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DATA-PRÁCE\AUTOCAD 2024\ŠKOLY\Riegrova rozpočet\"/>
    </mc:Choice>
  </mc:AlternateContent>
  <xr:revisionPtr revIDLastSave="0" documentId="13_ncr:1_{210AC69A-13EA-4C6E-8E03-128F9FD75A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01 - Oprava fasády" sheetId="2" r:id="rId2"/>
    <sheet name="02 - Střešní konstrukce" sheetId="3" r:id="rId3"/>
    <sheet name="03 - Sanace 1.PP" sheetId="4" r:id="rId4"/>
    <sheet name="04 - Zateplení podlahy pů..." sheetId="5" r:id="rId5"/>
    <sheet name="05 - Zateplení podlahy pů..." sheetId="6" r:id="rId6"/>
    <sheet name="06 - Zpevněné plochy" sheetId="7" r:id="rId7"/>
    <sheet name="07 - Únikové venkovní sch..." sheetId="8" r:id="rId8"/>
    <sheet name="VON - Vedlejší a ostatní ..." sheetId="9" r:id="rId9"/>
    <sheet name="Pokyny pro vyplnění" sheetId="10" r:id="rId10"/>
  </sheets>
  <definedNames>
    <definedName name="_xlnm._FilterDatabase" localSheetId="1" hidden="1">'01 - Oprava fasády'!$C$98:$K$1192</definedName>
    <definedName name="_xlnm._FilterDatabase" localSheetId="2" hidden="1">'02 - Střešní konstrukce'!$C$90:$K$343</definedName>
    <definedName name="_xlnm._FilterDatabase" localSheetId="3" hidden="1">'03 - Sanace 1.PP'!$C$89:$K$208</definedName>
    <definedName name="_xlnm._FilterDatabase" localSheetId="4" hidden="1">'04 - Zateplení podlahy pů...'!$C$83:$K$149</definedName>
    <definedName name="_xlnm._FilterDatabase" localSheetId="5" hidden="1">'05 - Zateplení podlahy pů...'!$C$86:$K$143</definedName>
    <definedName name="_xlnm._FilterDatabase" localSheetId="6" hidden="1">'06 - Zpevněné plochy'!$C$91:$K$276</definedName>
    <definedName name="_xlnm._FilterDatabase" localSheetId="7" hidden="1">'07 - Únikové venkovní sch...'!$C$89:$K$168</definedName>
    <definedName name="_xlnm._FilterDatabase" localSheetId="8" hidden="1">'VON - Vedlejší a ostatní ...'!$C$79:$K$98</definedName>
    <definedName name="_xlnm.Print_Titles" localSheetId="1">'01 - Oprava fasády'!$98:$98</definedName>
    <definedName name="_xlnm.Print_Titles" localSheetId="2">'02 - Střešní konstrukce'!$90:$90</definedName>
    <definedName name="_xlnm.Print_Titles" localSheetId="3">'03 - Sanace 1.PP'!$89:$89</definedName>
    <definedName name="_xlnm.Print_Titles" localSheetId="4">'04 - Zateplení podlahy pů...'!$83:$83</definedName>
    <definedName name="_xlnm.Print_Titles" localSheetId="5">'05 - Zateplení podlahy pů...'!$86:$86</definedName>
    <definedName name="_xlnm.Print_Titles" localSheetId="6">'06 - Zpevněné plochy'!$91:$91</definedName>
    <definedName name="_xlnm.Print_Titles" localSheetId="7">'07 - Únikové venkovní sch...'!$89:$89</definedName>
    <definedName name="_xlnm.Print_Titles" localSheetId="0">'Rekapitulace stavby'!$52:$52</definedName>
    <definedName name="_xlnm.Print_Titles" localSheetId="8">'VON - Vedlejší a ostatní ...'!$79:$79</definedName>
    <definedName name="_xlnm.Print_Area" localSheetId="1">'01 - Oprava fasády'!$C$4:$J$39,'01 - Oprava fasády'!$C$45:$J$80,'01 - Oprava fasády'!$C$86:$K$1192</definedName>
    <definedName name="_xlnm.Print_Area" localSheetId="2">'02 - Střešní konstrukce'!$C$4:$J$39,'02 - Střešní konstrukce'!$C$45:$J$72,'02 - Střešní konstrukce'!$C$78:$K$343</definedName>
    <definedName name="_xlnm.Print_Area" localSheetId="3">'03 - Sanace 1.PP'!$C$4:$J$39,'03 - Sanace 1.PP'!$C$45:$J$71,'03 - Sanace 1.PP'!$C$77:$K$208</definedName>
    <definedName name="_xlnm.Print_Area" localSheetId="4">'04 - Zateplení podlahy pů...'!$C$4:$J$39,'04 - Zateplení podlahy pů...'!$C$45:$J$65,'04 - Zateplení podlahy pů...'!$C$71:$K$149</definedName>
    <definedName name="_xlnm.Print_Area" localSheetId="5">'05 - Zateplení podlahy pů...'!$C$4:$J$39,'05 - Zateplení podlahy pů...'!$C$45:$J$68,'05 - Zateplení podlahy pů...'!$C$74:$K$143</definedName>
    <definedName name="_xlnm.Print_Area" localSheetId="6">'06 - Zpevněné plochy'!$C$4:$J$39,'06 - Zpevněné plochy'!$C$45:$J$73,'06 - Zpevněné plochy'!$C$79:$K$276</definedName>
    <definedName name="_xlnm.Print_Area" localSheetId="7">'07 - Únikové venkovní sch...'!$C$4:$J$39,'07 - Únikové venkovní sch...'!$C$45:$J$71,'07 - Únikové venkovní sch...'!$C$77:$K$168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8">'VON - Vedlejší a ostatní ...'!$C$4:$J$39,'VON - Vedlejší a ostatní ...'!$C$45:$J$61,'VON - Vedlejší a ostatní ...'!$C$67:$K$98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 s="1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1" i="9"/>
  <c r="BH91" i="9"/>
  <c r="BG91" i="9"/>
  <c r="BF91" i="9"/>
  <c r="T91" i="9"/>
  <c r="R91" i="9"/>
  <c r="P91" i="9"/>
  <c r="BI90" i="9"/>
  <c r="BH90" i="9"/>
  <c r="BG90" i="9"/>
  <c r="BF90" i="9"/>
  <c r="T90" i="9"/>
  <c r="R90" i="9"/>
  <c r="P90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BI87" i="9"/>
  <c r="BH87" i="9"/>
  <c r="BG87" i="9"/>
  <c r="BF87" i="9"/>
  <c r="T87" i="9"/>
  <c r="R87" i="9"/>
  <c r="P87" i="9"/>
  <c r="BI86" i="9"/>
  <c r="BH86" i="9"/>
  <c r="BG86" i="9"/>
  <c r="BF86" i="9"/>
  <c r="T86" i="9"/>
  <c r="R86" i="9"/>
  <c r="P86" i="9"/>
  <c r="BI85" i="9"/>
  <c r="BH85" i="9"/>
  <c r="BG85" i="9"/>
  <c r="BF85" i="9"/>
  <c r="T85" i="9"/>
  <c r="R85" i="9"/>
  <c r="P85" i="9"/>
  <c r="BI84" i="9"/>
  <c r="BH84" i="9"/>
  <c r="BG84" i="9"/>
  <c r="BF84" i="9"/>
  <c r="T84" i="9"/>
  <c r="R84" i="9"/>
  <c r="P84" i="9"/>
  <c r="BI83" i="9"/>
  <c r="BH83" i="9"/>
  <c r="BG83" i="9"/>
  <c r="BF83" i="9"/>
  <c r="T83" i="9"/>
  <c r="R83" i="9"/>
  <c r="P83" i="9"/>
  <c r="BI82" i="9"/>
  <c r="BH82" i="9"/>
  <c r="BG82" i="9"/>
  <c r="BF82" i="9"/>
  <c r="T82" i="9"/>
  <c r="R82" i="9"/>
  <c r="P82" i="9"/>
  <c r="J76" i="9"/>
  <c r="F76" i="9"/>
  <c r="F74" i="9"/>
  <c r="E72" i="9"/>
  <c r="J54" i="9"/>
  <c r="F54" i="9"/>
  <c r="F52" i="9"/>
  <c r="E50" i="9"/>
  <c r="J24" i="9"/>
  <c r="E24" i="9"/>
  <c r="J77" i="9" s="1"/>
  <c r="J23" i="9"/>
  <c r="J18" i="9"/>
  <c r="E18" i="9"/>
  <c r="F55" i="9" s="1"/>
  <c r="J17" i="9"/>
  <c r="J12" i="9"/>
  <c r="J52" i="9" s="1"/>
  <c r="E7" i="9"/>
  <c r="E48" i="9"/>
  <c r="J37" i="8"/>
  <c r="J36" i="8"/>
  <c r="AY61" i="1" s="1"/>
  <c r="J35" i="8"/>
  <c r="AX61" i="1" s="1"/>
  <c r="BI168" i="8"/>
  <c r="BH168" i="8"/>
  <c r="BG168" i="8"/>
  <c r="BF168" i="8"/>
  <c r="T168" i="8"/>
  <c r="T167" i="8" s="1"/>
  <c r="R168" i="8"/>
  <c r="R167" i="8"/>
  <c r="P168" i="8"/>
  <c r="P167" i="8" s="1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0" i="8"/>
  <c r="BH130" i="8"/>
  <c r="BG130" i="8"/>
  <c r="BF130" i="8"/>
  <c r="T130" i="8"/>
  <c r="T129" i="8" s="1"/>
  <c r="R130" i="8"/>
  <c r="R129" i="8" s="1"/>
  <c r="P130" i="8"/>
  <c r="P129" i="8" s="1"/>
  <c r="BI127" i="8"/>
  <c r="BH127" i="8"/>
  <c r="BG127" i="8"/>
  <c r="BF127" i="8"/>
  <c r="T127" i="8"/>
  <c r="R127" i="8"/>
  <c r="P127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6" i="8"/>
  <c r="BH116" i="8"/>
  <c r="BG116" i="8"/>
  <c r="BF116" i="8"/>
  <c r="T116" i="8"/>
  <c r="T115" i="8" s="1"/>
  <c r="R116" i="8"/>
  <c r="R115" i="8" s="1"/>
  <c r="P116" i="8"/>
  <c r="P115" i="8" s="1"/>
  <c r="BI111" i="8"/>
  <c r="BH111" i="8"/>
  <c r="BG111" i="8"/>
  <c r="BF111" i="8"/>
  <c r="T111" i="8"/>
  <c r="T110" i="8" s="1"/>
  <c r="R111" i="8"/>
  <c r="R110" i="8" s="1"/>
  <c r="P111" i="8"/>
  <c r="P110" i="8" s="1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8" i="8"/>
  <c r="BH98" i="8"/>
  <c r="BG98" i="8"/>
  <c r="BF98" i="8"/>
  <c r="T98" i="8"/>
  <c r="R98" i="8"/>
  <c r="P98" i="8"/>
  <c r="BI93" i="8"/>
  <c r="BH93" i="8"/>
  <c r="BG93" i="8"/>
  <c r="BF93" i="8"/>
  <c r="T93" i="8"/>
  <c r="T92" i="8" s="1"/>
  <c r="R93" i="8"/>
  <c r="R92" i="8" s="1"/>
  <c r="P93" i="8"/>
  <c r="P92" i="8" s="1"/>
  <c r="J86" i="8"/>
  <c r="F86" i="8"/>
  <c r="F84" i="8"/>
  <c r="E82" i="8"/>
  <c r="J54" i="8"/>
  <c r="F54" i="8"/>
  <c r="F52" i="8"/>
  <c r="E50" i="8"/>
  <c r="J24" i="8"/>
  <c r="E24" i="8"/>
  <c r="J87" i="8" s="1"/>
  <c r="J23" i="8"/>
  <c r="J18" i="8"/>
  <c r="E18" i="8"/>
  <c r="F55" i="8" s="1"/>
  <c r="J17" i="8"/>
  <c r="J12" i="8"/>
  <c r="J84" i="8" s="1"/>
  <c r="E7" i="8"/>
  <c r="E80" i="8"/>
  <c r="J37" i="7"/>
  <c r="J36" i="7"/>
  <c r="AY60" i="1"/>
  <c r="J35" i="7"/>
  <c r="AX60" i="1" s="1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0" i="7"/>
  <c r="BH270" i="7"/>
  <c r="BG270" i="7"/>
  <c r="BF270" i="7"/>
  <c r="T270" i="7"/>
  <c r="T269" i="7"/>
  <c r="R270" i="7"/>
  <c r="R269" i="7"/>
  <c r="P270" i="7"/>
  <c r="P269" i="7" s="1"/>
  <c r="BI266" i="7"/>
  <c r="BH266" i="7"/>
  <c r="BG266" i="7"/>
  <c r="BF266" i="7"/>
  <c r="T266" i="7"/>
  <c r="T265" i="7" s="1"/>
  <c r="R266" i="7"/>
  <c r="R265" i="7"/>
  <c r="P266" i="7"/>
  <c r="P265" i="7" s="1"/>
  <c r="BI260" i="7"/>
  <c r="BH260" i="7"/>
  <c r="BG260" i="7"/>
  <c r="BF260" i="7"/>
  <c r="T260" i="7"/>
  <c r="R260" i="7"/>
  <c r="P260" i="7"/>
  <c r="BI255" i="7"/>
  <c r="BH255" i="7"/>
  <c r="BG255" i="7"/>
  <c r="BF255" i="7"/>
  <c r="T255" i="7"/>
  <c r="R255" i="7"/>
  <c r="P255" i="7"/>
  <c r="BI252" i="7"/>
  <c r="BH252" i="7"/>
  <c r="BG252" i="7"/>
  <c r="BF252" i="7"/>
  <c r="T252" i="7"/>
  <c r="R252" i="7"/>
  <c r="P252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1" i="7"/>
  <c r="BH241" i="7"/>
  <c r="BG241" i="7"/>
  <c r="BF241" i="7"/>
  <c r="T241" i="7"/>
  <c r="R241" i="7"/>
  <c r="P241" i="7"/>
  <c r="BI238" i="7"/>
  <c r="BH238" i="7"/>
  <c r="BG238" i="7"/>
  <c r="BF238" i="7"/>
  <c r="T238" i="7"/>
  <c r="T237" i="7" s="1"/>
  <c r="R238" i="7"/>
  <c r="R237" i="7"/>
  <c r="P238" i="7"/>
  <c r="P237" i="7" s="1"/>
  <c r="BI236" i="7"/>
  <c r="BH236" i="7"/>
  <c r="BG236" i="7"/>
  <c r="BF236" i="7"/>
  <c r="T236" i="7"/>
  <c r="R236" i="7"/>
  <c r="P236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T194" i="7" s="1"/>
  <c r="R195" i="7"/>
  <c r="R194" i="7"/>
  <c r="P195" i="7"/>
  <c r="P194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8" i="7"/>
  <c r="BH168" i="7"/>
  <c r="BG168" i="7"/>
  <c r="BF168" i="7"/>
  <c r="T168" i="7"/>
  <c r="R168" i="7"/>
  <c r="P168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0" i="7"/>
  <c r="BH130" i="7"/>
  <c r="BG130" i="7"/>
  <c r="BF130" i="7"/>
  <c r="T130" i="7"/>
  <c r="R130" i="7"/>
  <c r="P130" i="7"/>
  <c r="BI124" i="7"/>
  <c r="BH124" i="7"/>
  <c r="BG124" i="7"/>
  <c r="BF124" i="7"/>
  <c r="T124" i="7"/>
  <c r="R124" i="7"/>
  <c r="P124" i="7"/>
  <c r="BI120" i="7"/>
  <c r="BH120" i="7"/>
  <c r="BG120" i="7"/>
  <c r="BF120" i="7"/>
  <c r="T120" i="7"/>
  <c r="R120" i="7"/>
  <c r="P120" i="7"/>
  <c r="BI116" i="7"/>
  <c r="BH116" i="7"/>
  <c r="BG116" i="7"/>
  <c r="BF116" i="7"/>
  <c r="T116" i="7"/>
  <c r="R116" i="7"/>
  <c r="P116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BI95" i="7"/>
  <c r="BH95" i="7"/>
  <c r="BG95" i="7"/>
  <c r="BF95" i="7"/>
  <c r="T95" i="7"/>
  <c r="R95" i="7"/>
  <c r="P95" i="7"/>
  <c r="J88" i="7"/>
  <c r="F88" i="7"/>
  <c r="F86" i="7"/>
  <c r="E84" i="7"/>
  <c r="J54" i="7"/>
  <c r="F54" i="7"/>
  <c r="F52" i="7"/>
  <c r="E50" i="7"/>
  <c r="J24" i="7"/>
  <c r="E24" i="7"/>
  <c r="J89" i="7" s="1"/>
  <c r="J23" i="7"/>
  <c r="J18" i="7"/>
  <c r="E18" i="7"/>
  <c r="F89" i="7" s="1"/>
  <c r="J17" i="7"/>
  <c r="J12" i="7"/>
  <c r="J52" i="7" s="1"/>
  <c r="E7" i="7"/>
  <c r="E82" i="7" s="1"/>
  <c r="J37" i="6"/>
  <c r="J36" i="6"/>
  <c r="AY59" i="1" s="1"/>
  <c r="J35" i="6"/>
  <c r="AX59" i="1"/>
  <c r="BI140" i="6"/>
  <c r="BH140" i="6"/>
  <c r="BG140" i="6"/>
  <c r="BF140" i="6"/>
  <c r="T140" i="6"/>
  <c r="T139" i="6" s="1"/>
  <c r="R140" i="6"/>
  <c r="R139" i="6" s="1"/>
  <c r="P140" i="6"/>
  <c r="P139" i="6" s="1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6" i="6"/>
  <c r="BH116" i="6"/>
  <c r="BG116" i="6"/>
  <c r="BF116" i="6"/>
  <c r="T116" i="6"/>
  <c r="T115" i="6" s="1"/>
  <c r="R116" i="6"/>
  <c r="R115" i="6" s="1"/>
  <c r="P116" i="6"/>
  <c r="P115" i="6" s="1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6" i="6"/>
  <c r="BH106" i="6"/>
  <c r="BG106" i="6"/>
  <c r="BF106" i="6"/>
  <c r="T106" i="6"/>
  <c r="R106" i="6"/>
  <c r="P106" i="6"/>
  <c r="BI101" i="6"/>
  <c r="BH101" i="6"/>
  <c r="BG101" i="6"/>
  <c r="BF101" i="6"/>
  <c r="T101" i="6"/>
  <c r="T100" i="6" s="1"/>
  <c r="R101" i="6"/>
  <c r="R100" i="6"/>
  <c r="P101" i="6"/>
  <c r="P100" i="6" s="1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J83" i="6"/>
  <c r="F83" i="6"/>
  <c r="F81" i="6"/>
  <c r="E79" i="6"/>
  <c r="J54" i="6"/>
  <c r="F54" i="6"/>
  <c r="F52" i="6"/>
  <c r="E50" i="6"/>
  <c r="J24" i="6"/>
  <c r="E24" i="6"/>
  <c r="J84" i="6" s="1"/>
  <c r="J23" i="6"/>
  <c r="J18" i="6"/>
  <c r="E18" i="6"/>
  <c r="F55" i="6" s="1"/>
  <c r="J17" i="6"/>
  <c r="J12" i="6"/>
  <c r="J81" i="6" s="1"/>
  <c r="E7" i="6"/>
  <c r="E77" i="6" s="1"/>
  <c r="J37" i="5"/>
  <c r="J36" i="5"/>
  <c r="AY58" i="1" s="1"/>
  <c r="J35" i="5"/>
  <c r="AX58" i="1" s="1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12" i="5"/>
  <c r="BH112" i="5"/>
  <c r="BG112" i="5"/>
  <c r="BF112" i="5"/>
  <c r="T112" i="5"/>
  <c r="R112" i="5"/>
  <c r="P112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J80" i="5"/>
  <c r="F80" i="5"/>
  <c r="F78" i="5"/>
  <c r="E76" i="5"/>
  <c r="J54" i="5"/>
  <c r="F54" i="5"/>
  <c r="F52" i="5"/>
  <c r="E50" i="5"/>
  <c r="J24" i="5"/>
  <c r="E24" i="5"/>
  <c r="J55" i="5" s="1"/>
  <c r="J23" i="5"/>
  <c r="J18" i="5"/>
  <c r="E18" i="5"/>
  <c r="F81" i="5" s="1"/>
  <c r="J17" i="5"/>
  <c r="J12" i="5"/>
  <c r="J78" i="5" s="1"/>
  <c r="E7" i="5"/>
  <c r="E48" i="5" s="1"/>
  <c r="J37" i="4"/>
  <c r="J36" i="4"/>
  <c r="AY57" i="1"/>
  <c r="J35" i="4"/>
  <c r="AX57" i="1" s="1"/>
  <c r="BI202" i="4"/>
  <c r="BH202" i="4"/>
  <c r="BG202" i="4"/>
  <c r="BF202" i="4"/>
  <c r="T202" i="4"/>
  <c r="R202" i="4"/>
  <c r="P202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T177" i="4"/>
  <c r="R178" i="4"/>
  <c r="R177" i="4" s="1"/>
  <c r="P178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59" i="4"/>
  <c r="BH159" i="4"/>
  <c r="BG159" i="4"/>
  <c r="BF159" i="4"/>
  <c r="T159" i="4"/>
  <c r="T158" i="4" s="1"/>
  <c r="R159" i="4"/>
  <c r="R158" i="4" s="1"/>
  <c r="P159" i="4"/>
  <c r="P158" i="4"/>
  <c r="BI151" i="4"/>
  <c r="BH151" i="4"/>
  <c r="BG151" i="4"/>
  <c r="BF151" i="4"/>
  <c r="T151" i="4"/>
  <c r="T150" i="4" s="1"/>
  <c r="R151" i="4"/>
  <c r="R150" i="4"/>
  <c r="P151" i="4"/>
  <c r="P150" i="4" s="1"/>
  <c r="BI143" i="4"/>
  <c r="BH143" i="4"/>
  <c r="BG143" i="4"/>
  <c r="BF143" i="4"/>
  <c r="T143" i="4"/>
  <c r="T142" i="4" s="1"/>
  <c r="R143" i="4"/>
  <c r="R142" i="4" s="1"/>
  <c r="P143" i="4"/>
  <c r="P142" i="4" s="1"/>
  <c r="BI135" i="4"/>
  <c r="BH135" i="4"/>
  <c r="BG135" i="4"/>
  <c r="BF135" i="4"/>
  <c r="T135" i="4"/>
  <c r="R135" i="4"/>
  <c r="P135" i="4"/>
  <c r="BI128" i="4"/>
  <c r="BH128" i="4"/>
  <c r="BG128" i="4"/>
  <c r="BF128" i="4"/>
  <c r="T128" i="4"/>
  <c r="R128" i="4"/>
  <c r="P128" i="4"/>
  <c r="BI121" i="4"/>
  <c r="BH121" i="4"/>
  <c r="BG121" i="4"/>
  <c r="BF121" i="4"/>
  <c r="T121" i="4"/>
  <c r="R121" i="4"/>
  <c r="P121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6" i="4"/>
  <c r="BH106" i="4"/>
  <c r="BG106" i="4"/>
  <c r="BF106" i="4"/>
  <c r="T106" i="4"/>
  <c r="R106" i="4"/>
  <c r="P106" i="4"/>
  <c r="BI99" i="4"/>
  <c r="BH99" i="4"/>
  <c r="BG99" i="4"/>
  <c r="BF99" i="4"/>
  <c r="T99" i="4"/>
  <c r="R99" i="4"/>
  <c r="R92" i="4"/>
  <c r="P99" i="4"/>
  <c r="BI93" i="4"/>
  <c r="BH93" i="4"/>
  <c r="BG93" i="4"/>
  <c r="BF93" i="4"/>
  <c r="T93" i="4"/>
  <c r="T92" i="4" s="1"/>
  <c r="R93" i="4"/>
  <c r="P93" i="4"/>
  <c r="J86" i="4"/>
  <c r="F86" i="4"/>
  <c r="F84" i="4"/>
  <c r="E82" i="4"/>
  <c r="J54" i="4"/>
  <c r="F54" i="4"/>
  <c r="F52" i="4"/>
  <c r="E50" i="4"/>
  <c r="J24" i="4"/>
  <c r="E24" i="4"/>
  <c r="J55" i="4" s="1"/>
  <c r="J23" i="4"/>
  <c r="J18" i="4"/>
  <c r="E18" i="4"/>
  <c r="F87" i="4" s="1"/>
  <c r="J17" i="4"/>
  <c r="J12" i="4"/>
  <c r="J84" i="4" s="1"/>
  <c r="E7" i="4"/>
  <c r="E80" i="4"/>
  <c r="J37" i="3"/>
  <c r="J36" i="3"/>
  <c r="AY56" i="1"/>
  <c r="J35" i="3"/>
  <c r="AX56" i="1" s="1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46" i="3"/>
  <c r="BH246" i="3"/>
  <c r="BG246" i="3"/>
  <c r="BF246" i="3"/>
  <c r="T246" i="3"/>
  <c r="R246" i="3"/>
  <c r="P246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13" i="3"/>
  <c r="BH213" i="3"/>
  <c r="BG213" i="3"/>
  <c r="BF213" i="3"/>
  <c r="T213" i="3"/>
  <c r="R213" i="3"/>
  <c r="P213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87" i="3"/>
  <c r="BH187" i="3"/>
  <c r="BG187" i="3"/>
  <c r="BF187" i="3"/>
  <c r="T187" i="3"/>
  <c r="R187" i="3"/>
  <c r="P187" i="3"/>
  <c r="BI175" i="3"/>
  <c r="BH175" i="3"/>
  <c r="BG175" i="3"/>
  <c r="BF175" i="3"/>
  <c r="T175" i="3"/>
  <c r="R175" i="3"/>
  <c r="P175" i="3"/>
  <c r="BI169" i="3"/>
  <c r="BH169" i="3"/>
  <c r="BG169" i="3"/>
  <c r="BF169" i="3"/>
  <c r="T169" i="3"/>
  <c r="R169" i="3"/>
  <c r="P169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T130" i="3"/>
  <c r="R131" i="3"/>
  <c r="R130" i="3" s="1"/>
  <c r="P131" i="3"/>
  <c r="P130" i="3" s="1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4" i="3"/>
  <c r="BH94" i="3"/>
  <c r="BG94" i="3"/>
  <c r="BF94" i="3"/>
  <c r="T94" i="3"/>
  <c r="T93" i="3" s="1"/>
  <c r="R94" i="3"/>
  <c r="R93" i="3"/>
  <c r="P94" i="3"/>
  <c r="P93" i="3" s="1"/>
  <c r="J87" i="3"/>
  <c r="F87" i="3"/>
  <c r="F85" i="3"/>
  <c r="E83" i="3"/>
  <c r="J54" i="3"/>
  <c r="F54" i="3"/>
  <c r="F52" i="3"/>
  <c r="E50" i="3"/>
  <c r="J24" i="3"/>
  <c r="E24" i="3"/>
  <c r="J88" i="3" s="1"/>
  <c r="J23" i="3"/>
  <c r="J18" i="3"/>
  <c r="E18" i="3"/>
  <c r="F55" i="3" s="1"/>
  <c r="J17" i="3"/>
  <c r="J12" i="3"/>
  <c r="J52" i="3" s="1"/>
  <c r="E7" i="3"/>
  <c r="E48" i="3"/>
  <c r="J37" i="2"/>
  <c r="J36" i="2"/>
  <c r="AY55" i="1"/>
  <c r="J35" i="2"/>
  <c r="AX55" i="1" s="1"/>
  <c r="BI1190" i="2"/>
  <c r="BH1190" i="2"/>
  <c r="BG1190" i="2"/>
  <c r="BF1190" i="2"/>
  <c r="T1190" i="2"/>
  <c r="R1190" i="2"/>
  <c r="P1190" i="2"/>
  <c r="BI1188" i="2"/>
  <c r="BH1188" i="2"/>
  <c r="BG1188" i="2"/>
  <c r="BF1188" i="2"/>
  <c r="T1188" i="2"/>
  <c r="R1188" i="2"/>
  <c r="P1188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61" i="2"/>
  <c r="BH1161" i="2"/>
  <c r="BG1161" i="2"/>
  <c r="BF1161" i="2"/>
  <c r="T1161" i="2"/>
  <c r="R1161" i="2"/>
  <c r="P1161" i="2"/>
  <c r="BI1158" i="2"/>
  <c r="BH1158" i="2"/>
  <c r="BG1158" i="2"/>
  <c r="BF1158" i="2"/>
  <c r="T1158" i="2"/>
  <c r="R1158" i="2"/>
  <c r="P1158" i="2"/>
  <c r="BI1155" i="2"/>
  <c r="BH1155" i="2"/>
  <c r="BG1155" i="2"/>
  <c r="BF1155" i="2"/>
  <c r="T1155" i="2"/>
  <c r="R1155" i="2"/>
  <c r="P1155" i="2"/>
  <c r="BI1152" i="2"/>
  <c r="BH1152" i="2"/>
  <c r="BG1152" i="2"/>
  <c r="BF1152" i="2"/>
  <c r="T1152" i="2"/>
  <c r="R1152" i="2"/>
  <c r="P1152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129" i="2"/>
  <c r="BH1129" i="2"/>
  <c r="BG1129" i="2"/>
  <c r="BF1129" i="2"/>
  <c r="T1129" i="2"/>
  <c r="R1129" i="2"/>
  <c r="P1129" i="2"/>
  <c r="BI1126" i="2"/>
  <c r="BH1126" i="2"/>
  <c r="BG1126" i="2"/>
  <c r="BF1126" i="2"/>
  <c r="T1126" i="2"/>
  <c r="R1126" i="2"/>
  <c r="P1126" i="2"/>
  <c r="BI1122" i="2"/>
  <c r="BH1122" i="2"/>
  <c r="BG1122" i="2"/>
  <c r="BF1122" i="2"/>
  <c r="T1122" i="2"/>
  <c r="R1122" i="2"/>
  <c r="P1122" i="2"/>
  <c r="BI1119" i="2"/>
  <c r="BH1119" i="2"/>
  <c r="BG1119" i="2"/>
  <c r="BF1119" i="2"/>
  <c r="T1119" i="2"/>
  <c r="R1119" i="2"/>
  <c r="P1119" i="2"/>
  <c r="BI1116" i="2"/>
  <c r="BH1116" i="2"/>
  <c r="BG1116" i="2"/>
  <c r="BF1116" i="2"/>
  <c r="T1116" i="2"/>
  <c r="R1116" i="2"/>
  <c r="P1116" i="2"/>
  <c r="BI1113" i="2"/>
  <c r="BH1113" i="2"/>
  <c r="BG1113" i="2"/>
  <c r="BF1113" i="2"/>
  <c r="T1113" i="2"/>
  <c r="R1113" i="2"/>
  <c r="P1113" i="2"/>
  <c r="BI1110" i="2"/>
  <c r="BH1110" i="2"/>
  <c r="BG1110" i="2"/>
  <c r="BF1110" i="2"/>
  <c r="T1110" i="2"/>
  <c r="R1110" i="2"/>
  <c r="P1110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6" i="2"/>
  <c r="BH1096" i="2"/>
  <c r="BG1096" i="2"/>
  <c r="BF1096" i="2"/>
  <c r="T1096" i="2"/>
  <c r="R1096" i="2"/>
  <c r="P1096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7" i="2"/>
  <c r="BH1087" i="2"/>
  <c r="BG1087" i="2"/>
  <c r="BF1087" i="2"/>
  <c r="T1087" i="2"/>
  <c r="R1087" i="2"/>
  <c r="P1087" i="2"/>
  <c r="BI1084" i="2"/>
  <c r="BH1084" i="2"/>
  <c r="BG1084" i="2"/>
  <c r="BF1084" i="2"/>
  <c r="T1084" i="2"/>
  <c r="R1084" i="2"/>
  <c r="P1084" i="2"/>
  <c r="BI1081" i="2"/>
  <c r="BH1081" i="2"/>
  <c r="BG1081" i="2"/>
  <c r="BF1081" i="2"/>
  <c r="T1081" i="2"/>
  <c r="R1081" i="2"/>
  <c r="P1081" i="2"/>
  <c r="BI1078" i="2"/>
  <c r="BH1078" i="2"/>
  <c r="BG1078" i="2"/>
  <c r="BF1078" i="2"/>
  <c r="T1078" i="2"/>
  <c r="R1078" i="2"/>
  <c r="P1078" i="2"/>
  <c r="BI1075" i="2"/>
  <c r="BH1075" i="2"/>
  <c r="BG1075" i="2"/>
  <c r="BF1075" i="2"/>
  <c r="T1075" i="2"/>
  <c r="R1075" i="2"/>
  <c r="P1075" i="2"/>
  <c r="BI1072" i="2"/>
  <c r="BH1072" i="2"/>
  <c r="BG1072" i="2"/>
  <c r="BF1072" i="2"/>
  <c r="T1072" i="2"/>
  <c r="R1072" i="2"/>
  <c r="P1072" i="2"/>
  <c r="BI1069" i="2"/>
  <c r="BH1069" i="2"/>
  <c r="BG1069" i="2"/>
  <c r="BF1069" i="2"/>
  <c r="T1069" i="2"/>
  <c r="R1069" i="2"/>
  <c r="P1069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32" i="2"/>
  <c r="BH1032" i="2"/>
  <c r="BG1032" i="2"/>
  <c r="BF1032" i="2"/>
  <c r="T1032" i="2"/>
  <c r="R1032" i="2"/>
  <c r="P1032" i="2"/>
  <c r="BI990" i="2"/>
  <c r="BH990" i="2"/>
  <c r="BG990" i="2"/>
  <c r="BF990" i="2"/>
  <c r="T990" i="2"/>
  <c r="R990" i="2"/>
  <c r="P990" i="2"/>
  <c r="BI959" i="2"/>
  <c r="BH959" i="2"/>
  <c r="BG959" i="2"/>
  <c r="BF959" i="2"/>
  <c r="T959" i="2"/>
  <c r="R959" i="2"/>
  <c r="P959" i="2"/>
  <c r="BI918" i="2"/>
  <c r="BH918" i="2"/>
  <c r="BG918" i="2"/>
  <c r="BF918" i="2"/>
  <c r="T918" i="2"/>
  <c r="R918" i="2"/>
  <c r="P918" i="2"/>
  <c r="BI914" i="2"/>
  <c r="BH914" i="2"/>
  <c r="BG914" i="2"/>
  <c r="BF914" i="2"/>
  <c r="T914" i="2"/>
  <c r="T913" i="2" s="1"/>
  <c r="R914" i="2"/>
  <c r="R913" i="2" s="1"/>
  <c r="P914" i="2"/>
  <c r="P913" i="2" s="1"/>
  <c r="BI912" i="2"/>
  <c r="BH912" i="2"/>
  <c r="BG912" i="2"/>
  <c r="BF912" i="2"/>
  <c r="T912" i="2"/>
  <c r="R912" i="2"/>
  <c r="P912" i="2"/>
  <c r="BI909" i="2"/>
  <c r="BH909" i="2"/>
  <c r="BG909" i="2"/>
  <c r="BF909" i="2"/>
  <c r="T909" i="2"/>
  <c r="R909" i="2"/>
  <c r="P909" i="2"/>
  <c r="BI903" i="2"/>
  <c r="BH903" i="2"/>
  <c r="BG903" i="2"/>
  <c r="BF903" i="2"/>
  <c r="T903" i="2"/>
  <c r="R903" i="2"/>
  <c r="P903" i="2"/>
  <c r="BI900" i="2"/>
  <c r="BH900" i="2"/>
  <c r="BG900" i="2"/>
  <c r="BF900" i="2"/>
  <c r="T900" i="2"/>
  <c r="R900" i="2"/>
  <c r="P900" i="2"/>
  <c r="BI897" i="2"/>
  <c r="BH897" i="2"/>
  <c r="BG897" i="2"/>
  <c r="BF897" i="2"/>
  <c r="T897" i="2"/>
  <c r="R897" i="2"/>
  <c r="P897" i="2"/>
  <c r="BI887" i="2"/>
  <c r="BH887" i="2"/>
  <c r="BG887" i="2"/>
  <c r="BF887" i="2"/>
  <c r="T887" i="2"/>
  <c r="R887" i="2"/>
  <c r="P887" i="2"/>
  <c r="BI883" i="2"/>
  <c r="BH883" i="2"/>
  <c r="BG883" i="2"/>
  <c r="BF883" i="2"/>
  <c r="T883" i="2"/>
  <c r="T882" i="2" s="1"/>
  <c r="R883" i="2"/>
  <c r="R882" i="2"/>
  <c r="P883" i="2"/>
  <c r="P882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3" i="2"/>
  <c r="BH873" i="2"/>
  <c r="BG873" i="2"/>
  <c r="BF873" i="2"/>
  <c r="T873" i="2"/>
  <c r="R873" i="2"/>
  <c r="P873" i="2"/>
  <c r="BI868" i="2"/>
  <c r="BH868" i="2"/>
  <c r="BG868" i="2"/>
  <c r="BF868" i="2"/>
  <c r="T868" i="2"/>
  <c r="T867" i="2" s="1"/>
  <c r="R868" i="2"/>
  <c r="R867" i="2" s="1"/>
  <c r="P868" i="2"/>
  <c r="P867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48" i="2"/>
  <c r="BH848" i="2"/>
  <c r="BG848" i="2"/>
  <c r="BF848" i="2"/>
  <c r="T848" i="2"/>
  <c r="R848" i="2"/>
  <c r="P848" i="2"/>
  <c r="BI844" i="2"/>
  <c r="BH844" i="2"/>
  <c r="BG844" i="2"/>
  <c r="BF844" i="2"/>
  <c r="T844" i="2"/>
  <c r="R844" i="2"/>
  <c r="P844" i="2"/>
  <c r="BI830" i="2"/>
  <c r="BH830" i="2"/>
  <c r="BG830" i="2"/>
  <c r="BF830" i="2"/>
  <c r="T830" i="2"/>
  <c r="R830" i="2"/>
  <c r="P830" i="2"/>
  <c r="BI823" i="2"/>
  <c r="BH823" i="2"/>
  <c r="BG823" i="2"/>
  <c r="BF823" i="2"/>
  <c r="T823" i="2"/>
  <c r="R823" i="2"/>
  <c r="P823" i="2"/>
  <c r="BI819" i="2"/>
  <c r="BH819" i="2"/>
  <c r="BG819" i="2"/>
  <c r="BF819" i="2"/>
  <c r="T819" i="2"/>
  <c r="R819" i="2"/>
  <c r="P819" i="2"/>
  <c r="BI815" i="2"/>
  <c r="BH815" i="2"/>
  <c r="BG815" i="2"/>
  <c r="BF815" i="2"/>
  <c r="T815" i="2"/>
  <c r="R815" i="2"/>
  <c r="P815" i="2"/>
  <c r="BI806" i="2"/>
  <c r="BH806" i="2"/>
  <c r="BG806" i="2"/>
  <c r="BF806" i="2"/>
  <c r="T806" i="2"/>
  <c r="R806" i="2"/>
  <c r="P806" i="2"/>
  <c r="BI801" i="2"/>
  <c r="BH801" i="2"/>
  <c r="BG801" i="2"/>
  <c r="BF801" i="2"/>
  <c r="T801" i="2"/>
  <c r="R801" i="2"/>
  <c r="P801" i="2"/>
  <c r="BI797" i="2"/>
  <c r="BH797" i="2"/>
  <c r="BG797" i="2"/>
  <c r="BF797" i="2"/>
  <c r="T797" i="2"/>
  <c r="R797" i="2"/>
  <c r="P797" i="2"/>
  <c r="BI794" i="2"/>
  <c r="BH794" i="2"/>
  <c r="BG794" i="2"/>
  <c r="BF794" i="2"/>
  <c r="T794" i="2"/>
  <c r="R794" i="2"/>
  <c r="P794" i="2"/>
  <c r="BI791" i="2"/>
  <c r="BH791" i="2"/>
  <c r="BG791" i="2"/>
  <c r="BF791" i="2"/>
  <c r="T791" i="2"/>
  <c r="R791" i="2"/>
  <c r="P791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5" i="2"/>
  <c r="BH775" i="2"/>
  <c r="BG775" i="2"/>
  <c r="BF775" i="2"/>
  <c r="T775" i="2"/>
  <c r="R775" i="2"/>
  <c r="P775" i="2"/>
  <c r="BI774" i="2"/>
  <c r="BH774" i="2"/>
  <c r="BG774" i="2"/>
  <c r="BF774" i="2"/>
  <c r="T774" i="2"/>
  <c r="R774" i="2"/>
  <c r="P774" i="2"/>
  <c r="BI773" i="2"/>
  <c r="BH773" i="2"/>
  <c r="BG773" i="2"/>
  <c r="BF773" i="2"/>
  <c r="T773" i="2"/>
  <c r="R773" i="2"/>
  <c r="P773" i="2"/>
  <c r="BI772" i="2"/>
  <c r="BH772" i="2"/>
  <c r="BG772" i="2"/>
  <c r="BF772" i="2"/>
  <c r="T772" i="2"/>
  <c r="R772" i="2"/>
  <c r="P772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326" i="2"/>
  <c r="BH326" i="2"/>
  <c r="BG326" i="2"/>
  <c r="BF326" i="2"/>
  <c r="T326" i="2"/>
  <c r="R326" i="2"/>
  <c r="P32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T119" i="2"/>
  <c r="R120" i="2"/>
  <c r="R119" i="2" s="1"/>
  <c r="P120" i="2"/>
  <c r="P119" i="2" s="1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2" i="2"/>
  <c r="BH102" i="2"/>
  <c r="BG102" i="2"/>
  <c r="BF102" i="2"/>
  <c r="T102" i="2"/>
  <c r="R102" i="2"/>
  <c r="P102" i="2"/>
  <c r="J95" i="2"/>
  <c r="F95" i="2"/>
  <c r="F93" i="2"/>
  <c r="E91" i="2"/>
  <c r="J54" i="2"/>
  <c r="F54" i="2"/>
  <c r="F52" i="2"/>
  <c r="E50" i="2"/>
  <c r="J24" i="2"/>
  <c r="E24" i="2"/>
  <c r="J96" i="2" s="1"/>
  <c r="J23" i="2"/>
  <c r="J18" i="2"/>
  <c r="E18" i="2"/>
  <c r="F55" i="2" s="1"/>
  <c r="J17" i="2"/>
  <c r="J12" i="2"/>
  <c r="J93" i="2" s="1"/>
  <c r="E7" i="2"/>
  <c r="E89" i="2"/>
  <c r="L50" i="1"/>
  <c r="AM50" i="1"/>
  <c r="AM49" i="1"/>
  <c r="L49" i="1"/>
  <c r="AM47" i="1"/>
  <c r="L47" i="1"/>
  <c r="L45" i="1"/>
  <c r="L44" i="1"/>
  <c r="J1113" i="2"/>
  <c r="BK1087" i="2"/>
  <c r="BK1090" i="2"/>
  <c r="J290" i="2"/>
  <c r="J102" i="2"/>
  <c r="BK274" i="3"/>
  <c r="BK264" i="3"/>
  <c r="BK135" i="4"/>
  <c r="BK101" i="6"/>
  <c r="BK190" i="7"/>
  <c r="BK156" i="7"/>
  <c r="BK122" i="8"/>
  <c r="J96" i="9"/>
  <c r="J206" i="7"/>
  <c r="J111" i="8"/>
  <c r="J87" i="9"/>
  <c r="J779" i="2"/>
  <c r="BK1069" i="2"/>
  <c r="J590" i="2"/>
  <c r="J877" i="2"/>
  <c r="BK1032" i="2"/>
  <c r="BK303" i="3"/>
  <c r="BK131" i="3"/>
  <c r="J175" i="3"/>
  <c r="J121" i="4"/>
  <c r="J143" i="5"/>
  <c r="BK132" i="6"/>
  <c r="J120" i="7"/>
  <c r="BK163" i="8"/>
  <c r="BK95" i="9"/>
  <c r="BK1190" i="2"/>
  <c r="J959" i="2"/>
  <c r="BK914" i="2"/>
  <c r="J1069" i="2"/>
  <c r="BK335" i="3"/>
  <c r="BK133" i="3"/>
  <c r="BK108" i="3"/>
  <c r="J93" i="4"/>
  <c r="BK92" i="6"/>
  <c r="J147" i="7"/>
  <c r="BK120" i="7"/>
  <c r="BK124" i="8"/>
  <c r="BK88" i="9"/>
  <c r="BK151" i="2"/>
  <c r="BK157" i="2"/>
  <c r="BK1099" i="2"/>
  <c r="J909" i="2"/>
  <c r="AS54" i="1"/>
  <c r="J143" i="4"/>
  <c r="BK140" i="6"/>
  <c r="BK275" i="7"/>
  <c r="J134" i="8"/>
  <c r="BK144" i="8"/>
  <c r="J1188" i="2"/>
  <c r="BK909" i="2"/>
  <c r="BK781" i="2"/>
  <c r="BK844" i="2"/>
  <c r="J1087" i="2"/>
  <c r="BK699" i="2"/>
  <c r="J897" i="2"/>
  <c r="BK230" i="3"/>
  <c r="J285" i="3"/>
  <c r="BK168" i="4"/>
  <c r="J120" i="6"/>
  <c r="J122" i="6"/>
  <c r="BK152" i="7"/>
  <c r="BK116" i="8"/>
  <c r="J95" i="9"/>
  <c r="J1185" i="2"/>
  <c r="BK865" i="2"/>
  <c r="BK102" i="2"/>
  <c r="BK1132" i="2"/>
  <c r="BK164" i="2"/>
  <c r="BK285" i="3"/>
  <c r="J175" i="4"/>
  <c r="J139" i="5"/>
  <c r="BK116" i="6"/>
  <c r="BK195" i="7"/>
  <c r="BK276" i="7"/>
  <c r="BK1185" i="2"/>
  <c r="BK184" i="2"/>
  <c r="J900" i="2"/>
  <c r="J880" i="2"/>
  <c r="BK196" i="3"/>
  <c r="BK93" i="4"/>
  <c r="BK89" i="5"/>
  <c r="J229" i="7"/>
  <c r="BK168" i="7"/>
  <c r="J120" i="8"/>
  <c r="J875" i="2"/>
  <c r="J863" i="2"/>
  <c r="BK912" i="2"/>
  <c r="BK152" i="2"/>
  <c r="BK959" i="2"/>
  <c r="J714" i="2"/>
  <c r="J108" i="3"/>
  <c r="J131" i="3"/>
  <c r="J159" i="4"/>
  <c r="BK112" i="5"/>
  <c r="BK236" i="7"/>
  <c r="J95" i="7"/>
  <c r="J116" i="8"/>
  <c r="J82" i="9"/>
  <c r="BK164" i="7"/>
  <c r="J190" i="7"/>
  <c r="BK98" i="8"/>
  <c r="BK84" i="9"/>
  <c r="BK1152" i="2"/>
  <c r="BK848" i="2"/>
  <c r="J1032" i="2"/>
  <c r="J589" i="2"/>
  <c r="J155" i="2"/>
  <c r="J110" i="3"/>
  <c r="J187" i="3"/>
  <c r="J168" i="4"/>
  <c r="BK91" i="5"/>
  <c r="BK213" i="7"/>
  <c r="J238" i="7"/>
  <c r="J159" i="8"/>
  <c r="BK1171" i="2"/>
  <c r="J1173" i="2"/>
  <c r="BK153" i="2"/>
  <c r="BK806" i="2"/>
  <c r="J116" i="2"/>
  <c r="BK1122" i="2"/>
  <c r="BK300" i="3"/>
  <c r="BK110" i="3"/>
  <c r="BK128" i="4"/>
  <c r="BK105" i="5"/>
  <c r="J129" i="6"/>
  <c r="BK199" i="7"/>
  <c r="BK238" i="7"/>
  <c r="BK93" i="8"/>
  <c r="J1161" i="2"/>
  <c r="BK1155" i="2"/>
  <c r="J181" i="2"/>
  <c r="BK290" i="2"/>
  <c r="BK714" i="2"/>
  <c r="J819" i="2"/>
  <c r="BK187" i="3"/>
  <c r="J239" i="3"/>
  <c r="BK190" i="4"/>
  <c r="J100" i="5"/>
  <c r="BK241" i="7"/>
  <c r="J108" i="7"/>
  <c r="BK104" i="7"/>
  <c r="J94" i="9"/>
  <c r="J990" i="2"/>
  <c r="J580" i="2"/>
  <c r="J794" i="2"/>
  <c r="J508" i="2"/>
  <c r="J102" i="3"/>
  <c r="J196" i="3"/>
  <c r="J114" i="4"/>
  <c r="J95" i="5"/>
  <c r="J199" i="7"/>
  <c r="BK136" i="8"/>
  <c r="J88" i="9"/>
  <c r="BK1116" i="2"/>
  <c r="BK1072" i="2"/>
  <c r="J773" i="2"/>
  <c r="BK819" i="2"/>
  <c r="J147" i="2"/>
  <c r="J229" i="3"/>
  <c r="J312" i="3"/>
  <c r="J197" i="3"/>
  <c r="J99" i="4"/>
  <c r="J125" i="6"/>
  <c r="J236" i="7"/>
  <c r="J168" i="8"/>
  <c r="J98" i="8"/>
  <c r="J83" i="9"/>
  <c r="J1126" i="2"/>
  <c r="BK887" i="2"/>
  <c r="J1078" i="2"/>
  <c r="BK106" i="4"/>
  <c r="J113" i="6"/>
  <c r="J144" i="7"/>
  <c r="BK147" i="7"/>
  <c r="BK130" i="8"/>
  <c r="BK91" i="9"/>
  <c r="J1135" i="2"/>
  <c r="J1063" i="2"/>
  <c r="J1096" i="2"/>
  <c r="BK589" i="2"/>
  <c r="J887" i="2"/>
  <c r="J231" i="3"/>
  <c r="J169" i="3"/>
  <c r="J149" i="3"/>
  <c r="BK182" i="4"/>
  <c r="J105" i="5"/>
  <c r="BK255" i="7"/>
  <c r="BK266" i="7"/>
  <c r="J130" i="8"/>
  <c r="BK90" i="9"/>
  <c r="BK108" i="7"/>
  <c r="J183" i="7"/>
  <c r="BK134" i="8"/>
  <c r="J1075" i="2"/>
  <c r="J507" i="2"/>
  <c r="BK116" i="2"/>
  <c r="BK1161" i="2"/>
  <c r="J1155" i="2"/>
  <c r="J299" i="3"/>
  <c r="J310" i="3"/>
  <c r="BK290" i="3"/>
  <c r="J151" i="4"/>
  <c r="BK134" i="6"/>
  <c r="BK270" i="7"/>
  <c r="BK112" i="7"/>
  <c r="J90" i="9"/>
  <c r="BK326" i="2"/>
  <c r="J703" i="2"/>
  <c r="BK767" i="2"/>
  <c r="BK823" i="2"/>
  <c r="BK883" i="2"/>
  <c r="BK231" i="3"/>
  <c r="BK337" i="3"/>
  <c r="BK172" i="4"/>
  <c r="BK102" i="5"/>
  <c r="J252" i="7"/>
  <c r="J112" i="7"/>
  <c r="BK120" i="8"/>
  <c r="BK89" i="9"/>
  <c r="BK1187" i="2"/>
  <c r="BK903" i="2"/>
  <c r="J1152" i="2"/>
  <c r="BK801" i="2"/>
  <c r="BK149" i="3"/>
  <c r="J335" i="3"/>
  <c r="J190" i="4"/>
  <c r="J108" i="5"/>
  <c r="BK120" i="6"/>
  <c r="J156" i="7"/>
  <c r="J176" i="7"/>
  <c r="J89" i="9"/>
  <c r="J775" i="2"/>
  <c r="J148" i="2"/>
  <c r="BK1113" i="2"/>
  <c r="BK125" i="2"/>
  <c r="J241" i="3"/>
  <c r="J126" i="3"/>
  <c r="BK156" i="3"/>
  <c r="BK175" i="4"/>
  <c r="J102" i="5"/>
  <c r="J266" i="7"/>
  <c r="J130" i="7"/>
  <c r="J164" i="7"/>
  <c r="J105" i="8"/>
  <c r="J85" i="9"/>
  <c r="J718" i="2"/>
  <c r="J912" i="2"/>
  <c r="J326" i="2"/>
  <c r="BK900" i="2"/>
  <c r="J293" i="3"/>
  <c r="BK313" i="3"/>
  <c r="J230" i="3"/>
  <c r="J267" i="3"/>
  <c r="J146" i="5"/>
  <c r="J222" i="7"/>
  <c r="BK244" i="7"/>
  <c r="BK210" i="7"/>
  <c r="J93" i="8"/>
  <c r="BK92" i="9"/>
  <c r="BK1063" i="2"/>
  <c r="BK148" i="2"/>
  <c r="J213" i="3"/>
  <c r="J193" i="4"/>
  <c r="J87" i="5"/>
  <c r="J92" i="6"/>
  <c r="J153" i="8"/>
  <c r="BK98" i="9"/>
  <c r="BK120" i="2"/>
  <c r="J293" i="2"/>
  <c r="BK1110" i="2"/>
  <c r="J106" i="3"/>
  <c r="BK121" i="4"/>
  <c r="BK90" i="6"/>
  <c r="J276" i="7"/>
  <c r="J93" i="9"/>
  <c r="BK124" i="7"/>
  <c r="J84" i="9"/>
  <c r="BK774" i="2"/>
  <c r="BK149" i="2"/>
  <c r="J153" i="2"/>
  <c r="BK237" i="3"/>
  <c r="BK112" i="4"/>
  <c r="J111" i="6"/>
  <c r="J275" i="7"/>
  <c r="BK87" i="9"/>
  <c r="J1122" i="2"/>
  <c r="J1102" i="2"/>
  <c r="BK312" i="3"/>
  <c r="BK296" i="3"/>
  <c r="BK151" i="4"/>
  <c r="BK173" i="7"/>
  <c r="J150" i="8"/>
  <c r="J1084" i="2"/>
  <c r="BK1135" i="2"/>
  <c r="J868" i="2"/>
  <c r="J288" i="3"/>
  <c r="BK121" i="3"/>
  <c r="BK87" i="5"/>
  <c r="J260" i="7"/>
  <c r="BK168" i="8"/>
  <c r="J125" i="2"/>
  <c r="BK897" i="2"/>
  <c r="J1132" i="2"/>
  <c r="J1158" i="2"/>
  <c r="J830" i="2"/>
  <c r="J337" i="3"/>
  <c r="J131" i="5"/>
  <c r="BK252" i="7"/>
  <c r="J244" i="7"/>
  <c r="BK147" i="8"/>
  <c r="BK155" i="2"/>
  <c r="J164" i="2"/>
  <c r="J781" i="2"/>
  <c r="J152" i="3"/>
  <c r="BK293" i="3"/>
  <c r="BK159" i="4"/>
  <c r="J137" i="6"/>
  <c r="J122" i="8"/>
  <c r="BK85" i="9"/>
  <c r="BK873" i="2"/>
  <c r="J772" i="2"/>
  <c r="BK100" i="5"/>
  <c r="J106" i="6"/>
  <c r="J160" i="7"/>
  <c r="BK703" i="2"/>
  <c r="J112" i="2"/>
  <c r="BK718" i="2"/>
  <c r="BK863" i="2"/>
  <c r="BK1075" i="2"/>
  <c r="BK273" i="3"/>
  <c r="BK102" i="3"/>
  <c r="J237" i="3"/>
  <c r="BK146" i="5"/>
  <c r="BK96" i="6"/>
  <c r="BK116" i="7"/>
  <c r="BK102" i="8"/>
  <c r="BK83" i="9"/>
  <c r="J218" i="7"/>
  <c r="J270" i="7"/>
  <c r="J124" i="8"/>
  <c r="BK93" i="9"/>
  <c r="J184" i="2"/>
  <c r="J1066" i="2"/>
  <c r="BK868" i="2"/>
  <c r="J903" i="2"/>
  <c r="J121" i="3"/>
  <c r="BK97" i="3"/>
  <c r="BK170" i="4"/>
  <c r="BK148" i="5"/>
  <c r="BK125" i="6"/>
  <c r="J168" i="7"/>
  <c r="BK107" i="8"/>
  <c r="BK139" i="8"/>
  <c r="J1090" i="2"/>
  <c r="J914" i="2"/>
  <c r="BK507" i="2"/>
  <c r="BK112" i="2"/>
  <c r="BK109" i="2"/>
  <c r="J156" i="3"/>
  <c r="J313" i="3"/>
  <c r="J290" i="3"/>
  <c r="BK202" i="4"/>
  <c r="BK131" i="5"/>
  <c r="BK247" i="7"/>
  <c r="J241" i="7"/>
  <c r="J102" i="8"/>
  <c r="J97" i="9"/>
  <c r="J806" i="2"/>
  <c r="BK773" i="2"/>
  <c r="BK797" i="2"/>
  <c r="J1093" i="2"/>
  <c r="J157" i="2"/>
  <c r="BK181" i="2"/>
  <c r="J117" i="3"/>
  <c r="BK229" i="3"/>
  <c r="J170" i="4"/>
  <c r="J140" i="6"/>
  <c r="J136" i="7"/>
  <c r="BK144" i="7"/>
  <c r="BK150" i="8"/>
  <c r="BK82" i="9"/>
  <c r="BK1093" i="2"/>
  <c r="BK1102" i="2"/>
  <c r="BK147" i="2"/>
  <c r="J699" i="2"/>
  <c r="BK779" i="2"/>
  <c r="BK1084" i="2"/>
  <c r="BK94" i="3"/>
  <c r="J296" i="3"/>
  <c r="BK143" i="4"/>
  <c r="J202" i="4"/>
  <c r="J132" i="6"/>
  <c r="BK183" i="7"/>
  <c r="J165" i="8"/>
  <c r="J1099" i="2"/>
  <c r="J823" i="2"/>
  <c r="J582" i="2"/>
  <c r="BK293" i="2"/>
  <c r="BK1081" i="2"/>
  <c r="J1119" i="2"/>
  <c r="BK119" i="3"/>
  <c r="J94" i="3"/>
  <c r="J128" i="4"/>
  <c r="BK137" i="6"/>
  <c r="BK136" i="7"/>
  <c r="J139" i="7"/>
  <c r="BK918" i="2"/>
  <c r="BK590" i="2"/>
  <c r="BK1066" i="2"/>
  <c r="BK239" i="3"/>
  <c r="J133" i="3"/>
  <c r="BK135" i="5"/>
  <c r="BK95" i="7"/>
  <c r="BK159" i="8"/>
  <c r="J1183" i="2"/>
  <c r="BK815" i="2"/>
  <c r="J815" i="2"/>
  <c r="J767" i="2"/>
  <c r="BK791" i="2"/>
  <c r="BK246" i="3"/>
  <c r="BK117" i="3"/>
  <c r="BK106" i="3"/>
  <c r="BK139" i="5"/>
  <c r="J90" i="6"/>
  <c r="BK142" i="7"/>
  <c r="BK206" i="7"/>
  <c r="J136" i="8"/>
  <c r="BK122" i="6"/>
  <c r="J142" i="7"/>
  <c r="BK260" i="7"/>
  <c r="J141" i="8"/>
  <c r="J1190" i="2"/>
  <c r="BK1188" i="2"/>
  <c r="BK770" i="2"/>
  <c r="J711" i="2"/>
  <c r="J774" i="2"/>
  <c r="BK788" i="2"/>
  <c r="J258" i="3"/>
  <c r="J300" i="3"/>
  <c r="BK193" i="4"/>
  <c r="J148" i="5"/>
  <c r="J134" i="6"/>
  <c r="J124" i="7"/>
  <c r="J152" i="7"/>
  <c r="BK153" i="8"/>
  <c r="J844" i="2"/>
  <c r="J797" i="2"/>
  <c r="J1081" i="2"/>
  <c r="BK772" i="2"/>
  <c r="BK777" i="2"/>
  <c r="J152" i="2"/>
  <c r="BK152" i="3"/>
  <c r="BK175" i="3"/>
  <c r="J172" i="4"/>
  <c r="J112" i="5"/>
  <c r="BK111" i="6"/>
  <c r="BK130" i="7"/>
  <c r="J161" i="8"/>
  <c r="J92" i="9"/>
  <c r="J873" i="2"/>
  <c r="J770" i="2"/>
  <c r="J777" i="2"/>
  <c r="J1110" i="2"/>
  <c r="J303" i="3"/>
  <c r="BK241" i="3"/>
  <c r="J106" i="4"/>
  <c r="BK108" i="5"/>
  <c r="BK180" i="7"/>
  <c r="J195" i="7"/>
  <c r="BK165" i="8"/>
  <c r="BK86" i="9"/>
  <c r="BK1158" i="2"/>
  <c r="BK877" i="2"/>
  <c r="BK580" i="2"/>
  <c r="BK197" i="3"/>
  <c r="BK288" i="3"/>
  <c r="J264" i="3"/>
  <c r="J97" i="5"/>
  <c r="J101" i="6"/>
  <c r="J173" i="7"/>
  <c r="BK96" i="9"/>
  <c r="BK794" i="2"/>
  <c r="J124" i="2"/>
  <c r="J865" i="2"/>
  <c r="BK1126" i="2"/>
  <c r="BK875" i="2"/>
  <c r="BK213" i="3"/>
  <c r="J246" i="3"/>
  <c r="J135" i="4"/>
  <c r="BK97" i="5"/>
  <c r="BK129" i="6"/>
  <c r="J104" i="7"/>
  <c r="J163" i="8"/>
  <c r="J147" i="8"/>
  <c r="BK94" i="9"/>
  <c r="BK880" i="2"/>
  <c r="BK162" i="2"/>
  <c r="BK124" i="3"/>
  <c r="BK126" i="3"/>
  <c r="BK106" i="6"/>
  <c r="J230" i="7"/>
  <c r="J247" i="7"/>
  <c r="J139" i="8"/>
  <c r="BK111" i="8"/>
  <c r="BK1173" i="2"/>
  <c r="BK582" i="2"/>
  <c r="BK775" i="2"/>
  <c r="BK1119" i="2"/>
  <c r="BK124" i="2"/>
  <c r="J113" i="3"/>
  <c r="BK310" i="3"/>
  <c r="BK178" i="4"/>
  <c r="J91" i="5"/>
  <c r="BK160" i="7"/>
  <c r="J180" i="7"/>
  <c r="BK127" i="8"/>
  <c r="J255" i="7"/>
  <c r="BK218" i="7"/>
  <c r="BK139" i="7"/>
  <c r="J144" i="8"/>
  <c r="J1171" i="2"/>
  <c r="J109" i="2"/>
  <c r="J801" i="2"/>
  <c r="J1116" i="2"/>
  <c r="BK786" i="2"/>
  <c r="J124" i="3"/>
  <c r="BK169" i="3"/>
  <c r="BK99" i="4"/>
  <c r="J116" i="6"/>
  <c r="BK203" i="7"/>
  <c r="J213" i="7"/>
  <c r="BK105" i="8"/>
  <c r="J91" i="9"/>
  <c r="BK1096" i="2"/>
  <c r="BK830" i="2"/>
  <c r="J162" i="2"/>
  <c r="BK711" i="2"/>
  <c r="J786" i="2"/>
  <c r="BK267" i="3"/>
  <c r="BK113" i="3"/>
  <c r="J89" i="5"/>
  <c r="J96" i="6"/>
  <c r="J210" i="7"/>
  <c r="BK187" i="7"/>
  <c r="J127" i="8"/>
  <c r="J1187" i="2"/>
  <c r="J1072" i="2"/>
  <c r="J848" i="2"/>
  <c r="J883" i="2"/>
  <c r="BK1129" i="2"/>
  <c r="J128" i="3"/>
  <c r="BK128" i="3"/>
  <c r="J182" i="4"/>
  <c r="BK143" i="5"/>
  <c r="BK113" i="6"/>
  <c r="BK230" i="7"/>
  <c r="J107" i="8"/>
  <c r="J98" i="9"/>
  <c r="J1129" i="2"/>
  <c r="J791" i="2"/>
  <c r="J151" i="2"/>
  <c r="J918" i="2"/>
  <c r="J97" i="3"/>
  <c r="BK258" i="3"/>
  <c r="BK114" i="4"/>
  <c r="BK95" i="5"/>
  <c r="J116" i="7"/>
  <c r="BK229" i="7"/>
  <c r="BK161" i="8"/>
  <c r="BK1183" i="2"/>
  <c r="BK990" i="2"/>
  <c r="J120" i="2"/>
  <c r="J788" i="2"/>
  <c r="BK1078" i="2"/>
  <c r="BK299" i="3"/>
  <c r="J119" i="3"/>
  <c r="J178" i="4"/>
  <c r="J135" i="5"/>
  <c r="J187" i="7"/>
  <c r="BK222" i="7"/>
  <c r="BK97" i="9"/>
  <c r="J149" i="2"/>
  <c r="BK508" i="2"/>
  <c r="J273" i="3"/>
  <c r="J274" i="3"/>
  <c r="J112" i="4"/>
  <c r="BK176" i="7"/>
  <c r="J203" i="7"/>
  <c r="BK141" i="8"/>
  <c r="J86" i="9"/>
  <c r="J81" i="9" l="1"/>
  <c r="J80" i="9" s="1"/>
  <c r="P92" i="4"/>
  <c r="R101" i="2"/>
  <c r="P717" i="2"/>
  <c r="P787" i="2"/>
  <c r="R886" i="2"/>
  <c r="R1065" i="2"/>
  <c r="R1121" i="2"/>
  <c r="BK151" i="3"/>
  <c r="J151" i="3" s="1"/>
  <c r="J68" i="3" s="1"/>
  <c r="R287" i="3"/>
  <c r="P295" i="3"/>
  <c r="P181" i="4"/>
  <c r="R107" i="5"/>
  <c r="R89" i="6"/>
  <c r="T151" i="7"/>
  <c r="R217" i="7"/>
  <c r="R228" i="7"/>
  <c r="T274" i="7"/>
  <c r="T268" i="7" s="1"/>
  <c r="BK152" i="8"/>
  <c r="J152" i="8" s="1"/>
  <c r="J69" i="8" s="1"/>
  <c r="P154" i="2"/>
  <c r="T717" i="2"/>
  <c r="R787" i="2"/>
  <c r="P886" i="2"/>
  <c r="P1065" i="2"/>
  <c r="R1160" i="2"/>
  <c r="P151" i="3"/>
  <c r="R302" i="3"/>
  <c r="T105" i="4"/>
  <c r="R192" i="4"/>
  <c r="P86" i="5"/>
  <c r="P85" i="5"/>
  <c r="T86" i="5"/>
  <c r="T85" i="5" s="1"/>
  <c r="P94" i="5"/>
  <c r="T89" i="6"/>
  <c r="P105" i="6"/>
  <c r="R119" i="6"/>
  <c r="R118" i="6" s="1"/>
  <c r="R94" i="7"/>
  <c r="P198" i="7"/>
  <c r="P228" i="7"/>
  <c r="BK97" i="8"/>
  <c r="J97" i="8" s="1"/>
  <c r="J62" i="8" s="1"/>
  <c r="T133" i="8"/>
  <c r="P101" i="2"/>
  <c r="P123" i="2"/>
  <c r="T123" i="2"/>
  <c r="P150" i="2"/>
  <c r="BK717" i="2"/>
  <c r="J717" i="2" s="1"/>
  <c r="J67" i="2" s="1"/>
  <c r="T800" i="2"/>
  <c r="R872" i="2"/>
  <c r="R917" i="2"/>
  <c r="P1160" i="2"/>
  <c r="BK96" i="3"/>
  <c r="J96" i="3" s="1"/>
  <c r="J62" i="3" s="1"/>
  <c r="T151" i="3"/>
  <c r="T302" i="3"/>
  <c r="BK105" i="4"/>
  <c r="J105" i="4" s="1"/>
  <c r="J62" i="4" s="1"/>
  <c r="BK167" i="4"/>
  <c r="J167" i="4" s="1"/>
  <c r="J66" i="4" s="1"/>
  <c r="R181" i="4"/>
  <c r="BK86" i="5"/>
  <c r="BK85" i="5"/>
  <c r="R86" i="5"/>
  <c r="R85" i="5" s="1"/>
  <c r="R94" i="5"/>
  <c r="T105" i="6"/>
  <c r="P151" i="7"/>
  <c r="BK217" i="7"/>
  <c r="J217" i="7" s="1"/>
  <c r="J65" i="7" s="1"/>
  <c r="T240" i="7"/>
  <c r="R119" i="8"/>
  <c r="R91" i="8" s="1"/>
  <c r="P133" i="8"/>
  <c r="BK101" i="2"/>
  <c r="J101" i="2" s="1"/>
  <c r="J61" i="2" s="1"/>
  <c r="T101" i="2"/>
  <c r="BK123" i="2"/>
  <c r="J123" i="2" s="1"/>
  <c r="J63" i="2" s="1"/>
  <c r="R123" i="2"/>
  <c r="BK150" i="2"/>
  <c r="J150" i="2"/>
  <c r="J64" i="2" s="1"/>
  <c r="R150" i="2"/>
  <c r="T150" i="2"/>
  <c r="R717" i="2"/>
  <c r="BK787" i="2"/>
  <c r="J787" i="2" s="1"/>
  <c r="J68" i="2" s="1"/>
  <c r="T787" i="2"/>
  <c r="BK872" i="2"/>
  <c r="J872" i="2" s="1"/>
  <c r="J71" i="2" s="1"/>
  <c r="BK886" i="2"/>
  <c r="J886" i="2"/>
  <c r="J74" i="2" s="1"/>
  <c r="T886" i="2"/>
  <c r="BK1065" i="2"/>
  <c r="J1065" i="2" s="1"/>
  <c r="J77" i="2" s="1"/>
  <c r="BK1160" i="2"/>
  <c r="J1160" i="2" s="1"/>
  <c r="J79" i="2" s="1"/>
  <c r="R96" i="3"/>
  <c r="P105" i="3"/>
  <c r="T105" i="3"/>
  <c r="R116" i="3"/>
  <c r="P132" i="3"/>
  <c r="BK287" i="3"/>
  <c r="J287" i="3" s="1"/>
  <c r="J69" i="3" s="1"/>
  <c r="T287" i="3"/>
  <c r="R295" i="3"/>
  <c r="T167" i="4"/>
  <c r="P192" i="4"/>
  <c r="T107" i="5"/>
  <c r="P89" i="6"/>
  <c r="BK105" i="6"/>
  <c r="J105" i="6" s="1"/>
  <c r="J63" i="6" s="1"/>
  <c r="P119" i="6"/>
  <c r="P118" i="6" s="1"/>
  <c r="BK94" i="7"/>
  <c r="J94" i="7" s="1"/>
  <c r="J61" i="7" s="1"/>
  <c r="BK198" i="7"/>
  <c r="J198" i="7" s="1"/>
  <c r="J64" i="7" s="1"/>
  <c r="BK228" i="7"/>
  <c r="J228" i="7" s="1"/>
  <c r="J66" i="7" s="1"/>
  <c r="BK274" i="7"/>
  <c r="J274" i="7" s="1"/>
  <c r="J72" i="7" s="1"/>
  <c r="R97" i="8"/>
  <c r="P152" i="8"/>
  <c r="R154" i="2"/>
  <c r="T702" i="2"/>
  <c r="R800" i="2"/>
  <c r="BK917" i="2"/>
  <c r="J917" i="2" s="1"/>
  <c r="J76" i="2" s="1"/>
  <c r="T1065" i="2"/>
  <c r="T1121" i="2"/>
  <c r="T96" i="3"/>
  <c r="T92" i="3" s="1"/>
  <c r="R105" i="3"/>
  <c r="P116" i="3"/>
  <c r="BK132" i="3"/>
  <c r="J132" i="3" s="1"/>
  <c r="J67" i="3" s="1"/>
  <c r="T132" i="3"/>
  <c r="BK302" i="3"/>
  <c r="J302" i="3" s="1"/>
  <c r="J71" i="3" s="1"/>
  <c r="R105" i="4"/>
  <c r="T192" i="4"/>
  <c r="P107" i="5"/>
  <c r="T94" i="7"/>
  <c r="R198" i="7"/>
  <c r="BK240" i="7"/>
  <c r="J240" i="7"/>
  <c r="J68" i="7" s="1"/>
  <c r="R274" i="7"/>
  <c r="R268" i="7" s="1"/>
  <c r="BK119" i="8"/>
  <c r="J119" i="8" s="1"/>
  <c r="J65" i="8" s="1"/>
  <c r="T152" i="8"/>
  <c r="BK154" i="2"/>
  <c r="J154" i="2" s="1"/>
  <c r="J65" i="2" s="1"/>
  <c r="BK702" i="2"/>
  <c r="J702" i="2" s="1"/>
  <c r="J66" i="2" s="1"/>
  <c r="P702" i="2"/>
  <c r="BK800" i="2"/>
  <c r="J800" i="2" s="1"/>
  <c r="J69" i="2" s="1"/>
  <c r="P872" i="2"/>
  <c r="P917" i="2"/>
  <c r="BK1121" i="2"/>
  <c r="J1121" i="2"/>
  <c r="J78" i="2" s="1"/>
  <c r="P1121" i="2"/>
  <c r="R151" i="3"/>
  <c r="P302" i="3"/>
  <c r="P105" i="4"/>
  <c r="P91" i="4" s="1"/>
  <c r="P167" i="4"/>
  <c r="BK181" i="4"/>
  <c r="J181" i="4" s="1"/>
  <c r="J69" i="4" s="1"/>
  <c r="T181" i="4"/>
  <c r="T180" i="4" s="1"/>
  <c r="BK94" i="5"/>
  <c r="J94" i="5" s="1"/>
  <c r="J63" i="5" s="1"/>
  <c r="T94" i="5"/>
  <c r="BK89" i="6"/>
  <c r="J89" i="6" s="1"/>
  <c r="J61" i="6" s="1"/>
  <c r="R105" i="6"/>
  <c r="T119" i="6"/>
  <c r="T118" i="6" s="1"/>
  <c r="P94" i="7"/>
  <c r="P217" i="7"/>
  <c r="T228" i="7"/>
  <c r="P274" i="7"/>
  <c r="P268" i="7" s="1"/>
  <c r="P119" i="8"/>
  <c r="R152" i="8"/>
  <c r="BK151" i="7"/>
  <c r="J151" i="7" s="1"/>
  <c r="J62" i="7" s="1"/>
  <c r="T217" i="7"/>
  <c r="R240" i="7"/>
  <c r="P97" i="8"/>
  <c r="P91" i="8"/>
  <c r="T119" i="8"/>
  <c r="R133" i="8"/>
  <c r="R132" i="8" s="1"/>
  <c r="P81" i="9"/>
  <c r="P80" i="9" s="1"/>
  <c r="AU62" i="1" s="1"/>
  <c r="T154" i="2"/>
  <c r="R702" i="2"/>
  <c r="P800" i="2"/>
  <c r="T872" i="2"/>
  <c r="T917" i="2"/>
  <c r="T1160" i="2"/>
  <c r="P96" i="3"/>
  <c r="BK105" i="3"/>
  <c r="J105" i="3"/>
  <c r="J63" i="3" s="1"/>
  <c r="BK116" i="3"/>
  <c r="J116" i="3" s="1"/>
  <c r="J65" i="3" s="1"/>
  <c r="T116" i="3"/>
  <c r="R132" i="3"/>
  <c r="P287" i="3"/>
  <c r="BK295" i="3"/>
  <c r="J295" i="3" s="1"/>
  <c r="J70" i="3" s="1"/>
  <c r="T295" i="3"/>
  <c r="R167" i="4"/>
  <c r="BK192" i="4"/>
  <c r="J192" i="4"/>
  <c r="J70" i="4" s="1"/>
  <c r="BK107" i="5"/>
  <c r="J107" i="5" s="1"/>
  <c r="J64" i="5" s="1"/>
  <c r="BK119" i="6"/>
  <c r="J119" i="6" s="1"/>
  <c r="J66" i="6" s="1"/>
  <c r="R151" i="7"/>
  <c r="T198" i="7"/>
  <c r="P240" i="7"/>
  <c r="T97" i="8"/>
  <c r="T91" i="8" s="1"/>
  <c r="BK133" i="8"/>
  <c r="J133" i="8" s="1"/>
  <c r="J68" i="8" s="1"/>
  <c r="BK81" i="9"/>
  <c r="R81" i="9"/>
  <c r="R80" i="9"/>
  <c r="T81" i="9"/>
  <c r="T80" i="9" s="1"/>
  <c r="BK867" i="2"/>
  <c r="J867" i="2" s="1"/>
  <c r="J70" i="2" s="1"/>
  <c r="BK882" i="2"/>
  <c r="J882" i="2" s="1"/>
  <c r="J72" i="2" s="1"/>
  <c r="BK150" i="4"/>
  <c r="J150" i="4" s="1"/>
  <c r="J64" i="4" s="1"/>
  <c r="BK177" i="4"/>
  <c r="J177" i="4"/>
  <c r="J67" i="4" s="1"/>
  <c r="BK913" i="2"/>
  <c r="J913" i="2"/>
  <c r="J75" i="2" s="1"/>
  <c r="BK265" i="7"/>
  <c r="J265" i="7"/>
  <c r="J69" i="7" s="1"/>
  <c r="BK119" i="2"/>
  <c r="J119" i="2"/>
  <c r="J62" i="2" s="1"/>
  <c r="BK100" i="6"/>
  <c r="J100" i="6" s="1"/>
  <c r="J62" i="6" s="1"/>
  <c r="BK130" i="3"/>
  <c r="J130" i="3" s="1"/>
  <c r="J66" i="3" s="1"/>
  <c r="BK92" i="4"/>
  <c r="BK91" i="4" s="1"/>
  <c r="J91" i="4" s="1"/>
  <c r="J60" i="4" s="1"/>
  <c r="BK158" i="4"/>
  <c r="J158" i="4" s="1"/>
  <c r="J65" i="4" s="1"/>
  <c r="BK237" i="7"/>
  <c r="J237" i="7"/>
  <c r="J67" i="7"/>
  <c r="BK115" i="8"/>
  <c r="J115" i="8"/>
  <c r="J64" i="8" s="1"/>
  <c r="BK129" i="8"/>
  <c r="J129" i="8" s="1"/>
  <c r="J66" i="8" s="1"/>
  <c r="BK115" i="6"/>
  <c r="J115" i="6"/>
  <c r="J64" i="6"/>
  <c r="BK93" i="3"/>
  <c r="BK194" i="7"/>
  <c r="J194" i="7"/>
  <c r="J63" i="7"/>
  <c r="BK110" i="8"/>
  <c r="J110" i="8" s="1"/>
  <c r="J63" i="8" s="1"/>
  <c r="BK167" i="8"/>
  <c r="J167" i="8" s="1"/>
  <c r="J70" i="8" s="1"/>
  <c r="BK142" i="4"/>
  <c r="J142" i="4" s="1"/>
  <c r="J63" i="4" s="1"/>
  <c r="BK139" i="6"/>
  <c r="J139" i="6" s="1"/>
  <c r="J67" i="6" s="1"/>
  <c r="BK269" i="7"/>
  <c r="BK268" i="7" s="1"/>
  <c r="J268" i="7" s="1"/>
  <c r="J70" i="7" s="1"/>
  <c r="BK92" i="8"/>
  <c r="J74" i="9"/>
  <c r="BE82" i="9"/>
  <c r="E70" i="9"/>
  <c r="BE93" i="9"/>
  <c r="BE94" i="9"/>
  <c r="BE97" i="9"/>
  <c r="F77" i="9"/>
  <c r="BE85" i="9"/>
  <c r="BE87" i="9"/>
  <c r="BE88" i="9"/>
  <c r="BE91" i="9"/>
  <c r="BE98" i="9"/>
  <c r="BE95" i="9"/>
  <c r="BE96" i="9"/>
  <c r="BE92" i="9"/>
  <c r="J55" i="9"/>
  <c r="BE83" i="9"/>
  <c r="BE86" i="9"/>
  <c r="BE89" i="9"/>
  <c r="BE90" i="9"/>
  <c r="BE84" i="9"/>
  <c r="J52" i="8"/>
  <c r="BE93" i="8"/>
  <c r="BE98" i="8"/>
  <c r="BE163" i="8"/>
  <c r="BE102" i="8"/>
  <c r="BE116" i="8"/>
  <c r="BE147" i="8"/>
  <c r="E48" i="8"/>
  <c r="BE107" i="8"/>
  <c r="BE111" i="8"/>
  <c r="J269" i="7"/>
  <c r="J71" i="7" s="1"/>
  <c r="F87" i="8"/>
  <c r="BE127" i="8"/>
  <c r="BE159" i="8"/>
  <c r="BE161" i="8"/>
  <c r="BE165" i="8"/>
  <c r="BE120" i="8"/>
  <c r="BE130" i="8"/>
  <c r="BE141" i="8"/>
  <c r="BE153" i="8"/>
  <c r="BE168" i="8"/>
  <c r="J55" i="8"/>
  <c r="BE122" i="8"/>
  <c r="BE124" i="8"/>
  <c r="BE105" i="8"/>
  <c r="BE134" i="8"/>
  <c r="BE136" i="8"/>
  <c r="BE139" i="8"/>
  <c r="BE144" i="8"/>
  <c r="BE150" i="8"/>
  <c r="BE213" i="7"/>
  <c r="BE270" i="7"/>
  <c r="BE276" i="7"/>
  <c r="BE112" i="7"/>
  <c r="BE139" i="7"/>
  <c r="BE144" i="7"/>
  <c r="BE168" i="7"/>
  <c r="BE173" i="7"/>
  <c r="BE210" i="7"/>
  <c r="BE247" i="7"/>
  <c r="BE252" i="7"/>
  <c r="BE255" i="7"/>
  <c r="E48" i="7"/>
  <c r="J86" i="7"/>
  <c r="BE95" i="7"/>
  <c r="BE130" i="7"/>
  <c r="BE136" i="7"/>
  <c r="BE142" i="7"/>
  <c r="F55" i="7"/>
  <c r="BE195" i="7"/>
  <c r="BE199" i="7"/>
  <c r="BE203" i="7"/>
  <c r="BE206" i="7"/>
  <c r="J55" i="7"/>
  <c r="BE124" i="7"/>
  <c r="BE147" i="7"/>
  <c r="BE176" i="7"/>
  <c r="BE180" i="7"/>
  <c r="BE183" i="7"/>
  <c r="BE187" i="7"/>
  <c r="BE190" i="7"/>
  <c r="BE236" i="7"/>
  <c r="BE238" i="7"/>
  <c r="BE241" i="7"/>
  <c r="BE266" i="7"/>
  <c r="BE275" i="7"/>
  <c r="BE244" i="7"/>
  <c r="BE104" i="7"/>
  <c r="BE108" i="7"/>
  <c r="BE218" i="7"/>
  <c r="BE222" i="7"/>
  <c r="BE116" i="7"/>
  <c r="BE120" i="7"/>
  <c r="BE152" i="7"/>
  <c r="BE156" i="7"/>
  <c r="BE160" i="7"/>
  <c r="BE164" i="7"/>
  <c r="BE229" i="7"/>
  <c r="BE230" i="7"/>
  <c r="BE260" i="7"/>
  <c r="J55" i="6"/>
  <c r="BE90" i="6"/>
  <c r="BE92" i="6"/>
  <c r="J52" i="6"/>
  <c r="BE120" i="6"/>
  <c r="J85" i="5"/>
  <c r="J60" i="5" s="1"/>
  <c r="J86" i="5"/>
  <c r="J61" i="5"/>
  <c r="E48" i="6"/>
  <c r="F84" i="6"/>
  <c r="BE116" i="6"/>
  <c r="BE137" i="6"/>
  <c r="BE96" i="6"/>
  <c r="BE140" i="6"/>
  <c r="BE132" i="6"/>
  <c r="BE134" i="6"/>
  <c r="BE101" i="6"/>
  <c r="BE106" i="6"/>
  <c r="BE111" i="6"/>
  <c r="BE113" i="6"/>
  <c r="BE122" i="6"/>
  <c r="BE125" i="6"/>
  <c r="BE129" i="6"/>
  <c r="J52" i="5"/>
  <c r="BE91" i="5"/>
  <c r="E74" i="5"/>
  <c r="BE87" i="5"/>
  <c r="BE105" i="5"/>
  <c r="F55" i="5"/>
  <c r="BE139" i="5"/>
  <c r="BE143" i="5"/>
  <c r="BE95" i="5"/>
  <c r="BE100" i="5"/>
  <c r="BE108" i="5"/>
  <c r="BE135" i="5"/>
  <c r="BE148" i="5"/>
  <c r="BE102" i="5"/>
  <c r="J81" i="5"/>
  <c r="BE89" i="5"/>
  <c r="BE146" i="5"/>
  <c r="BE97" i="5"/>
  <c r="BE112" i="5"/>
  <c r="BE131" i="5"/>
  <c r="BE99" i="4"/>
  <c r="BE178" i="4"/>
  <c r="BE193" i="4"/>
  <c r="J87" i="4"/>
  <c r="BE114" i="4"/>
  <c r="J52" i="4"/>
  <c r="BE170" i="4"/>
  <c r="E48" i="4"/>
  <c r="BE112" i="4"/>
  <c r="BE135" i="4"/>
  <c r="BE151" i="4"/>
  <c r="BE93" i="4"/>
  <c r="BE106" i="4"/>
  <c r="BE128" i="4"/>
  <c r="BE143" i="4"/>
  <c r="BE182" i="4"/>
  <c r="BE121" i="4"/>
  <c r="F55" i="4"/>
  <c r="BE159" i="4"/>
  <c r="BE168" i="4"/>
  <c r="BE172" i="4"/>
  <c r="BE175" i="4"/>
  <c r="BE190" i="4"/>
  <c r="BE202" i="4"/>
  <c r="BE124" i="3"/>
  <c r="BE246" i="3"/>
  <c r="BE312" i="3"/>
  <c r="BE337" i="3"/>
  <c r="F88" i="3"/>
  <c r="BE97" i="3"/>
  <c r="BE131" i="3"/>
  <c r="BE231" i="3"/>
  <c r="BE237" i="3"/>
  <c r="BE290" i="3"/>
  <c r="BE313" i="3"/>
  <c r="BE94" i="3"/>
  <c r="BE106" i="3"/>
  <c r="BE121" i="3"/>
  <c r="BE126" i="3"/>
  <c r="BE230" i="3"/>
  <c r="BE264" i="3"/>
  <c r="BE267" i="3"/>
  <c r="J85" i="3"/>
  <c r="BE239" i="3"/>
  <c r="BE273" i="3"/>
  <c r="BE303" i="3"/>
  <c r="J55" i="3"/>
  <c r="BE197" i="3"/>
  <c r="BE213" i="3"/>
  <c r="BE258" i="3"/>
  <c r="BE299" i="3"/>
  <c r="E81" i="3"/>
  <c r="BE102" i="3"/>
  <c r="BE113" i="3"/>
  <c r="BE128" i="3"/>
  <c r="BE156" i="3"/>
  <c r="BE196" i="3"/>
  <c r="BE274" i="3"/>
  <c r="BE293" i="3"/>
  <c r="BE310" i="3"/>
  <c r="BE335" i="3"/>
  <c r="BE108" i="3"/>
  <c r="BE133" i="3"/>
  <c r="BE149" i="3"/>
  <c r="BE152" i="3"/>
  <c r="BE169" i="3"/>
  <c r="BE175" i="3"/>
  <c r="BE285" i="3"/>
  <c r="BE288" i="3"/>
  <c r="BE296" i="3"/>
  <c r="BE300" i="3"/>
  <c r="BE110" i="3"/>
  <c r="BE117" i="3"/>
  <c r="BE119" i="3"/>
  <c r="BE187" i="3"/>
  <c r="BE229" i="3"/>
  <c r="BE241" i="3"/>
  <c r="J52" i="2"/>
  <c r="BE120" i="2"/>
  <c r="BE148" i="2"/>
  <c r="BE582" i="2"/>
  <c r="BE589" i="2"/>
  <c r="BE699" i="2"/>
  <c r="BE703" i="2"/>
  <c r="BE774" i="2"/>
  <c r="BE775" i="2"/>
  <c r="BE777" i="2"/>
  <c r="BE797" i="2"/>
  <c r="BE801" i="2"/>
  <c r="BE863" i="2"/>
  <c r="BE865" i="2"/>
  <c r="BE868" i="2"/>
  <c r="BE959" i="2"/>
  <c r="BE1093" i="2"/>
  <c r="BE1096" i="2"/>
  <c r="BE1099" i="2"/>
  <c r="BE112" i="2"/>
  <c r="BE157" i="2"/>
  <c r="BE290" i="2"/>
  <c r="BE293" i="2"/>
  <c r="BE326" i="2"/>
  <c r="BE508" i="2"/>
  <c r="BE580" i="2"/>
  <c r="BE590" i="2"/>
  <c r="BE770" i="2"/>
  <c r="BE772" i="2"/>
  <c r="BE773" i="2"/>
  <c r="BE794" i="2"/>
  <c r="BE830" i="2"/>
  <c r="BE844" i="2"/>
  <c r="BE848" i="2"/>
  <c r="BE873" i="2"/>
  <c r="BE875" i="2"/>
  <c r="BE1087" i="2"/>
  <c r="BE1119" i="2"/>
  <c r="BE1122" i="2"/>
  <c r="BE1126" i="2"/>
  <c r="BE1135" i="2"/>
  <c r="E48" i="2"/>
  <c r="BE149" i="2"/>
  <c r="BE153" i="2"/>
  <c r="BE162" i="2"/>
  <c r="BE786" i="2"/>
  <c r="BE791" i="2"/>
  <c r="BE806" i="2"/>
  <c r="BE880" i="2"/>
  <c r="BE903" i="2"/>
  <c r="BE909" i="2"/>
  <c r="BE1063" i="2"/>
  <c r="BE1066" i="2"/>
  <c r="BE1075" i="2"/>
  <c r="BE1090" i="2"/>
  <c r="BE1129" i="2"/>
  <c r="BE1158" i="2"/>
  <c r="J55" i="2"/>
  <c r="BE124" i="2"/>
  <c r="BE147" i="2"/>
  <c r="BE152" i="2"/>
  <c r="BE507" i="2"/>
  <c r="BE767" i="2"/>
  <c r="BE781" i="2"/>
  <c r="BE887" i="2"/>
  <c r="BE1084" i="2"/>
  <c r="BE155" i="2"/>
  <c r="BE181" i="2"/>
  <c r="BE711" i="2"/>
  <c r="BE779" i="2"/>
  <c r="BE823" i="2"/>
  <c r="BE877" i="2"/>
  <c r="BE912" i="2"/>
  <c r="BE914" i="2"/>
  <c r="BE990" i="2"/>
  <c r="BE1032" i="2"/>
  <c r="BE1072" i="2"/>
  <c r="BE1102" i="2"/>
  <c r="BE1110" i="2"/>
  <c r="F96" i="2"/>
  <c r="BE109" i="2"/>
  <c r="BE125" i="2"/>
  <c r="BE164" i="2"/>
  <c r="BE184" i="2"/>
  <c r="BE819" i="2"/>
  <c r="BE116" i="2"/>
  <c r="BE151" i="2"/>
  <c r="BE815" i="2"/>
  <c r="BE918" i="2"/>
  <c r="BE1078" i="2"/>
  <c r="BE1081" i="2"/>
  <c r="BE1187" i="2"/>
  <c r="BE1190" i="2"/>
  <c r="BE102" i="2"/>
  <c r="BE714" i="2"/>
  <c r="BE718" i="2"/>
  <c r="BE788" i="2"/>
  <c r="BE883" i="2"/>
  <c r="BE897" i="2"/>
  <c r="BE900" i="2"/>
  <c r="BE1069" i="2"/>
  <c r="BE1113" i="2"/>
  <c r="BE1116" i="2"/>
  <c r="BE1132" i="2"/>
  <c r="BE1152" i="2"/>
  <c r="BE1155" i="2"/>
  <c r="BE1161" i="2"/>
  <c r="BE1171" i="2"/>
  <c r="BE1173" i="2"/>
  <c r="BE1183" i="2"/>
  <c r="BE1185" i="2"/>
  <c r="BE1188" i="2"/>
  <c r="F34" i="5"/>
  <c r="BA58" i="1" s="1"/>
  <c r="F35" i="7"/>
  <c r="BB60" i="1" s="1"/>
  <c r="J34" i="5"/>
  <c r="AW58" i="1" s="1"/>
  <c r="F34" i="7"/>
  <c r="BA60" i="1" s="1"/>
  <c r="F34" i="2"/>
  <c r="BA55" i="1" s="1"/>
  <c r="F36" i="3"/>
  <c r="BC56" i="1" s="1"/>
  <c r="F37" i="9"/>
  <c r="BD62" i="1" s="1"/>
  <c r="F35" i="9"/>
  <c r="BB62" i="1" s="1"/>
  <c r="F37" i="5"/>
  <c r="BD58" i="1" s="1"/>
  <c r="F37" i="8"/>
  <c r="BD61" i="1" s="1"/>
  <c r="F34" i="9"/>
  <c r="BA62" i="1" s="1"/>
  <c r="F34" i="4"/>
  <c r="BA57" i="1" s="1"/>
  <c r="F37" i="3"/>
  <c r="BD56" i="1" s="1"/>
  <c r="F34" i="3"/>
  <c r="BA56" i="1" s="1"/>
  <c r="F37" i="6"/>
  <c r="BD59" i="1" s="1"/>
  <c r="F36" i="9"/>
  <c r="BC62" i="1" s="1"/>
  <c r="J34" i="2"/>
  <c r="AW55" i="1" s="1"/>
  <c r="F34" i="6"/>
  <c r="BA59" i="1" s="1"/>
  <c r="J34" i="9"/>
  <c r="AW62" i="1" s="1"/>
  <c r="F35" i="6"/>
  <c r="BB59" i="1" s="1"/>
  <c r="F36" i="8"/>
  <c r="BC61" i="1" s="1"/>
  <c r="F35" i="4"/>
  <c r="BB57" i="1" s="1"/>
  <c r="F35" i="2"/>
  <c r="BB55" i="1" s="1"/>
  <c r="J34" i="4"/>
  <c r="AW57" i="1" s="1"/>
  <c r="F35" i="5"/>
  <c r="BB58" i="1" s="1"/>
  <c r="F37" i="7"/>
  <c r="BD60" i="1" s="1"/>
  <c r="F37" i="2"/>
  <c r="BD55" i="1" s="1"/>
  <c r="F36" i="5"/>
  <c r="BC58" i="1" s="1"/>
  <c r="F34" i="8"/>
  <c r="BA61" i="1" s="1"/>
  <c r="F36" i="6"/>
  <c r="BC59" i="1" s="1"/>
  <c r="F36" i="2"/>
  <c r="BC55" i="1" s="1"/>
  <c r="J34" i="6"/>
  <c r="AW59" i="1" s="1"/>
  <c r="J34" i="3"/>
  <c r="AW56" i="1" s="1"/>
  <c r="J34" i="8"/>
  <c r="AW61" i="1" s="1"/>
  <c r="F35" i="3"/>
  <c r="BB56" i="1" s="1"/>
  <c r="F35" i="8"/>
  <c r="BB61" i="1" s="1"/>
  <c r="F36" i="4"/>
  <c r="BC57" i="1" s="1"/>
  <c r="F37" i="4"/>
  <c r="BD57" i="1" s="1"/>
  <c r="J34" i="7"/>
  <c r="AW60" i="1" s="1"/>
  <c r="F36" i="7"/>
  <c r="BC60" i="1" s="1"/>
  <c r="J92" i="4" l="1"/>
  <c r="J61" i="4" s="1"/>
  <c r="BK92" i="3"/>
  <c r="J92" i="3" s="1"/>
  <c r="J60" i="3" s="1"/>
  <c r="P92" i="3"/>
  <c r="T100" i="2"/>
  <c r="P88" i="6"/>
  <c r="BK885" i="2"/>
  <c r="J885" i="2" s="1"/>
  <c r="J73" i="2" s="1"/>
  <c r="R180" i="4"/>
  <c r="BK91" i="8"/>
  <c r="J91" i="8" s="1"/>
  <c r="J60" i="8" s="1"/>
  <c r="BK118" i="6"/>
  <c r="J118" i="6" s="1"/>
  <c r="J65" i="6" s="1"/>
  <c r="BK88" i="6"/>
  <c r="J88" i="6" s="1"/>
  <c r="J60" i="6" s="1"/>
  <c r="J93" i="3"/>
  <c r="J61" i="3" s="1"/>
  <c r="BK100" i="2"/>
  <c r="J100" i="2" s="1"/>
  <c r="J60" i="2" s="1"/>
  <c r="BK93" i="5"/>
  <c r="J93" i="5" s="1"/>
  <c r="J62" i="5" s="1"/>
  <c r="BK115" i="3"/>
  <c r="J115" i="3" s="1"/>
  <c r="J64" i="3" s="1"/>
  <c r="R90" i="8"/>
  <c r="R92" i="3"/>
  <c r="R91" i="3" s="1"/>
  <c r="T115" i="3"/>
  <c r="T91" i="3" s="1"/>
  <c r="BK180" i="4"/>
  <c r="J180" i="4" s="1"/>
  <c r="J68" i="4" s="1"/>
  <c r="BK93" i="7"/>
  <c r="BK92" i="7" s="1"/>
  <c r="J92" i="7" s="1"/>
  <c r="J30" i="7" s="1"/>
  <c r="AG60" i="1" s="1"/>
  <c r="T885" i="2"/>
  <c r="T99" i="2" s="1"/>
  <c r="P93" i="5"/>
  <c r="P84" i="5" s="1"/>
  <c r="AU58" i="1" s="1"/>
  <c r="R93" i="5"/>
  <c r="R84" i="5" s="1"/>
  <c r="R93" i="7"/>
  <c r="R92" i="7" s="1"/>
  <c r="P180" i="4"/>
  <c r="P90" i="4" s="1"/>
  <c r="AU57" i="1" s="1"/>
  <c r="BK132" i="8"/>
  <c r="J132" i="8" s="1"/>
  <c r="J67" i="8" s="1"/>
  <c r="R91" i="4"/>
  <c r="R90" i="4" s="1"/>
  <c r="T93" i="5"/>
  <c r="T84" i="5" s="1"/>
  <c r="P100" i="2"/>
  <c r="P132" i="8"/>
  <c r="P90" i="8"/>
  <c r="AU61" i="1" s="1"/>
  <c r="T88" i="6"/>
  <c r="T87" i="6"/>
  <c r="P885" i="2"/>
  <c r="P99" i="2" s="1"/>
  <c r="AU55" i="1" s="1"/>
  <c r="R885" i="2"/>
  <c r="P93" i="7"/>
  <c r="P92" i="7" s="1"/>
  <c r="AU60" i="1" s="1"/>
  <c r="R115" i="3"/>
  <c r="T132" i="8"/>
  <c r="T90" i="8"/>
  <c r="T93" i="7"/>
  <c r="T92" i="7" s="1"/>
  <c r="P87" i="6"/>
  <c r="AU59" i="1" s="1"/>
  <c r="T91" i="4"/>
  <c r="T90" i="4"/>
  <c r="R88" i="6"/>
  <c r="R87" i="6"/>
  <c r="R100" i="2"/>
  <c r="R99" i="2" s="1"/>
  <c r="P115" i="3"/>
  <c r="P91" i="3"/>
  <c r="AU56" i="1" s="1"/>
  <c r="J92" i="8"/>
  <c r="J61" i="8" s="1"/>
  <c r="BK80" i="9"/>
  <c r="J59" i="9" s="1"/>
  <c r="BK90" i="4"/>
  <c r="J90" i="4"/>
  <c r="J59" i="4" s="1"/>
  <c r="F33" i="3"/>
  <c r="AZ56" i="1" s="1"/>
  <c r="F33" i="8"/>
  <c r="AZ61" i="1" s="1"/>
  <c r="J33" i="9"/>
  <c r="AV62" i="1" s="1"/>
  <c r="AT62" i="1" s="1"/>
  <c r="J33" i="8"/>
  <c r="AV61" i="1" s="1"/>
  <c r="AT61" i="1" s="1"/>
  <c r="J33" i="4"/>
  <c r="AV57" i="1" s="1"/>
  <c r="AT57" i="1" s="1"/>
  <c r="F33" i="6"/>
  <c r="AZ59" i="1" s="1"/>
  <c r="F33" i="9"/>
  <c r="AZ62" i="1" s="1"/>
  <c r="J33" i="6"/>
  <c r="AV59" i="1" s="1"/>
  <c r="AT59" i="1" s="1"/>
  <c r="BB54" i="1"/>
  <c r="W31" i="1" s="1"/>
  <c r="F33" i="5"/>
  <c r="AZ58" i="1" s="1"/>
  <c r="BC54" i="1"/>
  <c r="W32" i="1" s="1"/>
  <c r="F33" i="4"/>
  <c r="AZ57" i="1" s="1"/>
  <c r="J33" i="7"/>
  <c r="AV60" i="1" s="1"/>
  <c r="AT60" i="1" s="1"/>
  <c r="J33" i="3"/>
  <c r="AV56" i="1" s="1"/>
  <c r="AT56" i="1" s="1"/>
  <c r="BA54" i="1"/>
  <c r="AW54" i="1" s="1"/>
  <c r="AK30" i="1" s="1"/>
  <c r="J33" i="5"/>
  <c r="AV58" i="1" s="1"/>
  <c r="AT58" i="1" s="1"/>
  <c r="F33" i="7"/>
  <c r="AZ60" i="1" s="1"/>
  <c r="J33" i="2"/>
  <c r="AV55" i="1" s="1"/>
  <c r="AT55" i="1" s="1"/>
  <c r="BD54" i="1"/>
  <c r="W33" i="1" s="1"/>
  <c r="F33" i="2"/>
  <c r="AZ55" i="1" s="1"/>
  <c r="BK87" i="6" l="1"/>
  <c r="J87" i="6" s="1"/>
  <c r="J59" i="6" s="1"/>
  <c r="BK99" i="2"/>
  <c r="J99" i="2" s="1"/>
  <c r="J59" i="2" s="1"/>
  <c r="BK84" i="5"/>
  <c r="J84" i="5" s="1"/>
  <c r="J59" i="5" s="1"/>
  <c r="BK91" i="3"/>
  <c r="J91" i="3" s="1"/>
  <c r="BK90" i="8"/>
  <c r="J90" i="8" s="1"/>
  <c r="J59" i="8" s="1"/>
  <c r="J93" i="7"/>
  <c r="J60" i="7" s="1"/>
  <c r="J59" i="7"/>
  <c r="J39" i="7"/>
  <c r="AN60" i="1"/>
  <c r="W30" i="1"/>
  <c r="J30" i="4"/>
  <c r="AG57" i="1" s="1"/>
  <c r="AN57" i="1" s="1"/>
  <c r="AZ54" i="1"/>
  <c r="W29" i="1" s="1"/>
  <c r="J30" i="9"/>
  <c r="AG62" i="1" s="1"/>
  <c r="AX54" i="1"/>
  <c r="AU54" i="1"/>
  <c r="AY54" i="1"/>
  <c r="J30" i="6" l="1"/>
  <c r="AG59" i="1" s="1"/>
  <c r="AN59" i="1" s="1"/>
  <c r="J30" i="5"/>
  <c r="AG58" i="1" s="1"/>
  <c r="AN58" i="1" s="1"/>
  <c r="J30" i="2"/>
  <c r="AG55" i="1" s="1"/>
  <c r="AN55" i="1" s="1"/>
  <c r="J59" i="3"/>
  <c r="J30" i="3"/>
  <c r="J39" i="9"/>
  <c r="J39" i="4"/>
  <c r="AN62" i="1"/>
  <c r="J30" i="8"/>
  <c r="AG61" i="1" s="1"/>
  <c r="AV54" i="1"/>
  <c r="AK29" i="1" s="1"/>
  <c r="J39" i="6" l="1"/>
  <c r="J39" i="5"/>
  <c r="J39" i="2"/>
  <c r="AG56" i="1"/>
  <c r="J39" i="3"/>
  <c r="J39" i="8"/>
  <c r="AN61" i="1"/>
  <c r="AT54" i="1"/>
  <c r="AN56" i="1" l="1"/>
  <c r="AG54" i="1"/>
  <c r="AK35" i="1" l="1"/>
  <c r="AN54" i="1"/>
</calcChain>
</file>

<file path=xl/sharedStrings.xml><?xml version="1.0" encoding="utf-8"?>
<sst xmlns="http://schemas.openxmlformats.org/spreadsheetml/2006/main" count="19205" uniqueCount="2284">
  <si>
    <t>Export Komplet</t>
  </si>
  <si>
    <t>VZ</t>
  </si>
  <si>
    <t>2.0</t>
  </si>
  <si>
    <t>ZAMOK</t>
  </si>
  <si>
    <t>False</t>
  </si>
  <si>
    <t>{207e75b3-3d67-4c18-ac2f-55aa608e1bb0}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</si>
  <si>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</si>
  <si>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</si>
  <si>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</si>
  <si>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</si>
  <si>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</si>
  <si>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</si>
  <si>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</si>
  <si>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</si>
  <si>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2021-062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</si>
  <si>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</si>
  <si>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</si>
  <si>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Riegrova - fasáda, střecha, k.ú. Opava-Předměstí, p.č. 522/2</t>
  </si>
  <si>
    <t>KSO:</t>
  </si>
  <si>
    <t/>
  </si>
  <si>
    <t>CC-CZ:</t>
  </si>
  <si>
    <t>Místo:</t>
  </si>
  <si>
    <t>k.ú. Opava-Předměstí, p.č. 522/2</t>
  </si>
  <si>
    <t>Datum:</t>
  </si>
  <si>
    <t>27. 10. 2021</t>
  </si>
  <si>
    <t>Zadavatel:</t>
  </si>
  <si>
    <t>IČ:</t>
  </si>
  <si>
    <t>Statutární město Opava, Horní nám. 382/69, Opava</t>
  </si>
  <si>
    <t>DIČ:</t>
  </si>
  <si>
    <t>Uchazeč:</t>
  </si>
  <si>
    <t>Vyplň údaj</t>
  </si>
  <si>
    <t>Projektant:</t>
  </si>
  <si>
    <t>Ing. Jan Pospíšil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</si>
  <si>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</si>
  <si>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</si>
  <si>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</si>
  <si>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</si>
  <si>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</si>
  <si>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</si>
  <si>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</si>
  <si>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</si>
  <si>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</si>
  <si>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</si>
  <si>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</si>
  <si>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</si>
  <si>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</si>
  <si>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</si>
  <si>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</si>
  <si>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</si>
  <si>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</si>
  <si>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</si>
  <si>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</si>
  <si>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</si>
  <si>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</si>
  <si>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</si>
  <si>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</si>
  <si>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</si>
  <si>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</si>
  <si>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</si>
  <si>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</si>
  <si>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</si>
  <si>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</si>
  <si>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</si>
  <si>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</si>
  <si>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</si>
  <si>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</si>
  <si>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</si>
  <si>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</si>
  <si>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</si>
  <si>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</si>
  <si>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</si>
  <si>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</si>
  <si>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</si>
  <si>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</si>
  <si>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</si>
  <si>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</si>
  <si>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</si>
  <si>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</si>
  <si>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fasády</t>
  </si>
  <si>
    <t>STA</t>
  </si>
  <si>
    <t>1</t>
  </si>
  <si>
    <t>{8eef7efd-a820-4749-85b8-348ae127ced2}</t>
  </si>
  <si>
    <t>2</t>
  </si>
  <si>
    <t>02</t>
  </si>
  <si>
    <t>Střešní konstrukce</t>
  </si>
  <si>
    <t>{c2ca0c72-d5d8-4b34-b721-87526249fda9}</t>
  </si>
  <si>
    <t>03</t>
  </si>
  <si>
    <t>Sanace 1.PP</t>
  </si>
  <si>
    <t>{042baf42-8d7c-49c3-ad8e-d28d67c496e8}</t>
  </si>
  <si>
    <t>04</t>
  </si>
  <si>
    <t>Zateplení podlahy půdy nad tělocvičnou</t>
  </si>
  <si>
    <t>{4e8a75b1-6e87-44d8-b727-ecbc5a1883cb}</t>
  </si>
  <si>
    <t>05</t>
  </si>
  <si>
    <t>Zateplení podlahy půdy nad hlavní budovou (4.NP)</t>
  </si>
  <si>
    <t>{3bf53256-85f6-4696-8234-10ecc753e509}</t>
  </si>
  <si>
    <t>06</t>
  </si>
  <si>
    <t>Zpevněné plochy</t>
  </si>
  <si>
    <t>{a4cb8f28-994c-45ac-95b9-47ea45572b4f}</t>
  </si>
  <si>
    <t>07</t>
  </si>
  <si>
    <t>Únikové venkovní schodiště - nový střešní plášť, zesilující patky sloupů</t>
  </si>
  <si>
    <t>{715afac5-1be9-43ad-b2b9-f17d3b6486a7}</t>
  </si>
  <si>
    <t>VON</t>
  </si>
  <si>
    <t>Vedlejší a ostatní rozpočtové náklady</t>
  </si>
  <si>
    <t>{585e62ec-8cc3-4fc4-928f-0e7655565c7d}</t>
  </si>
  <si>
    <t>KRYCÍ LIST SOUPISU PRACÍ</t>
  </si>
  <si>
    <t>Objekt:</t>
  </si>
  <si>
    <t>01 - Oprava fasády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</si>
  <si>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</si>
  <si>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</si>
  <si>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</si>
  <si>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</si>
  <si>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</si>
  <si>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</si>
  <si>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5 - Komunikace pozemní</t>
  </si>
  <si>
    <t xml:space="preserve">    60-1 - Oprava ploch z umělého kamene</t>
  </si>
  <si>
    <t xml:space="preserve">    60-2 - Oprava vstupních schodišť a podest</t>
  </si>
  <si>
    <t xml:space="preserve">    62 - Úprava povrchů vnějších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</si>
  <si>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</si>
  <si>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</si>
  <si>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</si>
  <si>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</si>
  <si>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</si>
  <si>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</si>
  <si>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</si>
  <si>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</si>
  <si>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</si>
  <si>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</si>
  <si>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</si>
  <si>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</si>
  <si>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</si>
  <si>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</si>
  <si>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</si>
  <si>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</si>
  <si>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</si>
  <si>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</si>
  <si>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</si>
  <si>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</si>
  <si>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</si>
  <si>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</si>
  <si>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</si>
  <si>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</si>
  <si>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</si>
  <si>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</si>
  <si>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</si>
  <si>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</si>
  <si>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</si>
  <si>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</si>
  <si>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</si>
  <si>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</si>
  <si>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</si>
  <si>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310279842</t>
  </si>
  <si>
    <t>Zazdívka otvorů ve zdivu nadzákladovém porobetonových tvárnicemi plochy přes 1 m2 do 4 m2 , ve zdi tl. do 300 mm</t>
  </si>
  <si>
    <t>m3</t>
  </si>
  <si>
    <t>CS ÚRS 2021 02</t>
  </si>
  <si>
    <t>4</t>
  </si>
  <si>
    <t>-1269430428</t>
  </si>
  <si>
    <t>Online PSC</t>
  </si>
  <si>
    <t>https://podminky.urs.cz/item/CS_URS_2021_02/310279842</t>
  </si>
  <si>
    <t>VV</t>
  </si>
  <si>
    <t>výkr.č. D-10, pozn. č. 04</t>
  </si>
  <si>
    <t>vstup do šaten</t>
  </si>
  <si>
    <t>(2,00*2,00+3,00*2,00+1,60*2,00)*0,30</t>
  </si>
  <si>
    <t>-0,90*0,60*0,30*3</t>
  </si>
  <si>
    <t>Součet</t>
  </si>
  <si>
    <t>31R.01</t>
  </si>
  <si>
    <t>Oprava nadstřešní části komínového tělesa - statická kontrola, odstranění omítkových vrstev v rozsahu 100%, oprava komínové krycí desky, nová vápenocementová omítka štuková, fasádní minerální nátěr s fotokatalytickým efektem a nanokrystalickou strukturou, oprava a doplnění lemování, oprava komínové lávky - kompletní provedení vč. veškerých souvisejících prací a dodávek</t>
  </si>
  <si>
    <t>kus</t>
  </si>
  <si>
    <t>788881948</t>
  </si>
  <si>
    <t>výkr.č. D-01, pozn. č. 04</t>
  </si>
  <si>
    <t>342241162</t>
  </si>
  <si>
    <t>Příčky nebo přizdívky jednoduché z cihel nebo příčkovek pálených na maltu MVC nebo MC plných P7,5 až P15 dl. 290 mm (290x140x65 mm), tl. o tl. 140 mm</t>
  </si>
  <si>
    <t>m2</t>
  </si>
  <si>
    <t>2056188049</t>
  </si>
  <si>
    <t>https://podminky.urs.cz/item/CS_URS_2021_02/342241162</t>
  </si>
  <si>
    <t>výkr.č. D-03, pozn. č. 08</t>
  </si>
  <si>
    <t>0,80*0,60</t>
  </si>
  <si>
    <t>34R.01</t>
  </si>
  <si>
    <t>Provedení dozdívky parapetu okna 1.PP minimálně do výšky přilehlého terénu s docílením min. spádu, hydrofobní úprava - kompletní provedení vč. veškerých souvisejících prací a dodávek</t>
  </si>
  <si>
    <t>1306802744</t>
  </si>
  <si>
    <t>výkr.č. D-01, pozn. č. 12</t>
  </si>
  <si>
    <t>5</t>
  </si>
  <si>
    <t>Komunikace pozemní</t>
  </si>
  <si>
    <t>59R.01</t>
  </si>
  <si>
    <t>Předláždění plochy před schodištěm do šaten - kompletní provedení vč. veškerých souvisejících prací a dodávek</t>
  </si>
  <si>
    <t>-1423165608</t>
  </si>
  <si>
    <t>výkr.č. D-10, pozn. č.  04</t>
  </si>
  <si>
    <t>3,00</t>
  </si>
  <si>
    <t>60-1</t>
  </si>
  <si>
    <t>Oprava ploch z umělého kamene</t>
  </si>
  <si>
    <t>6</t>
  </si>
  <si>
    <t>60-1R.01</t>
  </si>
  <si>
    <t>Mechanické očištění ploch umělého kamene a omytí tlakovou vodou</t>
  </si>
  <si>
    <t>-2016690163</t>
  </si>
  <si>
    <t>7</t>
  </si>
  <si>
    <t>60-1R.02</t>
  </si>
  <si>
    <t>Oprava a doplnění poškozených ploch umělého kamene, tmelení trhlin - kompletní provedení vč. veškerých souvisejících prací a dodávek</t>
  </si>
  <si>
    <t>-1951086087</t>
  </si>
  <si>
    <t>pohled "A"</t>
  </si>
  <si>
    <t>(PI*1,10+3,35*2)*(0,85+0,25+0,25)</t>
  </si>
  <si>
    <t>((PI*1,10+3,80*2)*(0,85+0,25+0,25))*2</t>
  </si>
  <si>
    <t>(10,60+10,50)*2,10</t>
  </si>
  <si>
    <t>(-1,50*1,35+0,20*(1,50+1,35)*2)*7</t>
  </si>
  <si>
    <t>-0,85*1,35+0,20*(0,85+1,35)*2</t>
  </si>
  <si>
    <t>1,27*0,50*4+2,20*0,85</t>
  </si>
  <si>
    <t>((1,27+0,50+1,27)*4+3,57)*1,13-1,27*0,70/2*4</t>
  </si>
  <si>
    <t>(3,57+0,30+0,30)*0,45*2</t>
  </si>
  <si>
    <t>(PI*0,675+2,375*2)*0,45+PI*0,55*0,55/2</t>
  </si>
  <si>
    <t>(3,30-1,50)*0,70</t>
  </si>
  <si>
    <t>Mezisoučet</t>
  </si>
  <si>
    <t>pohled "B"</t>
  </si>
  <si>
    <t>(PI*0,90+2,65*2)*0,60+1,55*0,50</t>
  </si>
  <si>
    <t>1,27*0,50</t>
  </si>
  <si>
    <t>(1,27+0,50+1,27)*1,13-1,27*0,70/2</t>
  </si>
  <si>
    <t>pohled "D"</t>
  </si>
  <si>
    <t>(1,10+2,30*2)*0,45</t>
  </si>
  <si>
    <t>8</t>
  </si>
  <si>
    <t>60-1R.03</t>
  </si>
  <si>
    <t>Zpevnění povrchu ploch umělého kamene</t>
  </si>
  <si>
    <t>-1724317856</t>
  </si>
  <si>
    <t>9</t>
  </si>
  <si>
    <t>60-1R.04</t>
  </si>
  <si>
    <t>Závěrečná patinace ploch umělého kamene tenkovrstvou lazurou na sol-silikátové bázi</t>
  </si>
  <si>
    <t>1632447502</t>
  </si>
  <si>
    <t>10</t>
  </si>
  <si>
    <t>60-1R.05</t>
  </si>
  <si>
    <t>Hydrofobizace ploch umělého kamene</t>
  </si>
  <si>
    <t>-6187811</t>
  </si>
  <si>
    <t>60-2</t>
  </si>
  <si>
    <t>Oprava vstupních schodišť a podest</t>
  </si>
  <si>
    <t>11</t>
  </si>
  <si>
    <t>60-2R.01</t>
  </si>
  <si>
    <t>Mechanické očištění ploch kamenných hlavních a postraních schodišť a podest a omytí tlakovou vodou</t>
  </si>
  <si>
    <t>kpl</t>
  </si>
  <si>
    <t>-1719802896</t>
  </si>
  <si>
    <t>12</t>
  </si>
  <si>
    <t>60-2R.02</t>
  </si>
  <si>
    <t>Lokální vyspravení defektů kamenných hlavních a postraních schodišť a podest</t>
  </si>
  <si>
    <t>-183165920</t>
  </si>
  <si>
    <t>13</t>
  </si>
  <si>
    <t>60-2R.03</t>
  </si>
  <si>
    <t>Hydrofobizace povrchu kamenných hlavních a postraních schodišť a podest</t>
  </si>
  <si>
    <t>-2051645568</t>
  </si>
  <si>
    <t>62</t>
  </si>
  <si>
    <t>Úprava povrchů vnějších</t>
  </si>
  <si>
    <t>14</t>
  </si>
  <si>
    <t>622135001</t>
  </si>
  <si>
    <t>Vyrovnání nerovností podkladu vnějších omítaných ploch maltou, tloušťky do 10 mm vápenocementovou stěn</t>
  </si>
  <si>
    <t>-1038659416</t>
  </si>
  <si>
    <t>https://podminky.urs.cz/item/CS_URS_2021_02/622135001</t>
  </si>
  <si>
    <t>622135091</t>
  </si>
  <si>
    <t>Vyrovnání nerovností podkladu vnějších omítaných Příplatek k ceně za každých dalších 5 mm tloušťky podkladní vrstvy přes 10 mm maltou lehčenou vápenocementovou stěn</t>
  </si>
  <si>
    <t>-1108499419</t>
  </si>
  <si>
    <t>https://podminky.urs.cz/item/CS_URS_2021_02/622135091</t>
  </si>
  <si>
    <t>dopočet do celkové průměrné tl. 40 mm</t>
  </si>
  <si>
    <t>2955,201</t>
  </si>
  <si>
    <t>2955,201*2 'Přepočtené koeficientem množství</t>
  </si>
  <si>
    <t>16</t>
  </si>
  <si>
    <t>622142001</t>
  </si>
  <si>
    <t>Potažení vnějších ploch pletivem v ploše nebo pruzích, na plném podkladu sklovláknitým vtlačením do tmelu stěn</t>
  </si>
  <si>
    <t>1414621050</t>
  </si>
  <si>
    <t>https://podminky.urs.cz/item/CS_URS_2021_02/622142001</t>
  </si>
  <si>
    <t>17</t>
  </si>
  <si>
    <t>622143003</t>
  </si>
  <si>
    <t>Montáž omítkových profilů plastových, pozinkovaných nebo dřevěných upevněných vtlačením do podkladní vrstvy nebo přibitím rohových s tkaninou</t>
  </si>
  <si>
    <t>m</t>
  </si>
  <si>
    <t>475041527</t>
  </si>
  <si>
    <t>https://podminky.urs.cz/item/CS_URS_2021_02/622143003</t>
  </si>
  <si>
    <t>výplně otvorů</t>
  </si>
  <si>
    <t>1204,548</t>
  </si>
  <si>
    <t>nároží objektu</t>
  </si>
  <si>
    <t>11,75+2,80+2,00*2+8,00*2</t>
  </si>
  <si>
    <t>1,90*2</t>
  </si>
  <si>
    <t>9,25+1,90*2</t>
  </si>
  <si>
    <t>2,00*2+15,60+15,10+2,25*2+15,10+15,10</t>
  </si>
  <si>
    <t>3,60+3,85+4,60+4,60</t>
  </si>
  <si>
    <t>6,80+6,80</t>
  </si>
  <si>
    <t>2,60+2,60+1,70+2,40</t>
  </si>
  <si>
    <t>12,60</t>
  </si>
  <si>
    <t>172,95*0,1</t>
  </si>
  <si>
    <t>18</t>
  </si>
  <si>
    <t>M</t>
  </si>
  <si>
    <t>55343026</t>
  </si>
  <si>
    <t>profil rohový Pz+PVC pro vnější omítky tl 15mm</t>
  </si>
  <si>
    <t>-833626810</t>
  </si>
  <si>
    <t>https://podminky.urs.cz/item/CS_URS_2021_02/55343026</t>
  </si>
  <si>
    <t>1394,793*1,05 'Přepočtené koeficientem množství</t>
  </si>
  <si>
    <t>19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</si>
  <si>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</si>
  <si>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</si>
  <si>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-1095573365</t>
  </si>
  <si>
    <t>https://podminky.urs.cz/item/CS_URS_2021_02/622143004</t>
  </si>
  <si>
    <t>věžička</t>
  </si>
  <si>
    <t>(0,55+1,30*2)*4</t>
  </si>
  <si>
    <t>(0,55+0,90*2)*4</t>
  </si>
  <si>
    <t>PI*sqrt(2*(0,80*0,80+0,50*0,50))</t>
  </si>
  <si>
    <t>(1,50+1,80*2)*4</t>
  </si>
  <si>
    <t>(1,50+2,15*2)*12</t>
  </si>
  <si>
    <t>(1,50+2,35*2)*12</t>
  </si>
  <si>
    <t>(1,50+2,35*2)*8</t>
  </si>
  <si>
    <t>PI*0,85+3,10*2</t>
  </si>
  <si>
    <t>(PI*0,85+1,20*2)*2</t>
  </si>
  <si>
    <t>(1,70+0,70*2)*2</t>
  </si>
  <si>
    <t>(1,50+1,35*2)*7</t>
  </si>
  <si>
    <t>(0,85+1,35*2)*2</t>
  </si>
  <si>
    <t>1,80+1,25*2</t>
  </si>
  <si>
    <t>(0,90+1,45*2)*2</t>
  </si>
  <si>
    <t>PI*0,75+2,40*2</t>
  </si>
  <si>
    <t>(1,10+1,35*2)*2</t>
  </si>
  <si>
    <t>(1,25+1,85*2)*2</t>
  </si>
  <si>
    <t>(PI*0,85+1,35*2)*3</t>
  </si>
  <si>
    <t>(0,80+0,30*2)*5</t>
  </si>
  <si>
    <t xml:space="preserve">pohled "B"  </t>
  </si>
  <si>
    <t>1,10+1,35*2</t>
  </si>
  <si>
    <t>PI*1,10+2,65*2</t>
  </si>
  <si>
    <t>(PI*0,40+0,85*2)*2</t>
  </si>
  <si>
    <t xml:space="preserve">pohled "C"  </t>
  </si>
  <si>
    <t>(1,10+1,35*2)*3</t>
  </si>
  <si>
    <t>(1,25+1,85*2)*4</t>
  </si>
  <si>
    <t>1,60+1,85*2</t>
  </si>
  <si>
    <t>(PI*0,85+1,35)*5</t>
  </si>
  <si>
    <t>0,80+0,30*2</t>
  </si>
  <si>
    <t>0,80+0,40*2</t>
  </si>
  <si>
    <t>(0,70+0,40*2)*3</t>
  </si>
  <si>
    <t>(0,60+0,60*2)*3</t>
  </si>
  <si>
    <t>(0,60+1,85*2)*4</t>
  </si>
  <si>
    <t>(0,60+1,90*2)*3</t>
  </si>
  <si>
    <t>PI*sqrt(2*(0,35*0,35+0,50*0,50))</t>
  </si>
  <si>
    <t>1,40+2,60*2</t>
  </si>
  <si>
    <t>1,00+2,10*2</t>
  </si>
  <si>
    <t>(0,80+0,60*2)*2</t>
  </si>
  <si>
    <t>(0,80+0,30*2)*3</t>
  </si>
  <si>
    <t>1,00+2,00*2</t>
  </si>
  <si>
    <t>0,80+0,50*2</t>
  </si>
  <si>
    <t>pohled "D´"</t>
  </si>
  <si>
    <t>(1,50+1,25*2)*3</t>
  </si>
  <si>
    <t>1,50+2,10*2</t>
  </si>
  <si>
    <t>(1,50+2,15*2)*3</t>
  </si>
  <si>
    <t>(1,50+3,10*2)*2</t>
  </si>
  <si>
    <t>(1,50+2,35*2)*(3+4)</t>
  </si>
  <si>
    <t>(1,50+1,75*2)*4</t>
  </si>
  <si>
    <t>pohled "E"</t>
  </si>
  <si>
    <t>(1,50+2,15*2)*7</t>
  </si>
  <si>
    <t>(1,50+2,35*2)*5</t>
  </si>
  <si>
    <t>(PI*0,85+1,35*2)*5</t>
  </si>
  <si>
    <t>(0,70+1,35*2)*3</t>
  </si>
  <si>
    <t>(1,60+1,95*2)*3</t>
  </si>
  <si>
    <t>1,60+1,05*2</t>
  </si>
  <si>
    <t>(1,25+1,80*2)*2</t>
  </si>
  <si>
    <t>(0,60+1,80*2)*3</t>
  </si>
  <si>
    <t>(0,60+1,45*2)*6</t>
  </si>
  <si>
    <t>1,25+2,75*2</t>
  </si>
  <si>
    <t>(0,60+1,30*2)*3</t>
  </si>
  <si>
    <t>PI*sqrt(2*(0,50*0,50+0,60*0,60))</t>
  </si>
  <si>
    <t>0,70+0,35*2</t>
  </si>
  <si>
    <t>pohled "F"</t>
  </si>
  <si>
    <t>PI*sqrt(2*(0,80*0,80+0,50*0,50))*4</t>
  </si>
  <si>
    <t>1,20+1,20*2</t>
  </si>
  <si>
    <t>0,90+0,60*2</t>
  </si>
  <si>
    <t>0,60+0,60*2</t>
  </si>
  <si>
    <t>pohled "G"</t>
  </si>
  <si>
    <t>(0,90+0,60*2)*2</t>
  </si>
  <si>
    <t>pohled "I"</t>
  </si>
  <si>
    <t>PI*sqrt(2*(0,80*0,80+0,50*0,50))*5</t>
  </si>
  <si>
    <t>(PI*0,95+2,15*2)*6</t>
  </si>
  <si>
    <t xml:space="preserve">pohled "J" </t>
  </si>
  <si>
    <t>(PI*0,95+2,15*2)*2</t>
  </si>
  <si>
    <t>PI*0,95</t>
  </si>
  <si>
    <t>1,90+3,10*2</t>
  </si>
  <si>
    <t>(1,30+1,80*2)*5</t>
  </si>
  <si>
    <t>(1,10+1,35*2)*4</t>
  </si>
  <si>
    <t>pohled "K"</t>
  </si>
  <si>
    <t>0,60+0,85*2</t>
  </si>
  <si>
    <t>(1,50+2,15*2)*2</t>
  </si>
  <si>
    <t>(1,50+2,30*2)*(2+2)</t>
  </si>
  <si>
    <t>(1,50+1,75*2)*2</t>
  </si>
  <si>
    <t>pohled "L"</t>
  </si>
  <si>
    <t>(0,95+0,95*2)*(2+2+2)</t>
  </si>
  <si>
    <t>(1,50+2,30*2)*(3+3)</t>
  </si>
  <si>
    <t>(1,50+1,35*2)*2</t>
  </si>
  <si>
    <t>(0,90+0,60*2)*3</t>
  </si>
  <si>
    <t>pohled "M"</t>
  </si>
  <si>
    <t>1,50+2,15*2</t>
  </si>
  <si>
    <t>(1,50+2,30*2)*(1+1)</t>
  </si>
  <si>
    <t>(1,50+1,20*2)*2</t>
  </si>
  <si>
    <t>(1,50+2,30*2)*6</t>
  </si>
  <si>
    <t>(0,80+0,50*2)*2</t>
  </si>
  <si>
    <t>1,80+1,40*2</t>
  </si>
  <si>
    <t>0,90+1,97*2</t>
  </si>
  <si>
    <t>20</t>
  </si>
  <si>
    <t>59051476</t>
  </si>
  <si>
    <t>profil začišťovací PVC 9mm s výztužnou tkaninou pro ostění ETICS</t>
  </si>
  <si>
    <t>386126830</t>
  </si>
  <si>
    <t>https://podminky.urs.cz/item/CS_URS_2021_02/59051476</t>
  </si>
  <si>
    <t>1204,548*1,05 'Přepočtené koeficientem množství</t>
  </si>
  <si>
    <t>622143006</t>
  </si>
  <si>
    <t>Dodávka a montáž připojovacího profilu pro napojení oplechování na omítkový systém</t>
  </si>
  <si>
    <t>-458493558</t>
  </si>
  <si>
    <t>oplechování říms</t>
  </si>
  <si>
    <t>466,536</t>
  </si>
  <si>
    <t>oplechování parapetů</t>
  </si>
  <si>
    <t>0,20*2*8</t>
  </si>
  <si>
    <t>0,20*2*(4+12+12+8+2+1+2+2+2+3+5)</t>
  </si>
  <si>
    <t>0,20*2*(1+2+2)</t>
  </si>
  <si>
    <t>pohled "C"</t>
  </si>
  <si>
    <t>0,20*2*(3+4+1+5+2+3)</t>
  </si>
  <si>
    <t>0,20*2*(3+2+4+3+1+4+1)</t>
  </si>
  <si>
    <t>0,20*2*(3+3+3+4+4)</t>
  </si>
  <si>
    <t>0,20*2*(7+5+5+3+4+2+3+4+2+1)</t>
  </si>
  <si>
    <t>0,20*2*(4+1+1+1)</t>
  </si>
  <si>
    <t>0,20*2*2</t>
  </si>
  <si>
    <t>0,20*2*(6+6)</t>
  </si>
  <si>
    <t>pohled "J"</t>
  </si>
  <si>
    <t>0,20*2*(3+2+5+4)</t>
  </si>
  <si>
    <t>0,20*2*(1+2+2+2+2)</t>
  </si>
  <si>
    <t>0,20*2*(1+2+2+1+2+2+1+2+2+1+1+3)</t>
  </si>
  <si>
    <t>0,20*2*(2+1+1+1+2+6+1)</t>
  </si>
  <si>
    <t>22</t>
  </si>
  <si>
    <t>622326359</t>
  </si>
  <si>
    <t>Oprava vápenocementové omítky s celoplošným přeštukováním vnějších ploch stupně členitosti 2, v rozsahu opravované plochy přes 80 do 100% (cementový přednástřik, lehčená vápenocementová jádrová omítka, finální renovační hydrofobizovaná stěrka se štukovým povrchem)</t>
  </si>
  <si>
    <t>-1214865483</t>
  </si>
  <si>
    <t>https://podminky.urs.cz/item/CS_URS_2021_02/622326359</t>
  </si>
  <si>
    <t>1,10*0,50*8</t>
  </si>
  <si>
    <t>0,90*1,65*8</t>
  </si>
  <si>
    <t>(-0,55*1,30+0,20*(0,55+1,30*2))*4</t>
  </si>
  <si>
    <t>(-0,55*0,90+0,20*(0,55+0,90*2))*4</t>
  </si>
  <si>
    <t>3,60*0,50*4</t>
  </si>
  <si>
    <t>23,04*0,1</t>
  </si>
  <si>
    <t>31,80*(14,83-2,26)</t>
  </si>
  <si>
    <t>(-1,50*2,15+0,20*(1,50+2,15*2))*12</t>
  </si>
  <si>
    <t>(-1,50*2,35+0,20*(1,50+2,35*2))*12</t>
  </si>
  <si>
    <t>(-1,50*2,35+0,20*(1,50+2,35*2))*8</t>
  </si>
  <si>
    <t>-(PI*1,40*1,40/2+2,80*2,30)*3</t>
  </si>
  <si>
    <t>10,40*2,60+0,75*1,20*2+11,10*5,25/2</t>
  </si>
  <si>
    <t>(3,00*3,25/2)*2</t>
  </si>
  <si>
    <t>-PI*0,80*0,50+0,20*PI*sqrt(2*(0,80*0,80+0,50*0,50))</t>
  </si>
  <si>
    <t>(-1,50*1,80+0,20*(1,50+1,80*2))*4</t>
  </si>
  <si>
    <t>3,30*8,90+0,95*1,50/2</t>
  </si>
  <si>
    <t>-1,80*1,25+0,20*(1,80+1,25*2)</t>
  </si>
  <si>
    <t>(-0,90*1,45+0,20*(0,90+1,45*2))*2</t>
  </si>
  <si>
    <t>-(PI*0,75*0,75/2+1,50*1,75)</t>
  </si>
  <si>
    <t>12,53*(2,96+0,71+4,33)</t>
  </si>
  <si>
    <t>(-1,25*1,85+0,20*(1,25+1,85*2))*2</t>
  </si>
  <si>
    <t>(-(PI*0,85*0,85/2+1,70*1,35)+0,20*(PI*0,85+1,35*2))*3</t>
  </si>
  <si>
    <t>4,50*2,15+5,10*2,90/2</t>
  </si>
  <si>
    <t>(2,25*2,25/2)*2</t>
  </si>
  <si>
    <t>(-1,10*1,35+0,20*(1,10+1,35*2))*2</t>
  </si>
  <si>
    <t>vstup</t>
  </si>
  <si>
    <t>9,77*2,23</t>
  </si>
  <si>
    <t>(9,77+2,23)*2*4,99+((2,45+2,23+2,45)*0,45)*2</t>
  </si>
  <si>
    <t>-(PI*1,10*1,10/2+2,20*3,35)</t>
  </si>
  <si>
    <t>-(PI*1,10*1,10/2+2,20*3,80)*2</t>
  </si>
  <si>
    <t>-(PI*0,85*0,85+1,70*3,10)+0,30*(PI*0,85+3,10*2)</t>
  </si>
  <si>
    <t>(-(PI*0,85*0,85+1,70*1,20)+0,30*(PI*0,85+1,20*2))*2</t>
  </si>
  <si>
    <t>(-1,70*0,70+0,30*(1,70+0,70*2))*2</t>
  </si>
  <si>
    <t>603,781*0,1</t>
  </si>
  <si>
    <t>9,32*(8,50-0,70)</t>
  </si>
  <si>
    <t>-(PI*1,10*1,10/2+2,20*2,40)</t>
  </si>
  <si>
    <t>(-(PI*0,40*0,40/2+0,80*0,85)+0,20*(PI*0,40+0,85*2))*2</t>
  </si>
  <si>
    <t>2,60*2,00+3,20*1,80/2</t>
  </si>
  <si>
    <t>-1,10*1,35+0,20*(1,10+1,35*2)</t>
  </si>
  <si>
    <t>74,608*0,1</t>
  </si>
  <si>
    <t>16,90*(8,77-0,77)</t>
  </si>
  <si>
    <t>(-1,25*1,85+0,20*(1,25+1,85*2))*4</t>
  </si>
  <si>
    <t>-1,60*1,85+0,20*(1,60+1,85*2)</t>
  </si>
  <si>
    <t>(-(PI*0,85*0,85/2+1,70*1,35)+0,20*(PI*0,85+1,35*2))*5</t>
  </si>
  <si>
    <t>8,80*2,00+(3,20*1,80/2)*3</t>
  </si>
  <si>
    <t>(-1,10*1,35+0,20*(1,10+1,35*2))*3</t>
  </si>
  <si>
    <t>145,359*0,1</t>
  </si>
  <si>
    <t>13,85*(2,96+0,71+4,33)</t>
  </si>
  <si>
    <t>(-0,60*1,85+0,20*(0,60+1,85*2))*4</t>
  </si>
  <si>
    <t>(-0,60*1,90+0,20*(0,60+1,90*2))*3</t>
  </si>
  <si>
    <t>-PI*0,35*0,50+0,20*PI*sqrt(2*(0,35*0,35+0,50*0,50))</t>
  </si>
  <si>
    <t>-1,40*2,60+0,30*(1,40+2,60*2)</t>
  </si>
  <si>
    <t>-1,20*1,40</t>
  </si>
  <si>
    <t>4,20*2,00+4,70*2,60/2</t>
  </si>
  <si>
    <t>(-0,60*0,60+0,20*(0,60+0,60*2))*3</t>
  </si>
  <si>
    <t>14,80*(15,90-3,33)</t>
  </si>
  <si>
    <t>-(8,47*3,45+9,35*4,70/2)</t>
  </si>
  <si>
    <t>7,72*(15,90-3,33)</t>
  </si>
  <si>
    <t>354,483*0,1</t>
  </si>
  <si>
    <t>10,97*(18,446-3,33)</t>
  </si>
  <si>
    <t>(-1,50*1,25+0,20*(1,50+1,25*2))*3</t>
  </si>
  <si>
    <t>-1,50*2,10+0,20*(1,50+2,10*2)</t>
  </si>
  <si>
    <t>(-1,50*2,15+0,20*(1,50+2,15*2))*3</t>
  </si>
  <si>
    <t>(-1,50*3,10+0,20*(1,50+3,10*2))*2</t>
  </si>
  <si>
    <t>(-1,50*2,35+0,20*(1,50+2,35*2))*(3+4)</t>
  </si>
  <si>
    <t>132,178*0,1</t>
  </si>
  <si>
    <t>(19,01+5,40)*(16,22-3,75)</t>
  </si>
  <si>
    <t>-(1,60*(2,10+3,85)/2+3,50*3,85/2)</t>
  </si>
  <si>
    <t>(-1,50*2,15+0,20*(1,50+2,15*2))*7</t>
  </si>
  <si>
    <t>(-1,50*2,35+0,20*(1,50+2,35*2))*5</t>
  </si>
  <si>
    <t>(12,49-3,20)*(7,645-0,435)</t>
  </si>
  <si>
    <t>(-1,25*1,80+0,20*(1,25+1,80*2))*2</t>
  </si>
  <si>
    <t>(-0,60*1,80+0,20*(0,60+1,80*2))*3</t>
  </si>
  <si>
    <t>(-0,60*1,45+0,20*(0,60+1,45*2))*6</t>
  </si>
  <si>
    <t>-1,25*2,75+0,30*(1,25+2,75*2)</t>
  </si>
  <si>
    <t>5,05*8,40+(1,50*2,50/2)*2</t>
  </si>
  <si>
    <t>(-0,60*1,30+0,20*(0,60+1,30*2))*3</t>
  </si>
  <si>
    <t>-PI*0,50*0,60+0,20*PI*sqrt(2*(0,50*0,50+0,60*0,60))</t>
  </si>
  <si>
    <t>362,006*0,1</t>
  </si>
  <si>
    <t>2,94*6,90+(5,27+7,90)*3,90</t>
  </si>
  <si>
    <t>(-PI*0,80*0,50+0,20*PI*sqrt(2*(0,80*0,80+0,50*0,50)))*4</t>
  </si>
  <si>
    <t>5,27*3,40</t>
  </si>
  <si>
    <t>-1,20*1,20+0,20*(1,20+1,20*2)</t>
  </si>
  <si>
    <t>-0,90*0,60+0,20*(0,90+0,60*2)</t>
  </si>
  <si>
    <t>7,90*3,16+0,50*0,70</t>
  </si>
  <si>
    <t>-0,60*0,60+0,20*(0,60+0,60*2)</t>
  </si>
  <si>
    <t>-2,40*2,10*2</t>
  </si>
  <si>
    <t>102,288*0,1</t>
  </si>
  <si>
    <t>4,80*3,64</t>
  </si>
  <si>
    <t>6,35*3,86</t>
  </si>
  <si>
    <t>(-0,90*0,60+0,20*(0,90+0,60*2))*2</t>
  </si>
  <si>
    <t>pohled "H"</t>
  </si>
  <si>
    <t>13,36*5,28-7,20*0,30</t>
  </si>
  <si>
    <t>68,381*0,1</t>
  </si>
  <si>
    <t>25,36*7,31</t>
  </si>
  <si>
    <t>(-PI*0,80*0,50+0,20*PI*sqrt(2*(0,80*0,80+0,50*0,50)))*5</t>
  </si>
  <si>
    <t>(-(PI*0,95*0,95/2+1,90*2,15)+0,20*(PI*0,95+2,15*2))*6</t>
  </si>
  <si>
    <t>159,016*0,1</t>
  </si>
  <si>
    <t>(13,52+0,80+12,853)*7,23</t>
  </si>
  <si>
    <t>(-(PI*0,95*0,95/2+1,90*2,15)+0,20*(PI*0,95+2,15*2))*2</t>
  </si>
  <si>
    <t>-PI*0,95*0,95/2+0,20*(PI*0,95)</t>
  </si>
  <si>
    <t>-1,90*3,10+0,20*(1,90+3,10*2)</t>
  </si>
  <si>
    <t>(-1,30*1,80+0,20*(1,30+1,80*2))*5</t>
  </si>
  <si>
    <t>(-1,10*1,35+0,20*(1,10+1,35*2))*4</t>
  </si>
  <si>
    <t>173,579*0,1</t>
  </si>
  <si>
    <t>6,19*(3,56+4,79+4,22)</t>
  </si>
  <si>
    <t>(-1,50*2,15+0,20*(1,50+2,15*2))*2</t>
  </si>
  <si>
    <t>(-1,50*2,30+0,20*(1,50+2,30*2))*(2+2)</t>
  </si>
  <si>
    <t>0,95*2,10</t>
  </si>
  <si>
    <t>-0,60*0,85+0,20*(0,60+0,85*2)</t>
  </si>
  <si>
    <t>66,703*0,1</t>
  </si>
  <si>
    <t>19,01*(3,56+4,79+4,22)</t>
  </si>
  <si>
    <t>(-0,95*0,95+0,20*(0,95+0,95*2))*(2+2+2)</t>
  </si>
  <si>
    <t>(-1,50*2,30+0,20*(1,50+2,30*2))*(3+3)</t>
  </si>
  <si>
    <t>217,386*0,1</t>
  </si>
  <si>
    <t>5,65*(3,56+4,79+4,22)</t>
  </si>
  <si>
    <t>-1,50*2,15+0,20*(1,50+2,15*2)</t>
  </si>
  <si>
    <t>(-1,50*2,30+0,20*(1,50+2,30*2))*(1+1)</t>
  </si>
  <si>
    <t>6,10*(12,87+2,50)</t>
  </si>
  <si>
    <t>(-1,50*1,20+0,20*(1,50+1,20*2))*2</t>
  </si>
  <si>
    <t>(-1,50*2,30+0,20*(1,50+2,30*2))*6</t>
  </si>
  <si>
    <t>142,833*0,1</t>
  </si>
  <si>
    <t>pohled "N"</t>
  </si>
  <si>
    <t>1,66*(3,56+4,79+4,22)</t>
  </si>
  <si>
    <t>2,20*1,90/2</t>
  </si>
  <si>
    <t>22,956*0,1</t>
  </si>
  <si>
    <t>23</t>
  </si>
  <si>
    <t>622131105</t>
  </si>
  <si>
    <t>Podkladní a spojovací vrstva vnějších omítaných ploch sanační postřik pojený síranovzdorným cementem nanášený ručně celoplošně stěn</t>
  </si>
  <si>
    <t>885136330</t>
  </si>
  <si>
    <t>24</t>
  </si>
  <si>
    <t>622821012</t>
  </si>
  <si>
    <t>Sanační vápenotrsaová omítka vnějších ploch stěn pro vlhké a zasolené zdivo, prováděná ve dvou vrstvách, tl. jádrové omítky do 30 mm ručně štuková</t>
  </si>
  <si>
    <t>2110680411</t>
  </si>
  <si>
    <t>https://podminky.urs.cz/item/CS_URS_2021_02/622821012</t>
  </si>
  <si>
    <t>12,53*0,77</t>
  </si>
  <si>
    <t>(-0,80*0,30+0,20*(0,80+0,30*2))*5</t>
  </si>
  <si>
    <t>6,40*0,70</t>
  </si>
  <si>
    <t>16,90*(0,747+2,00)/2</t>
  </si>
  <si>
    <t>-0,80*0,30+0,20*(0,80+0,30*2)</t>
  </si>
  <si>
    <t>-0,80*0,40+0,20*(0,80+0,40*2)</t>
  </si>
  <si>
    <t>(-0,70*0,40+0,20*(0,70+0,40*2))*3</t>
  </si>
  <si>
    <t>(13,85-1,20)*1,20+3,40*(1,69+1,20)/2</t>
  </si>
  <si>
    <t>(-0,80*0,60+0,20*(0,80+0,60*2))*2</t>
  </si>
  <si>
    <t>(-0,80*0,30+0,20*(0,80+0,30*2))*3</t>
  </si>
  <si>
    <t>0,63*3,80</t>
  </si>
  <si>
    <t>5,83*3,33</t>
  </si>
  <si>
    <t>-1,00*2,00+0,45*(PI*0,80+2,00*2)</t>
  </si>
  <si>
    <t>-0,80*0,50+0,20*(0,80+0,50*2)</t>
  </si>
  <si>
    <t>2,50*2,45</t>
  </si>
  <si>
    <t>-0,85*2,00+0,20*(0,85+2,00*2)</t>
  </si>
  <si>
    <t>7,72*3,33</t>
  </si>
  <si>
    <t>10,97*3,33</t>
  </si>
  <si>
    <t>(-1,50*1,75+0,20*(1,50+1,75*2))*4</t>
  </si>
  <si>
    <t>19,01*3,75-5,30*1,15</t>
  </si>
  <si>
    <t>(-0,70*1,35+0,20*(0,70+1,35*2))*3</t>
  </si>
  <si>
    <t>(-1,60*1,95+0,20*(1,60+1,95*2))*3</t>
  </si>
  <si>
    <t>-1,60*1,05+0,20*(1,60+1,05*2)</t>
  </si>
  <si>
    <t>(12,49-3,20)*0,45</t>
  </si>
  <si>
    <t>5,05*0,45+0,90*0,40</t>
  </si>
  <si>
    <t>-0,70*0,35+0,20*(0,70+0,35*2)</t>
  </si>
  <si>
    <t>2,94*0,45</t>
  </si>
  <si>
    <t>25,36*0,206</t>
  </si>
  <si>
    <t>(13,52+0,80+12,853)*0,206</t>
  </si>
  <si>
    <t>6,19*3,33</t>
  </si>
  <si>
    <t>(-1,50*1,80+0,20*(1,50+1,80*2))*2</t>
  </si>
  <si>
    <t>19,01*2,26</t>
  </si>
  <si>
    <t>(-1,50*1,35+0,20*(1,50+1,35*2))*2</t>
  </si>
  <si>
    <t>6,00*2,65+1,98*2,80*2</t>
  </si>
  <si>
    <t>-1,70*2,40</t>
  </si>
  <si>
    <t>(-0,90*0,60+0,10*(0,90+0,60*2))*3</t>
  </si>
  <si>
    <t>(5,80+1,78)*2,50</t>
  </si>
  <si>
    <t>5,80*3,33+5,95*3,03</t>
  </si>
  <si>
    <t>(-0,80*0,50+0,20*(0,80+0,50*2))*2</t>
  </si>
  <si>
    <t>-1,80*1,40+0,20*(1,80+1,40*2)</t>
  </si>
  <si>
    <t>-0,90*1,97+0,20*(0,90+1,97*2)</t>
  </si>
  <si>
    <t>4,16*2,45+1,66*0,80</t>
  </si>
  <si>
    <t>25</t>
  </si>
  <si>
    <t>622821031</t>
  </si>
  <si>
    <t>Sanační vápenotrasová omítka vnějších ploch stěn vyrovnávací vrstva, prováděná v tl. do 20 mm ručně</t>
  </si>
  <si>
    <t>-1877789359</t>
  </si>
  <si>
    <t>https://podminky.urs.cz/item/CS_URS_2021_02/622821031</t>
  </si>
  <si>
    <t>26</t>
  </si>
  <si>
    <t>629135102</t>
  </si>
  <si>
    <t>Vyrovnávací vrstva z cementové malty pod klempířskými prvky šířky přes 150 do 300 mm</t>
  </si>
  <si>
    <t>1764028984</t>
  </si>
  <si>
    <t>https://podminky.urs.cz/item/CS_URS_2021_02/629135102</t>
  </si>
  <si>
    <t>pod oplechování parapetů</t>
  </si>
  <si>
    <t>338,40</t>
  </si>
  <si>
    <t>pod oplechování říms</t>
  </si>
  <si>
    <t>27</t>
  </si>
  <si>
    <t>629991000</t>
  </si>
  <si>
    <t>Zakrytí vnějších ploch před znečištěním včetně pozdějšího odkrytí (např. chodníků, schodišťových konstrukcí, podest, ...)</t>
  </si>
  <si>
    <t>1169000419</t>
  </si>
  <si>
    <t>28</t>
  </si>
  <si>
    <t>629991011</t>
  </si>
  <si>
    <t>Zakrytí vnějších ploch před znečištěním včetně pozdějšího odkrytí výplní otvorů a svislých ploch fólií přilepenou lepící páskou</t>
  </si>
  <si>
    <t>508393204</t>
  </si>
  <si>
    <t>https://podminky.urs.cz/item/CS_URS_2021_02/629991011</t>
  </si>
  <si>
    <t>338,40*0,45</t>
  </si>
  <si>
    <t>466,536*0,45</t>
  </si>
  <si>
    <t>0,55*1,30*4</t>
  </si>
  <si>
    <t>0,55*0,90*4</t>
  </si>
  <si>
    <t>PI*0,80*0,50</t>
  </si>
  <si>
    <t>1,50*1,80*4</t>
  </si>
  <si>
    <t>1,50*2,15*12</t>
  </si>
  <si>
    <t>1,50*2,35*12</t>
  </si>
  <si>
    <t>1,50*2,35*8</t>
  </si>
  <si>
    <t>PI*0,85*0,85+1,70*3,10</t>
  </si>
  <si>
    <t>(PI*0,85*0,85+1,70*1,20)*2</t>
  </si>
  <si>
    <t>1,70*0,70*2</t>
  </si>
  <si>
    <t>1,50*1,35*7</t>
  </si>
  <si>
    <t>0,85*1,35*2</t>
  </si>
  <si>
    <t>1,80*1,25</t>
  </si>
  <si>
    <t>0,90*1,45*2</t>
  </si>
  <si>
    <t>PI*0,75*0,75/2+1,50*2,40</t>
  </si>
  <si>
    <t>1,10*1,35*2</t>
  </si>
  <si>
    <t>1,25*1,85*2</t>
  </si>
  <si>
    <t>(PI*0,85*0,85/2+1,70*1,35)*3</t>
  </si>
  <si>
    <t>0,80*0,30*5</t>
  </si>
  <si>
    <t>1,10*1,35</t>
  </si>
  <si>
    <t>PI*1,10*1,10/2+2,20*2,65</t>
  </si>
  <si>
    <t>(PI*0,40*0,40/2+0,80*0,85)*2</t>
  </si>
  <si>
    <t>1,10*1,35*3</t>
  </si>
  <si>
    <t>1,25*1,85*4</t>
  </si>
  <si>
    <t>1,60*1,85</t>
  </si>
  <si>
    <t>(PI*0,85*0,85/2+1,70*1,35)*5</t>
  </si>
  <si>
    <t>0,80*0,30+0,80*0,40+0,70*0,40*3</t>
  </si>
  <si>
    <t>0,60*0,60*3</t>
  </si>
  <si>
    <t>0,60*1,85*4</t>
  </si>
  <si>
    <t>0,60*1,90*3</t>
  </si>
  <si>
    <t>PI*0,35*0,50</t>
  </si>
  <si>
    <t>1,40*2,60</t>
  </si>
  <si>
    <t>1,00*2,10</t>
  </si>
  <si>
    <t>0,80*0,60*2+0,80*0,30*3</t>
  </si>
  <si>
    <t>1,00*2,00</t>
  </si>
  <si>
    <t>0,80*0,50</t>
  </si>
  <si>
    <t>1,50*1,25*3</t>
  </si>
  <si>
    <t>1,50*2,10</t>
  </si>
  <si>
    <t>1,50*2,15*3</t>
  </si>
  <si>
    <t>1,50*3,10*2</t>
  </si>
  <si>
    <t>1,50*2,35*(3+4)</t>
  </si>
  <si>
    <t>1,50*1,75*4</t>
  </si>
  <si>
    <t>1,50*2,15*7</t>
  </si>
  <si>
    <t>1,50*2,35*5</t>
  </si>
  <si>
    <t>0,70*1,35*3</t>
  </si>
  <si>
    <t>1,60*1,95*3</t>
  </si>
  <si>
    <t>1,60*1,05</t>
  </si>
  <si>
    <t>1,25*1,80*2</t>
  </si>
  <si>
    <t>0,60*1,80*3</t>
  </si>
  <si>
    <t>0,60*1,45*6</t>
  </si>
  <si>
    <t>1,25*2,75</t>
  </si>
  <si>
    <t>0,60*1,30*3</t>
  </si>
  <si>
    <t>PI*0,50*0,60</t>
  </si>
  <si>
    <t>0,70*0,35</t>
  </si>
  <si>
    <t>PI*0,80*0,50*4</t>
  </si>
  <si>
    <t>1,20*1,20</t>
  </si>
  <si>
    <t>0,90*0,60</t>
  </si>
  <si>
    <t>0,60*0,60</t>
  </si>
  <si>
    <t>0,90*0,60*2</t>
  </si>
  <si>
    <t>PI*0,80*0,50*5</t>
  </si>
  <si>
    <t>(PI*0,95*0,95/2+1,90*2,15)*6</t>
  </si>
  <si>
    <t>(PI*0,95*0,95/2+1,90*2,15)*2</t>
  </si>
  <si>
    <t>PI*0,95*0,95/2</t>
  </si>
  <si>
    <t>1,90*3,10</t>
  </si>
  <si>
    <t>1,30*1,80*5</t>
  </si>
  <si>
    <t>1,10*1,35*4</t>
  </si>
  <si>
    <t>0,60*0,85</t>
  </si>
  <si>
    <t>1,50*2,15*2</t>
  </si>
  <si>
    <t>1,50*2,30*(2+2)</t>
  </si>
  <si>
    <t>1,50*1,75*2</t>
  </si>
  <si>
    <t>0,95*0,95*(2+2+2)</t>
  </si>
  <si>
    <t>1,50*2,30*(3+3)</t>
  </si>
  <si>
    <t>1,50*1,35*2</t>
  </si>
  <si>
    <t>0,90*0,60*3</t>
  </si>
  <si>
    <t>1,50*2,15</t>
  </si>
  <si>
    <t>1,50*2,30*(1+1)</t>
  </si>
  <si>
    <t>1,50*1,20*2</t>
  </si>
  <si>
    <t>1,50*2,30*6</t>
  </si>
  <si>
    <t>0,80*0,50*2</t>
  </si>
  <si>
    <t>1,80*1,40</t>
  </si>
  <si>
    <t>0,90*1,97</t>
  </si>
  <si>
    <t>plochy z umělého kamene</t>
  </si>
  <si>
    <t>122,237</t>
  </si>
  <si>
    <t>29</t>
  </si>
  <si>
    <t>629995101</t>
  </si>
  <si>
    <t>Očištění vnějších ploch tlakovou vodou omytím</t>
  </si>
  <si>
    <t>474075940</t>
  </si>
  <si>
    <t>https://podminky.urs.cz/item/CS_URS_2021_02/629995101</t>
  </si>
  <si>
    <t>2955,201+362,019</t>
  </si>
  <si>
    <t>64</t>
  </si>
  <si>
    <t>Osazování výplní otvorů</t>
  </si>
  <si>
    <t>30</t>
  </si>
  <si>
    <t>64R.01</t>
  </si>
  <si>
    <t>Výměna VZT mřížky za novou stejné dimenze a charakteru - kompletní provedení vč. dodávky nové mřížky a kotevního materiálu</t>
  </si>
  <si>
    <t>-192411425</t>
  </si>
  <si>
    <t>výkr.č. D-02, pozn. č. 04</t>
  </si>
  <si>
    <t>výkr.č. D-08</t>
  </si>
  <si>
    <t>výkr. č. D-09</t>
  </si>
  <si>
    <t>31</t>
  </si>
  <si>
    <t>64R.02</t>
  </si>
  <si>
    <t>Výměna fasádní větrací mřížky rozm. cca 200x200 mm za novou stejné dimenze - kompletní provedení vč. dodávky nové mřížky a kotevního materiálu</t>
  </si>
  <si>
    <t>-818176973</t>
  </si>
  <si>
    <t>výkr.č. D-06, pozn. č. 05</t>
  </si>
  <si>
    <t>32</t>
  </si>
  <si>
    <t>64R.03</t>
  </si>
  <si>
    <t>Výměna fasádní větrací mřížky rozm. cca 200x350 mm za novou stejné dimenze - kompletní provedení vč. dodávky nové mřížky a kotevního materiálu</t>
  </si>
  <si>
    <t>-1873826614</t>
  </si>
  <si>
    <t>94</t>
  </si>
  <si>
    <t>Lešení a stavební výtahy</t>
  </si>
  <si>
    <t>33</t>
  </si>
  <si>
    <t>941211112</t>
  </si>
  <si>
    <t>Montáž lešení řadového rámového lehkého pracovního s podlahami s provozním zatížením tř. 3 do 200 kg/m2 šířky tř. SW06 přes 0,6 do 0,9 m, výšky přes 10 do 25 m</t>
  </si>
  <si>
    <t>925594921</t>
  </si>
  <si>
    <t>https://podminky.urs.cz/item/CS_URS_2021_02/941211112</t>
  </si>
  <si>
    <t>(31,80+1,20*2)*14,60</t>
  </si>
  <si>
    <t>(11,80+1,20*2)*(3,35+4,80/2)</t>
  </si>
  <si>
    <t>4,00*9,60</t>
  </si>
  <si>
    <t>(12,53+1,20*2)*8,77</t>
  </si>
  <si>
    <t>(4,50+1,20*2)*(2,10+3,00/2)</t>
  </si>
  <si>
    <t>(9,32+1,20)*8,50</t>
  </si>
  <si>
    <t>(2,60+1,20*2)*(2,10+1,80/2)</t>
  </si>
  <si>
    <t>16,90*(8,77+10,00)/2</t>
  </si>
  <si>
    <t>(8,80+1,20*2)*(2,10+1,80/2)</t>
  </si>
  <si>
    <t>13,85*9,20+3,40*0,49/2</t>
  </si>
  <si>
    <t>(4,20+1,20*2)*(2,10+2,80/2)</t>
  </si>
  <si>
    <t>(14,80+1,20*2)*15,90-8,47*3,45-9,35*4,70/2</t>
  </si>
  <si>
    <t>(7,72+1,20*2)*15,90</t>
  </si>
  <si>
    <t>10,97*18,446</t>
  </si>
  <si>
    <t>(19,01+5,40)*16,22</t>
  </si>
  <si>
    <t>(12,49-3,20)*7,645</t>
  </si>
  <si>
    <t>6,00*8,40</t>
  </si>
  <si>
    <t>7,90*3,16</t>
  </si>
  <si>
    <t>(13,36+1,20*2)*7,70</t>
  </si>
  <si>
    <t>(25,36+1,20)*(7,42+7,52)/2</t>
  </si>
  <si>
    <t>(13,52+0,80+12,853)*7,52</t>
  </si>
  <si>
    <t>6,19*(3,56+4,79+4,22+3,33)</t>
  </si>
  <si>
    <t>(19,01+1,20*2)*14,83</t>
  </si>
  <si>
    <t>1,98*2,80*2</t>
  </si>
  <si>
    <t>11,75*15,90+(6,10+1,20)*2,50</t>
  </si>
  <si>
    <t>1,66*12,87</t>
  </si>
  <si>
    <t>34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</si>
  <si>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</si>
  <si>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</si>
  <si>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-838395632</t>
  </si>
  <si>
    <t>https://podminky.urs.cz/item/CS_URS_2021_02/941211211</t>
  </si>
  <si>
    <t>3648,595*120</t>
  </si>
  <si>
    <t>35</t>
  </si>
  <si>
    <t>941211812</t>
  </si>
  <si>
    <t>Demontáž lešení řadového rámového lehkého pracovního s provozním zatížením tř. 3 do 200 kg/m2 šířky tř. SW06 přes 0,6 do 0,9 m, výšky přes 10 do 25 m</t>
  </si>
  <si>
    <t>-835154843</t>
  </si>
  <si>
    <t>https://podminky.urs.cz/item/CS_URS_2021_02/941211812</t>
  </si>
  <si>
    <t>36</t>
  </si>
  <si>
    <t>94R.01</t>
  </si>
  <si>
    <t xml:space="preserve">Příplatek za založení fasádního lešení na stávajících střešních konstrukcích (roznášecí konstrukce + zajištění proti poškození a znečištění) </t>
  </si>
  <si>
    <t>-1292201532</t>
  </si>
  <si>
    <t>37</t>
  </si>
  <si>
    <t>94R.02</t>
  </si>
  <si>
    <t>Lešení na střeše pro opravu fasády a nátěr střešního pláště a klempířských prvků věžičky - kompletní provedení vč. napojení na fasádní lešení a zajištění střešního pláště proti znečištění a poškození</t>
  </si>
  <si>
    <t>155306352</t>
  </si>
  <si>
    <t>38</t>
  </si>
  <si>
    <t>94R.03</t>
  </si>
  <si>
    <t>Pomocné lešení na střeše pro odbourání nebo stavební úpravy nadstřešní části komínového tělesa - kompletní provedení vč. napojení na fasádní lešení a zajištění střešního pláště proti znečištění a poškození</t>
  </si>
  <si>
    <t>-690225645</t>
  </si>
  <si>
    <t>39</t>
  </si>
  <si>
    <t>944511111</t>
  </si>
  <si>
    <t>Montáž ochranné sítě zavěšené na konstrukci lešení z textilie z umělých vláken</t>
  </si>
  <si>
    <t>951968232</t>
  </si>
  <si>
    <t>https://podminky.urs.cz/item/CS_URS_2021_02/944511111</t>
  </si>
  <si>
    <t>40</t>
  </si>
  <si>
    <t>944511211</t>
  </si>
  <si>
    <t>Montáž ochranné sítě Příplatek za první a každý další den použití sítě k ceně -1111</t>
  </si>
  <si>
    <t>1620452914</t>
  </si>
  <si>
    <t>https://podminky.urs.cz/item/CS_URS_2021_02/944511211</t>
  </si>
  <si>
    <t>41</t>
  </si>
  <si>
    <t>944511811</t>
  </si>
  <si>
    <t>Demontáž ochranné sítě zavěšené na konstrukci lešení z textilie z umělých vláken</t>
  </si>
  <si>
    <t>1613149107</t>
  </si>
  <si>
    <t>https://podminky.urs.cz/item/CS_URS_2021_02/944511811</t>
  </si>
  <si>
    <t>42</t>
  </si>
  <si>
    <t>949101112</t>
  </si>
  <si>
    <t>Lešení pomocné pracovní pro objekty pozemních staveb pro zatížení do 150 kg/m2, o výšce lešeňové podlahy přes 1,9 do 3,5 m</t>
  </si>
  <si>
    <t>-477708304</t>
  </si>
  <si>
    <t>https://podminky.urs.cz/item/CS_URS_2021_02/949101112</t>
  </si>
  <si>
    <t>vstupní trakt</t>
  </si>
  <si>
    <t>43</t>
  </si>
  <si>
    <t>94R.04</t>
  </si>
  <si>
    <t>Doprava lešení vč. nakládky a vykládky</t>
  </si>
  <si>
    <t>108298955</t>
  </si>
  <si>
    <t>95</t>
  </si>
  <si>
    <t>Různé dokončovací konstrukce a práce pozemních staveb</t>
  </si>
  <si>
    <t>44</t>
  </si>
  <si>
    <t>95R.01</t>
  </si>
  <si>
    <t>Výroba a montáž cedulí a znaků na fasádě vč. dodávky nového kotevního materiálu</t>
  </si>
  <si>
    <t>-202252453</t>
  </si>
  <si>
    <t>výkr.č. D-01, pozn. č. 07</t>
  </si>
  <si>
    <t>45</t>
  </si>
  <si>
    <t>95R.02</t>
  </si>
  <si>
    <t>Demontáž a zpětná montáž nástěnky - kompletní provedení vč. dodávky nového kotevního a spojovacího materiálu</t>
  </si>
  <si>
    <t>1877065452</t>
  </si>
  <si>
    <t>výkr.č. D-01, pozn. č. 10</t>
  </si>
  <si>
    <t>46</t>
  </si>
  <si>
    <t>95R.03</t>
  </si>
  <si>
    <t>Dodávka a montáž schránky- kompletní provedení vč. dodávky kotevního materiálu</t>
  </si>
  <si>
    <t>-303088164</t>
  </si>
  <si>
    <t>výkr.č. D-01, pozn. č. 11</t>
  </si>
  <si>
    <t>47</t>
  </si>
  <si>
    <t>95R.04</t>
  </si>
  <si>
    <t>Demontáž a zpětná montáž nástěnky ve vstupním traktu - kompletní provedení vč. dodávky nového kotevního a spojovacího materiálu</t>
  </si>
  <si>
    <t>1730325084</t>
  </si>
  <si>
    <t>výkr.č. D-01, pozn. č. 14</t>
  </si>
  <si>
    <t>96</t>
  </si>
  <si>
    <t>Bourání konstrukcí</t>
  </si>
  <si>
    <t>48</t>
  </si>
  <si>
    <t>962081141</t>
  </si>
  <si>
    <t>Bourání zdiva příček nebo vybourání otvorů ze skleněných tvárnic, tl. do 150 mm</t>
  </si>
  <si>
    <t>1499068026</t>
  </si>
  <si>
    <t>https://podminky.urs.cz/item/CS_URS_2021_02/962081141</t>
  </si>
  <si>
    <t>2,00*2,00+3,00*2,00+1,60*2,00</t>
  </si>
  <si>
    <t>49</t>
  </si>
  <si>
    <t>968062374</t>
  </si>
  <si>
    <t>Vybourání dřevěných rámů oken s křídly, dveřních zárubní, vrat, stěn, ostění nebo obkladů rámů oken s křídly zdvojených, plochy do 1 m2</t>
  </si>
  <si>
    <t>-1082837714</t>
  </si>
  <si>
    <t>https://podminky.urs.cz/item/CS_URS_2021_02/968062374</t>
  </si>
  <si>
    <t>výkr. č. D-06, pol. č. 02</t>
  </si>
  <si>
    <t>výkr. č. D-06, pol. č. 03</t>
  </si>
  <si>
    <t>výkr. č. D-07, pol. č. 01</t>
  </si>
  <si>
    <t>50</t>
  </si>
  <si>
    <t>968062375</t>
  </si>
  <si>
    <t>Vybourání dřevěných rámů oken s křídly, dveřních zárubní, vrat, stěn, ostění nebo obkladů rámů oken s křídly zdvojených, plochy do 2 m2</t>
  </si>
  <si>
    <t>2039078979</t>
  </si>
  <si>
    <t>https://podminky.urs.cz/item/CS_URS_2021_02/968062375</t>
  </si>
  <si>
    <t>výkr. č. D-06, pol. č. 01</t>
  </si>
  <si>
    <t>51</t>
  </si>
  <si>
    <t>968062376</t>
  </si>
  <si>
    <t>Vybourání dřevěných rámů oken s křídly, dveřních zárubní, vrat, stěn, ostění nebo obkladů rámů oken s křídly zdvojených, plochy do 4 m2</t>
  </si>
  <si>
    <t>778525678</t>
  </si>
  <si>
    <t>https://podminky.urs.cz/item/CS_URS_2021_02/968062376</t>
  </si>
  <si>
    <t>výkr. č. D-11, pol. č. 01</t>
  </si>
  <si>
    <t>1,60*1,50</t>
  </si>
  <si>
    <t>52</t>
  </si>
  <si>
    <t>968072455</t>
  </si>
  <si>
    <t>Vybourání kovových rámů oken s křídly, dveřních zárubní, vrat, stěn, ostění nebo obkladů dveřních zárubní, plochy do 2 m2</t>
  </si>
  <si>
    <t>544094572</t>
  </si>
  <si>
    <t>https://podminky.urs.cz/item/CS_URS_2021_02/968072455</t>
  </si>
  <si>
    <t>výkr.č. D-03, pol. č. 06</t>
  </si>
  <si>
    <t>0,80*1,97</t>
  </si>
  <si>
    <t>výkr.č. D-11, pol. č. 02</t>
  </si>
  <si>
    <t>53</t>
  </si>
  <si>
    <t>968072456</t>
  </si>
  <si>
    <t>Vybourání kovových rámů oken s křídly, dveřních zárubní, vrat, stěn, ostění nebo obkladů dveřních zárubní, plochy přes 2 m2</t>
  </si>
  <si>
    <t>1720272940</t>
  </si>
  <si>
    <t>https://podminky.urs.cz/item/CS_URS_2021_02/968072456</t>
  </si>
  <si>
    <t>výkr.č. D-03, pol. č. 03</t>
  </si>
  <si>
    <t>výkr.č. D-03, pol. č. 04</t>
  </si>
  <si>
    <t>1,45*2,50</t>
  </si>
  <si>
    <t>výkr.č. D-04, pol. č. 09</t>
  </si>
  <si>
    <t>výkr.č. D-05, pol. č. 05</t>
  </si>
  <si>
    <t>1,20*2,80</t>
  </si>
  <si>
    <t xml:space="preserve">výkr.č. D-10, pol. č. 04 </t>
  </si>
  <si>
    <t>1,60*2,20</t>
  </si>
  <si>
    <t>54</t>
  </si>
  <si>
    <t>968072558</t>
  </si>
  <si>
    <t>Vybourání kovových rámů oken s křídly, dveřních zárubní, vrat, stěn, ostění nebo obkladů vrat, mimo posuvných a skládacích, plochy do 5 m2</t>
  </si>
  <si>
    <t>1888979122</t>
  </si>
  <si>
    <t>https://podminky.urs.cz/item/CS_URS_2021_02/968072558</t>
  </si>
  <si>
    <t>výkr.č. D-06, pozn. č. 06</t>
  </si>
  <si>
    <t>2,40*2,10*2</t>
  </si>
  <si>
    <t>55</t>
  </si>
  <si>
    <t>968072870</t>
  </si>
  <si>
    <t>Vybourání kovových okenních mříží</t>
  </si>
  <si>
    <t>-138854210</t>
  </si>
  <si>
    <t>výkr.č. D-03, D-04, pol. č. 07</t>
  </si>
  <si>
    <t>výkr.č. D-09, pol. č. 02</t>
  </si>
  <si>
    <t>výkr.č. D-10, pozn. č. 03</t>
  </si>
  <si>
    <t>výkr.č. D-11, pozn. č. 01</t>
  </si>
  <si>
    <t>výkr.č. D-11, pozn. č. 03</t>
  </si>
  <si>
    <t>56</t>
  </si>
  <si>
    <t>978015391</t>
  </si>
  <si>
    <t>Otlučení vápenných nebo vápenocementových omítek vnějších ploch s vyškrabáním spar a s očištěním zdiva stupně členitosti 1 a 2, v rozsahu přes 80 do 100 %</t>
  </si>
  <si>
    <t>-775619322</t>
  </si>
  <si>
    <t>https://podminky.urs.cz/item/CS_URS_2021_02/978015391</t>
  </si>
  <si>
    <t>57</t>
  </si>
  <si>
    <t>978036191</t>
  </si>
  <si>
    <t>Otlučení cementových omítek vnějších ploch s vyškrabáním spar zdiva a s očištěním povrchu, v rozsahu přes 80 do 100 %</t>
  </si>
  <si>
    <t>259446896</t>
  </si>
  <si>
    <t>https://podminky.urs.cz/item/CS_URS_2021_02/978036191</t>
  </si>
  <si>
    <t>98</t>
  </si>
  <si>
    <t>Demolice a sanace</t>
  </si>
  <si>
    <t>58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</si>
  <si>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</si>
  <si>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</si>
  <si>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1609575145</t>
  </si>
  <si>
    <t>https://podminky.urs.cz/item/CS_URS_2021_02/985441113</t>
  </si>
  <si>
    <t>zajištění lokálních trhlin na fasádě</t>
  </si>
  <si>
    <t>50,00</t>
  </si>
  <si>
    <t>997</t>
  </si>
  <si>
    <t>Přesun sutě</t>
  </si>
  <si>
    <t>59</t>
  </si>
  <si>
    <t>997013156</t>
  </si>
  <si>
    <t>Vnitrostaveništní doprava suti a vybouraných hmot vodorovně do 50 m svisle s omezením mechanizace pro budovy a haly výšky přes 18 do 21 m</t>
  </si>
  <si>
    <t>t</t>
  </si>
  <si>
    <t>850875924</t>
  </si>
  <si>
    <t>https://podminky.urs.cz/item/CS_URS_2021_02/997013156</t>
  </si>
  <si>
    <t>60</t>
  </si>
  <si>
    <t>997013501</t>
  </si>
  <si>
    <t>Odvoz suti a vybouraných hmot na skládku nebo meziskládku se složením, na vzdálenost do 1 km</t>
  </si>
  <si>
    <t>1305320565</t>
  </si>
  <si>
    <t>https://podminky.urs.cz/item/CS_URS_2021_02/997013501</t>
  </si>
  <si>
    <t>61</t>
  </si>
  <si>
    <t>997013509</t>
  </si>
  <si>
    <t>Odvoz suti a vybouraných hmot na skládku nebo meziskládku se složením, na vzdálenost Příplatek k ceně za každý další i započatý 1 km přes 1 km</t>
  </si>
  <si>
    <t>-778221924</t>
  </si>
  <si>
    <t>https://podminky.urs.cz/item/CS_URS_2021_02/997013509</t>
  </si>
  <si>
    <t>198,26*19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</si>
  <si>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</si>
  <si>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</si>
  <si>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611039250</t>
  </si>
  <si>
    <t>https://podminky.urs.cz/item/CS_URS_2021_02/997013631</t>
  </si>
  <si>
    <t>998</t>
  </si>
  <si>
    <t>Přesun hmot</t>
  </si>
  <si>
    <t>63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</si>
  <si>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</si>
  <si>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</si>
  <si>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-1115050738</t>
  </si>
  <si>
    <t>https://podminky.urs.cz/item/CS_URS_2021_02/998017003</t>
  </si>
  <si>
    <t>PSV</t>
  </si>
  <si>
    <t>Práce a dodávky PSV</t>
  </si>
  <si>
    <t>741</t>
  </si>
  <si>
    <t>Elektroinstalace - silnoproud</t>
  </si>
  <si>
    <t>741R.01</t>
  </si>
  <si>
    <t>ELM rozvodnice - oprava, opálení a dvojnásobný antikorozní nátěr</t>
  </si>
  <si>
    <t>780496067</t>
  </si>
  <si>
    <t>výkr.č. D-01, pozn. č. 06</t>
  </si>
  <si>
    <t>výkr.č. D-01, pozn. č. 09</t>
  </si>
  <si>
    <t>výkr.č. D-02, pozn. č. 05</t>
  </si>
  <si>
    <t>výkr.č. D-08, pozn. č. 02</t>
  </si>
  <si>
    <t>65</t>
  </si>
  <si>
    <t>741R.02</t>
  </si>
  <si>
    <t>Domácí telefon</t>
  </si>
  <si>
    <t>-698061545</t>
  </si>
  <si>
    <t>66</t>
  </si>
  <si>
    <t>741R.03</t>
  </si>
  <si>
    <t>Úprava stávajícího vedení NN na fasádě - uložení vedení NN pod omítku vč. vysekání a záhozu drážky - kompletní provedení vč. vešekerých souvisejících prací a dodávek</t>
  </si>
  <si>
    <t>1346564470</t>
  </si>
  <si>
    <t>výkr.č. D-01, pozn. č. 13</t>
  </si>
  <si>
    <t>12,00</t>
  </si>
  <si>
    <t>67</t>
  </si>
  <si>
    <t>741R.04</t>
  </si>
  <si>
    <t>Odstranění volného vedení NN na fasádě vč. 3 ks konzol - kompletní provedení vč. vešekerých souvisejících prací a dodávek</t>
  </si>
  <si>
    <t>1021878449</t>
  </si>
  <si>
    <t>výkr.č. D-03, pozn. č. 1</t>
  </si>
  <si>
    <t>výkr.č. D-05, pozn. č. 1</t>
  </si>
  <si>
    <t>68</t>
  </si>
  <si>
    <t>741R.05</t>
  </si>
  <si>
    <t>Statická kontrola konzoly NN a případné překotvení, opálení a dvojnásobný antikorozní nátěr</t>
  </si>
  <si>
    <t>-756715269</t>
  </si>
  <si>
    <t>výkr.č. D-08, pozn. č. 1</t>
  </si>
  <si>
    <t>69</t>
  </si>
  <si>
    <t>741R.06</t>
  </si>
  <si>
    <t>Stávající hromosvod na fasádě - kontrola, oprava defektů, vyrovnání vedení a doplnění kotvících prvků</t>
  </si>
  <si>
    <t>1237216918</t>
  </si>
  <si>
    <t>742</t>
  </si>
  <si>
    <t>Elektroinstalace - slaboproud</t>
  </si>
  <si>
    <t>70</t>
  </si>
  <si>
    <t>742R.01</t>
  </si>
  <si>
    <t>Demontáž reproduktoru vč. vedení</t>
  </si>
  <si>
    <t>2041393644</t>
  </si>
  <si>
    <t>výkr.č. D-09, pozn. č. 01</t>
  </si>
  <si>
    <t>764</t>
  </si>
  <si>
    <t>Konstrukce klempířské</t>
  </si>
  <si>
    <t>71</t>
  </si>
  <si>
    <t>764002851</t>
  </si>
  <si>
    <t>Demontáž klempířských konstrukcí oplechování parapetů do suti</t>
  </si>
  <si>
    <t>635545945</t>
  </si>
  <si>
    <t>https://podminky.urs.cz/item/CS_URS_2021_02/764002851</t>
  </si>
  <si>
    <t>0,65*8</t>
  </si>
  <si>
    <t>1,55*4+1,55*12+2,25*12+1,75*8+1,95*2</t>
  </si>
  <si>
    <t>1,85+0,95*2</t>
  </si>
  <si>
    <t>1,15*2+1,35*2+2,05*3</t>
  </si>
  <si>
    <t>1,15+1,35*2+0,90*2</t>
  </si>
  <si>
    <t>1,15*3+1,35*4+1,65+2,05*5</t>
  </si>
  <si>
    <t>0,65*3+1,35*2+0,65*4+0,65*3+0,50</t>
  </si>
  <si>
    <t>0,85</t>
  </si>
  <si>
    <t>1,55*3+1,55*3+2,25*3+1,75*4+1,55*4</t>
  </si>
  <si>
    <t>1,55*7+2,25*5+2,05*5+0,75*3+1,65*4</t>
  </si>
  <si>
    <t>1,35*2+0,65*3+0,65*4+0,65*2+0,75</t>
  </si>
  <si>
    <t>1,75*4+1,25+0,95+0,65</t>
  </si>
  <si>
    <t>0,95*2</t>
  </si>
  <si>
    <t>1,75*6+2,05*6</t>
  </si>
  <si>
    <t>1,75*3+2,05*2+1,35*5+1,15*4</t>
  </si>
  <si>
    <t>0,65+1,55*2+2,25*2+1,75*2+1,55*2</t>
  </si>
  <si>
    <t>1,55+1,05*2+1,55*2</t>
  </si>
  <si>
    <t>2,25+1,05*2+2,25*2</t>
  </si>
  <si>
    <t>1,75+1,05*2+1,75*2</t>
  </si>
  <si>
    <t>1,55+1,55</t>
  </si>
  <si>
    <t>1,55*2</t>
  </si>
  <si>
    <t>1,55+2,25+1,55+0,85*2</t>
  </si>
  <si>
    <t>1,55*6</t>
  </si>
  <si>
    <t>1,85</t>
  </si>
  <si>
    <t>72</t>
  </si>
  <si>
    <t>764002861</t>
  </si>
  <si>
    <t>Demontáž klempířských konstrukcí oplechování říms do suti</t>
  </si>
  <si>
    <t>263888992</t>
  </si>
  <si>
    <t>https://podminky.urs.cz/item/CS_URS_2021_02/764002861</t>
  </si>
  <si>
    <t>10,35+(8,80-1,50*4)+(31,80-1,50*12)+2,25*12+31,20+(31,20-9,70)</t>
  </si>
  <si>
    <t>3,30</t>
  </si>
  <si>
    <t>4,35+(12,83-1,30*2)+12,83</t>
  </si>
  <si>
    <t>2,85+(9,47-1,30*2)+9,47</t>
  </si>
  <si>
    <t>2,85*3+(17,20-1,30*4-1,60)+17,20</t>
  </si>
  <si>
    <t>4,15+(14,00-1,30*2-0,60*4)+14,00+(3,90-0,60*3)</t>
  </si>
  <si>
    <t>15,10+(15,10-7,90)</t>
  </si>
  <si>
    <t>8,02+8,02+8,02</t>
  </si>
  <si>
    <t>(10,97-1,50*4)+10,97</t>
  </si>
  <si>
    <t>(21,55-1,50*7)+2,25*5+19,16+19,16</t>
  </si>
  <si>
    <t>(5,05-0,60*3)+(12,49-3,20-1,30*2-0,60*3)+(4,40-0,60*4)+(2,15-0,60*2)</t>
  </si>
  <si>
    <t>(12,853-1,30*5)+12,853</t>
  </si>
  <si>
    <t>(6,34-1,50*2)+6,34+6,34</t>
  </si>
  <si>
    <t>(19,31-1,50*3)+19,31+(19,31-6,00)</t>
  </si>
  <si>
    <t>(5,85-1,50)+2,25+5,85+5,85</t>
  </si>
  <si>
    <t>6,00</t>
  </si>
  <si>
    <t>1,81+1,81</t>
  </si>
  <si>
    <t>73</t>
  </si>
  <si>
    <t>764216445</t>
  </si>
  <si>
    <t>Oplechování parapetů z pozinkovaného plechu rovných celoplošně lepené rš do 400 mm</t>
  </si>
  <si>
    <t>-1878643689</t>
  </si>
  <si>
    <t>https://podminky.urs.cz/item/CS_URS_2021_02/764216445</t>
  </si>
  <si>
    <t>1,15*2+1,35*2+2,05*3+0,85*5</t>
  </si>
  <si>
    <t>1,15*3+1,35*4+1,65+2,05*5+0,85*2+0,75*3</t>
  </si>
  <si>
    <t>0,65*3+1,35*2+0,65*4+0,65*3+0,50+0,85*4</t>
  </si>
  <si>
    <t>0,95*3</t>
  </si>
  <si>
    <t>74</t>
  </si>
  <si>
    <t>764218425</t>
  </si>
  <si>
    <t>Oplechování říms a ozdobných prvků z pozinkovaného plechu rovných celoplošně lepené rš do 400 mm</t>
  </si>
  <si>
    <t>545864395</t>
  </si>
  <si>
    <t>https://podminky.urs.cz/item/CS_URS_2021_02/764218425</t>
  </si>
  <si>
    <t>75</t>
  </si>
  <si>
    <t>998764203</t>
  </si>
  <si>
    <t>Přesun hmot pro konstrukce klempířské stanovený procentní sazbou (%) z ceny vodorovná dopravní vzdálenost do 50 m v objektech výšky přes 12 do 24 m</t>
  </si>
  <si>
    <t>%</t>
  </si>
  <si>
    <t>-1068973607</t>
  </si>
  <si>
    <t>https://podminky.urs.cz/item/CS_URS_2021_02/998764203</t>
  </si>
  <si>
    <t>766</t>
  </si>
  <si>
    <t>Konstrukce truhlářské</t>
  </si>
  <si>
    <t>76</t>
  </si>
  <si>
    <t>766R.01</t>
  </si>
  <si>
    <t>Odstranění dřevěného obkladu stěny a doplnění nosné desky jako podkladu pod novou omítku - kompletní provedení vč. veškerých souvisejících prací a dodávek</t>
  </si>
  <si>
    <t>739696374</t>
  </si>
  <si>
    <t>výkr.č. D-01 - pozn. č. 01</t>
  </si>
  <si>
    <t>77</t>
  </si>
  <si>
    <t>766R.02</t>
  </si>
  <si>
    <t>Repase jednokřídlých vchodových dveří vč. kování, rozm. 1050x2200 mm vč. úpravy a výmalby v interiéru - kompletní provedení vč. veškerých souvisejících prací a dodávek</t>
  </si>
  <si>
    <t>-1487397243</t>
  </si>
  <si>
    <t xml:space="preserve">výkr.č. D-01, pozn. č. 08 </t>
  </si>
  <si>
    <t>78</t>
  </si>
  <si>
    <t>766R.03</t>
  </si>
  <si>
    <t>Repase dvoukřídlých vchodových dveří vč. kování, rozm. 1700x4100 mm vč. úpravy a výmalby v interiéru - kompletní provedení vč. veškerých souvisejících prací a dodávek</t>
  </si>
  <si>
    <t>2061600521</t>
  </si>
  <si>
    <t xml:space="preserve">výkr.č. D-01, pozn. č. 16 </t>
  </si>
  <si>
    <t>79</t>
  </si>
  <si>
    <t>766R.04</t>
  </si>
  <si>
    <t>Repase dvoukřídlých vchodových dveří vč. kování, rozm. 1500x3600 mm vč. úpravy a výmalby v interiéru - kompletní provedení vč. veškerých souvisejících prací a dodávek</t>
  </si>
  <si>
    <t>169221615</t>
  </si>
  <si>
    <t xml:space="preserve">výkr.č. D-02, pozn. č. 03 </t>
  </si>
  <si>
    <t>80</t>
  </si>
  <si>
    <t>766R.05</t>
  </si>
  <si>
    <t>Výroba a montáž nových jednokřídlých vchodových dveří vč. zárubně a kování, EURO profil, rozm. 1000x2100 mm, kopie původních dveří, úprava a výmalba v interiéru - kompletní provedení vč. veškerých souvisejících prací a dodávek</t>
  </si>
  <si>
    <t>1945113164</t>
  </si>
  <si>
    <t xml:space="preserve">výkr.č. D-03, pozn. č. 03 </t>
  </si>
  <si>
    <t>81</t>
  </si>
  <si>
    <t>766R.06</t>
  </si>
  <si>
    <t>Výroba a montáž nových dvoukřídlých vchodových dveří vč. zárubně a kování, EURO profil, rozm. 1450x2500 mm, kopie původních dveří, úprava a výmalba v interiéru - kompletní provedení vč. veškerých souvisejících prací a dodávek</t>
  </si>
  <si>
    <t>-30861377</t>
  </si>
  <si>
    <t>výkr.č. D-03, pozn. č. 04</t>
  </si>
  <si>
    <t>82</t>
  </si>
  <si>
    <t>766R.07</t>
  </si>
  <si>
    <t>Výroba a montáž nových jednokřídlých vchodových dveří vč. zárubně a kování, EURO profil, rozm. 800x1970 mm, kopie původních dveří, úprava a výmalba v interiéru - kompletní provedení vč. veškerých souvisejících prací a dodávek</t>
  </si>
  <si>
    <t>-842818757</t>
  </si>
  <si>
    <t>výkr.č. D-03, pozn. č. 06</t>
  </si>
  <si>
    <t>83</t>
  </si>
  <si>
    <t>766R.08</t>
  </si>
  <si>
    <t>Výroba a montáž nových dvoukřídlých vchodových dveří vč. zárubně a kování, EURO profil, rozm. 1500x2100 mm, úprava a výmalba v interiéru - kompletní provedení vč. veškerých souvisejících prací a dodávek</t>
  </si>
  <si>
    <t>-1186301720</t>
  </si>
  <si>
    <t>výkr.č. D-04</t>
  </si>
  <si>
    <t>84</t>
  </si>
  <si>
    <t>766R.09</t>
  </si>
  <si>
    <t>Výroba a montáž nových dvoukřídlých vchodových dveří s nadsvětlíkem vč. zárubně a kování, EURO profil, rozm. 1500x3100 mm, úprava a výmalba v interiéru - kompletní provedení vč. veškerých souvisejících prací a dodávek</t>
  </si>
  <si>
    <t>765588122</t>
  </si>
  <si>
    <t>85</t>
  </si>
  <si>
    <t>766R.10</t>
  </si>
  <si>
    <t>Výroba a montáž nových jednokřídlých vchodových dveří vč. zárubně a kování, EURO profil, rozm. 900x1970 mm, kopie původních dveří, úprava a výmalba v interiéru - kompletní provedení vč. veškerých souvisejících prací a dodávek</t>
  </si>
  <si>
    <t>1538422881</t>
  </si>
  <si>
    <t>výkr.č. D-11, pozn. č. 02</t>
  </si>
  <si>
    <t>86</t>
  </si>
  <si>
    <t>766R.11</t>
  </si>
  <si>
    <t>Výroba a montáž nových jednokřídlých vchodových dveří s nadsvětlíkem vč. zárubně a kování, EURO profil, rozm. 1200x2800 mm, kopie původních dveří, úprava a výmalba v interiéru - kompletní provedení vč. veškerých souvisejících prací a dodávek</t>
  </si>
  <si>
    <t>-2014848762</t>
  </si>
  <si>
    <t>výkr.č. D-05, pozn. č. 05</t>
  </si>
  <si>
    <t>87</t>
  </si>
  <si>
    <t>766R.12</t>
  </si>
  <si>
    <t>Výroba a montáž nového okna, EURO profil, rozm. 1200x1200 mm, úprava a výmalba v interiéru - kompletní provedení vč. veškerých souvisejících prací a dodávek</t>
  </si>
  <si>
    <t>-953193820</t>
  </si>
  <si>
    <t>výkr.č. D-06, pozn. č. 01</t>
  </si>
  <si>
    <t>88</t>
  </si>
  <si>
    <t>766R.13</t>
  </si>
  <si>
    <t>Výroba a montáž nového okna, EURO profil, rozm. 900x600 mm, úprava a výmalba v interiéru - kompletní provedení vč. veškerých souvisejících prací a dodávek</t>
  </si>
  <si>
    <t>-347242751</t>
  </si>
  <si>
    <t>výkr.č. D-06, pozn. č. 02</t>
  </si>
  <si>
    <t>výkr.č. D-07, pozn. č. 01</t>
  </si>
  <si>
    <t>89</t>
  </si>
  <si>
    <t>766R.14</t>
  </si>
  <si>
    <t>Výroba a montáž nového okna, EURO profil, rozm. 600x600 mm, úprava a výmalba v interiéru - kompletní provedení vč. veškerých souvisejících prací a dodávek</t>
  </si>
  <si>
    <t>-313715806</t>
  </si>
  <si>
    <t>výkr.č. D-06, pozn. č. 03</t>
  </si>
  <si>
    <t>90</t>
  </si>
  <si>
    <t>766R.15</t>
  </si>
  <si>
    <t>Výroba a montáž nového okna, EURO profil, rozm. 1600x1500 mm, úprava a výmalba v interiéru - kompletní provedení vč. veškerých souvisejících prací a dodávek</t>
  </si>
  <si>
    <t>-1951692878</t>
  </si>
  <si>
    <t>91</t>
  </si>
  <si>
    <t>766R.16</t>
  </si>
  <si>
    <t>Výroba a montáž garážových vrat vč. zárubně a kování, rozm. 2400x2100 mm, dřevěné prkénkové obložení se zateplením, úprava a výmalba v interiéru - kompletní provedení vč. veškerých souvisejících prací a dodávek</t>
  </si>
  <si>
    <t>443390876</t>
  </si>
  <si>
    <t>92</t>
  </si>
  <si>
    <t>998766203</t>
  </si>
  <si>
    <t>Přesun hmot pro konstrukce truhlářské stanovený procentní sazbou (%) z ceny vodorovná dopravní vzdálenost do 50 m v objektech výšky přes 12 do 24 m</t>
  </si>
  <si>
    <t>-1328739155</t>
  </si>
  <si>
    <t>https://podminky.urs.cz/item/CS_URS_2021_02/998766203</t>
  </si>
  <si>
    <t>767</t>
  </si>
  <si>
    <t>Konstrukce zámečnické</t>
  </si>
  <si>
    <t>93</t>
  </si>
  <si>
    <t>767893815</t>
  </si>
  <si>
    <t>Demontáž stříšek nad venkovními vstupy z kovových profilů, výplň ze skla</t>
  </si>
  <si>
    <t>1517165642</t>
  </si>
  <si>
    <t>https://podminky.urs.cz/item/CS_URS_2021_02/767893815</t>
  </si>
  <si>
    <t>výkr.č. D-06, pozn. č. 04</t>
  </si>
  <si>
    <t>7,70</t>
  </si>
  <si>
    <t>767R.01</t>
  </si>
  <si>
    <t>Stávající ocelová branka z ocelových bezešvých profilů - odstranění nátěru a nový dvojnásobný antikorozní nátěr - kompletní provedení vč. veškerých souvisejících prací a dodávek</t>
  </si>
  <si>
    <t>-1477038070</t>
  </si>
  <si>
    <t>výkr.č. D-01, pozn. č. 03</t>
  </si>
  <si>
    <t>767R.02</t>
  </si>
  <si>
    <t>Repase stávající kovové okrasné okenní mříže ve vstupním traktu - kompletní provedení vč. veškerých souvisejících prací a dodávek</t>
  </si>
  <si>
    <t>-311191572</t>
  </si>
  <si>
    <t>767R.03</t>
  </si>
  <si>
    <t>Stávající schodišťové ocelové zabradlí - kontrola a případná oprava kotvení, odstranění nátěru opálením a nový dvojnásobný antikorozní nátěr - kompletní provedení vč. veškerých souvisejících prací a dodávek</t>
  </si>
  <si>
    <t>-593876894</t>
  </si>
  <si>
    <t>výkr.č. D-03, pol. č. 05</t>
  </si>
  <si>
    <t>97</t>
  </si>
  <si>
    <t>767R.04</t>
  </si>
  <si>
    <t>Výroba a montáž kovové předokenní ochranné mříže, dvojnásobný antikorozní nátěr - kompletní provedení vč. veškerých souvisejících prací a dodávek</t>
  </si>
  <si>
    <t>-734502009</t>
  </si>
  <si>
    <t>767R.05</t>
  </si>
  <si>
    <t>Stávající dvoukřídlá ocelová dvířka - zámečnická oprava, odstranění nátěru a nový dvojnásobný antikorozní nátěr - kompletní provedení vč. veškerých souvisejících prací a dodávek</t>
  </si>
  <si>
    <t>-1571313108</t>
  </si>
  <si>
    <t>výkr.č. D-05, pozn. č. 03</t>
  </si>
  <si>
    <t>99</t>
  </si>
  <si>
    <t>767R.06</t>
  </si>
  <si>
    <t>Výroba a montáž nových dvoukřídlých vstupních dveří do šaten vč. zárubně a kování, hliníkový profil v barvě fasády, rozm. 1600x2200 mm, asymetrické - 1 křídlo min. š. 900 mm, prosklené provedení - zasklení izolačním trojsklem, úprava a výmalba v interiéru - kompletní provedení vč. veškerých souvisejících prací a dodávek</t>
  </si>
  <si>
    <t>-619922118</t>
  </si>
  <si>
    <t>výkr.č. D-10, pol. č. 04</t>
  </si>
  <si>
    <t>100</t>
  </si>
  <si>
    <t>998767203</t>
  </si>
  <si>
    <t>Přesun hmot pro zámečnické konstrukce stanovený procentní sazbou (%) z ceny vodorovná dopravní vzdálenost do 50 m v objektech výšky přes 12 do 24 m</t>
  </si>
  <si>
    <t>-1908177153</t>
  </si>
  <si>
    <t>https://podminky.urs.cz/item/CS_URS_2021_02/998767203</t>
  </si>
  <si>
    <t>783</t>
  </si>
  <si>
    <t>Dokončovací práce - nátěry</t>
  </si>
  <si>
    <t>101</t>
  </si>
  <si>
    <t>783406809</t>
  </si>
  <si>
    <t>Odstranění nátěrů z klempířských konstrukcí okartáčováním</t>
  </si>
  <si>
    <t>490030258</t>
  </si>
  <si>
    <t>https://podminky.urs.cz/item/CS_URS_2021_02/783406809</t>
  </si>
  <si>
    <t>plechová střešní krytina</t>
  </si>
  <si>
    <t xml:space="preserve">výkr.č. D-01, pozn. č. 02 </t>
  </si>
  <si>
    <t>(6,40+0,20*2)*(2,20+0,20*2)</t>
  </si>
  <si>
    <t xml:space="preserve">výkr.č. D-06, pozn. č. 07 </t>
  </si>
  <si>
    <t>(5,27*4,80+7,90*11,15)*1,1</t>
  </si>
  <si>
    <t xml:space="preserve">výkr.č. D-11, pozn. č. 04 </t>
  </si>
  <si>
    <t>(6,95+0,20*2)*(4,40+0,20*2)-1,40*1,66</t>
  </si>
  <si>
    <t>102</t>
  </si>
  <si>
    <t>783401313</t>
  </si>
  <si>
    <t>Příprava podkladu klempířských konstrukcí před provedením nátěru odmaštěním odmašťovačem ředidlovým</t>
  </si>
  <si>
    <t>-1323644563</t>
  </si>
  <si>
    <t>https://podminky.urs.cz/item/CS_URS_2021_02/783401313</t>
  </si>
  <si>
    <t>103</t>
  </si>
  <si>
    <t>783414201</t>
  </si>
  <si>
    <t>Základní antikorozní nátěr klempířských konstrukcí jednonásobný syntetický standardní</t>
  </si>
  <si>
    <t>100540787</t>
  </si>
  <si>
    <t>https://podminky.urs.cz/item/CS_URS_2021_02/783414201</t>
  </si>
  <si>
    <t>104</t>
  </si>
  <si>
    <t>783415101</t>
  </si>
  <si>
    <t>Mezinátěr klempířských konstrukcí jednonásobný syntetický standardní</t>
  </si>
  <si>
    <t>-1919799464</t>
  </si>
  <si>
    <t>https://podminky.urs.cz/item/CS_URS_2021_02/783415101</t>
  </si>
  <si>
    <t>105</t>
  </si>
  <si>
    <t>783417101</t>
  </si>
  <si>
    <t>Krycí nátěr (email) klempířských konstrukcí jednonásobný syntetický standardní</t>
  </si>
  <si>
    <t>1675804176</t>
  </si>
  <si>
    <t>https://podminky.urs.cz/item/CS_URS_2021_02/783417101</t>
  </si>
  <si>
    <t>106</t>
  </si>
  <si>
    <t>783823136</t>
  </si>
  <si>
    <t>Penetrační nátěr omítek hladkých, zrnitých tenkovrstvých nebo štukových stupně členitosti 1 a 2 pod fasádní minerální nátěr s fotokatalytickým efektem</t>
  </si>
  <si>
    <t>1423329881</t>
  </si>
  <si>
    <t>107</t>
  </si>
  <si>
    <t>7838274296</t>
  </si>
  <si>
    <t>Krycí (ochranný ) nátěr dvojnásobný hladkých omítek hladkých, zrnitých tenkovrstvých nebo štukových stupně členitosti 1 a 2 minerální nátěr s fotokatalytickým efektem a nanokrystalickou strukturou</t>
  </si>
  <si>
    <t>-1920762124</t>
  </si>
  <si>
    <t>108</t>
  </si>
  <si>
    <t>783826715</t>
  </si>
  <si>
    <t>Hydrofobizační nátěr omítek transparentní na bázi oligomerního siloxanu s obsahem rozpouštědel, s vysokou odolností proti působení alkálií, prodyšný, snižující nebezpečí tvorby solných výkvětů, mechů a plísní</t>
  </si>
  <si>
    <t>551538241</t>
  </si>
  <si>
    <t>nad oplechováními parapetů a říms do v. 300 mm</t>
  </si>
  <si>
    <t>559,736*0,30</t>
  </si>
  <si>
    <t>02 - Střešní konstrukce</t>
  </si>
  <si>
    <t xml:space="preserve">    721 - Zdravotechnika - vnitřní kanalizace</t>
  </si>
  <si>
    <t xml:space="preserve">    762 - Konstrukce tesařské</t>
  </si>
  <si>
    <t xml:space="preserve">    765 - Krytina skládaná</t>
  </si>
  <si>
    <t>Stavební pomocné a zemní práce pro výměnu lapače střešních splavenin</t>
  </si>
  <si>
    <t>738768666</t>
  </si>
  <si>
    <t>3+15</t>
  </si>
  <si>
    <t>962032641</t>
  </si>
  <si>
    <t>Bourání zdiva nadzákladového z cihel nebo tvárnic komínového z cihel pálených, šamotových nebo vápenopískových nad střechou na maltu cementovou</t>
  </si>
  <si>
    <t>2074948886</t>
  </si>
  <si>
    <t>https://podminky.urs.cz/item/CS_URS_2021_02/962032641</t>
  </si>
  <si>
    <t>0,50*1,80*2,50</t>
  </si>
  <si>
    <t>0,50*0,90*2,50</t>
  </si>
  <si>
    <t>976047331</t>
  </si>
  <si>
    <t>Vybourání betonových nebo železobetonových krycích desek komínových těles, tl. přes 100 mm</t>
  </si>
  <si>
    <t>108202237</t>
  </si>
  <si>
    <t>https://podminky.urs.cz/item/CS_URS_2021_02/976047331</t>
  </si>
  <si>
    <t>1,80+0,90</t>
  </si>
  <si>
    <t>997013159</t>
  </si>
  <si>
    <t>Vnitrostaveništní doprava suti a vybouraných hmot vodorovně do 50 m svisle s omezením mechanizace pro budovy a haly výšky přes 27 do 30 m</t>
  </si>
  <si>
    <t>223213525</t>
  </si>
  <si>
    <t>https://podminky.urs.cz/item/CS_URS_2021_02/997013159</t>
  </si>
  <si>
    <t>-2108493455</t>
  </si>
  <si>
    <t>-2130822678</t>
  </si>
  <si>
    <t>10,332*19 'Přepočtené koeficientem množství</t>
  </si>
  <si>
    <t>-1567022773</t>
  </si>
  <si>
    <t>721</t>
  </si>
  <si>
    <t>Zdravotechnika - vnitřní kanalizace</t>
  </si>
  <si>
    <t>721242803</t>
  </si>
  <si>
    <t>Demontáž lapačů střešních splavenin DN 110</t>
  </si>
  <si>
    <t>1518283637</t>
  </si>
  <si>
    <t>https://podminky.urs.cz/item/CS_URS_2021_02/721242803</t>
  </si>
  <si>
    <t>721242805</t>
  </si>
  <si>
    <t>Demontáž lapačů střešních splavenin do DN 150</t>
  </si>
  <si>
    <t>1500529287</t>
  </si>
  <si>
    <t>https://podminky.urs.cz/item/CS_URS_2021_02/721242805</t>
  </si>
  <si>
    <t>721241103</t>
  </si>
  <si>
    <t>Lapače střešních splavenin litinové DN 150</t>
  </si>
  <si>
    <t>-1615613136</t>
  </si>
  <si>
    <t>https://podminky.urs.cz/item/CS_URS_2021_02/721241103</t>
  </si>
  <si>
    <t>3+8+4</t>
  </si>
  <si>
    <t>721242105</t>
  </si>
  <si>
    <t>Lapače střešních splavenin polypropylenové (PP) se svislým odtokem DN 110</t>
  </si>
  <si>
    <t>-537576688</t>
  </si>
  <si>
    <t>https://podminky.urs.cz/item/CS_URS_2021_02/721242105</t>
  </si>
  <si>
    <t>721R.01</t>
  </si>
  <si>
    <t>Úprava stávající dešťové kanalizace při výměně lapače střešních splavenin</t>
  </si>
  <si>
    <t>584723046</t>
  </si>
  <si>
    <t>998721204</t>
  </si>
  <si>
    <t>Přesun hmot pro vnitřní kanalizace stanovený procentní sazbou (%) z ceny vodorovná dopravní vzdálenost do 50 m v objektech výšky přes 24 do 36 m</t>
  </si>
  <si>
    <t>-31306528</t>
  </si>
  <si>
    <t>https://podminky.urs.cz/item/CS_URS_2021_02/998721204</t>
  </si>
  <si>
    <t>Stávající hromosvod na střeše - kontrola a oprava jímací soustavy, vyrovnání vedení, kontrola a oprava kotvení jímacích tyčí u hřebenů střech</t>
  </si>
  <si>
    <t>1294324319</t>
  </si>
  <si>
    <t>762</t>
  </si>
  <si>
    <t>Konstrukce tesařské</t>
  </si>
  <si>
    <t>762343911</t>
  </si>
  <si>
    <t>Zabednění otvorů ve střeše prkny (materiál v ceně) tl. do 32 mm, otvoru plochy jednotlivě do 1 m2</t>
  </si>
  <si>
    <t>2102129219</t>
  </si>
  <si>
    <t>https://podminky.urs.cz/item/CS_URS_2021_02/762343911</t>
  </si>
  <si>
    <t>po zrušených střešních výlezech</t>
  </si>
  <si>
    <t>"pohled B"  1,00*2</t>
  </si>
  <si>
    <t>"pohled C"  1,00</t>
  </si>
  <si>
    <t>"pohled D"  1,00*5</t>
  </si>
  <si>
    <t>"pohled D´"  1,00*2</t>
  </si>
  <si>
    <t>"pohled E"  1,00*3</t>
  </si>
  <si>
    <t>"pohled I"  1,00*2</t>
  </si>
  <si>
    <t>"pohled J"  1,00</t>
  </si>
  <si>
    <t>"pohled K"  1,00</t>
  </si>
  <si>
    <t>po odbouraných komínech</t>
  </si>
  <si>
    <t>1,00*2,50+1,00*1,50</t>
  </si>
  <si>
    <t>21,00*0,25</t>
  </si>
  <si>
    <t>998762204</t>
  </si>
  <si>
    <t>Přesun hmot pro konstrukce tesařské stanovený procentní sazbou (%) z ceny vodorovná dopravní vzdálenost do 50 m v objektech výšky přes 24 do 36 m</t>
  </si>
  <si>
    <t>902179273</t>
  </si>
  <si>
    <t>https://podminky.urs.cz/item/CS_URS_2021_02/998762204</t>
  </si>
  <si>
    <t>764001843</t>
  </si>
  <si>
    <t>Demontáž klempířských konstrukcí krytiny ze šablon k dalšímu použití</t>
  </si>
  <si>
    <t>-559551602</t>
  </si>
  <si>
    <t>https://podminky.urs.cz/item/CS_URS_2021_02/764001843</t>
  </si>
  <si>
    <t>pro výměnu okapového systému</t>
  </si>
  <si>
    <t>343,68*1,50</t>
  </si>
  <si>
    <t>764002821</t>
  </si>
  <si>
    <t>Demontáž klempířských konstrukcí střešního výlezu do suti</t>
  </si>
  <si>
    <t>-337786788</t>
  </si>
  <si>
    <t>https://podminky.urs.cz/item/CS_URS_2021_02/764002821</t>
  </si>
  <si>
    <t>"pohled A"  2</t>
  </si>
  <si>
    <t>"pohled B"  2+1</t>
  </si>
  <si>
    <t>"pohled C"  1+1</t>
  </si>
  <si>
    <t>"pohled D"  5+2</t>
  </si>
  <si>
    <t>"pohled D"  2+1</t>
  </si>
  <si>
    <t>"pohled E"  3+2</t>
  </si>
  <si>
    <t>"pohled I"  2+1</t>
  </si>
  <si>
    <t>"pohled J"  1+2</t>
  </si>
  <si>
    <t>"phled K"  1</t>
  </si>
  <si>
    <t>"pohled L"  1</t>
  </si>
  <si>
    <t>764004801</t>
  </si>
  <si>
    <t>Demontáž klempířských konstrukcí žlabu podokapního do suti</t>
  </si>
  <si>
    <t>-1546619568</t>
  </si>
  <si>
    <t>https://podminky.urs.cz/item/CS_URS_2021_02/764004801</t>
  </si>
  <si>
    <t>5,70</t>
  </si>
  <si>
    <t>6,40</t>
  </si>
  <si>
    <t>5,30+5,80</t>
  </si>
  <si>
    <t>764004821</t>
  </si>
  <si>
    <t>Demontáž klempířských konstrukcí žlabu nástřešního do suti</t>
  </si>
  <si>
    <t>691128418</t>
  </si>
  <si>
    <t>https://podminky.urs.cz/item/CS_URS_2021_02/764004821</t>
  </si>
  <si>
    <t>rovný</t>
  </si>
  <si>
    <t>13,80+17,60+13,10+9,10+2,41*2+3,16*6+2,50*2+2,20*2</t>
  </si>
  <si>
    <t>32,80+19,80+8,40+6,40+10,50*2+5,70*2+2,40+6,20+15,60+25,40</t>
  </si>
  <si>
    <t>11,90+0,80+14,60+26,30+14,60+16,30+1,70+6,30</t>
  </si>
  <si>
    <t>oblý</t>
  </si>
  <si>
    <t>4,50</t>
  </si>
  <si>
    <t>10,50</t>
  </si>
  <si>
    <t>764004861</t>
  </si>
  <si>
    <t>Demontáž klempířských konstrukcí svodu do suti</t>
  </si>
  <si>
    <t>-377416341</t>
  </si>
  <si>
    <t>https://podminky.urs.cz/item/CS_URS_2021_02/764004861</t>
  </si>
  <si>
    <t>15,20+2,40+2,40+8,80+8,70</t>
  </si>
  <si>
    <t>14,70+14,70+14,70+2,50+16,00+16,00+16,30+16,30</t>
  </si>
  <si>
    <t>7,40+7,50+7,50+4,10+7,80</t>
  </si>
  <si>
    <t>3,00+2,30+3,70</t>
  </si>
  <si>
    <t>764R.01</t>
  </si>
  <si>
    <t>Demontáž stávajících klempířských prvků k opětovnému použití - úžlabí, nároží, lemy, závětrné lišty</t>
  </si>
  <si>
    <t>1335463297</t>
  </si>
  <si>
    <t>764101151</t>
  </si>
  <si>
    <t>Montáž krytiny z plechu s úpravou u okapů, prostupů a výčnělků střechy rovné ze šablon, počet kusů do 4 ks/m2 do 30°</t>
  </si>
  <si>
    <t>-1905180341</t>
  </si>
  <si>
    <t>https://podminky.urs.cz/item/CS_URS_2021_02/764101151</t>
  </si>
  <si>
    <t>zpětná montáž po výměně okapového systému</t>
  </si>
  <si>
    <t>553508051</t>
  </si>
  <si>
    <t>krytina střešní přírodní profilovaný hliníkový plech tl 0,63mm do š 500mm</t>
  </si>
  <si>
    <t>-738069066</t>
  </si>
  <si>
    <t>zpětná montáž po výměně okapového systému - předpokládaná dodávka nové střešní krytiny v rozsahu 25%</t>
  </si>
  <si>
    <t>343,68*1,50*0,25</t>
  </si>
  <si>
    <t>149,88*1,15 'Přepočtené koeficientem množství</t>
  </si>
  <si>
    <t>764R.02</t>
  </si>
  <si>
    <t>Kontrola a překotvení stávající střešní plechové krytiny - kompletní provedení vč. dodávky nového kotevního a spojovacího materiálu materiálu</t>
  </si>
  <si>
    <t>1695604375</t>
  </si>
  <si>
    <t>764R.03</t>
  </si>
  <si>
    <t>Zpětná montáž stávajících klempířských prvků (úžlabí, nároží, lemy, závětrné lišty) - kompletní provedení vč. dodávky nového kotevního a spojovacího materiálu</t>
  </si>
  <si>
    <t>1550220737</t>
  </si>
  <si>
    <t>764511404</t>
  </si>
  <si>
    <t>Žlab podokapní z pozinkovaného plechu včetně háků a čel půlkruhový rš 330 mm</t>
  </si>
  <si>
    <t>323347801</t>
  </si>
  <si>
    <t>https://podminky.urs.cz/item/CS_URS_2021_02/764511404</t>
  </si>
  <si>
    <t>764511424</t>
  </si>
  <si>
    <t>Žlab podokapní z pozinkovaného plechu včetně háků a čel roh nebo kout, žlabu půlkruhového rš 330 mm</t>
  </si>
  <si>
    <t>-712530039</t>
  </si>
  <si>
    <t>https://podminky.urs.cz/item/CS_URS_2021_02/764511424</t>
  </si>
  <si>
    <t>764511444</t>
  </si>
  <si>
    <t>Žlab podokapní z pozinkovaného plechu včetně háků a čel kotlík oválný (trychtýřový), rš žlabu/průměr svodu 330/100 mm</t>
  </si>
  <si>
    <t>1832354863</t>
  </si>
  <si>
    <t>https://podminky.urs.cz/item/CS_URS_2021_02/764511444</t>
  </si>
  <si>
    <t>764511460</t>
  </si>
  <si>
    <t>Kotlík hranatý pro nástřešní žlaby z Pz plechu</t>
  </si>
  <si>
    <t>-2276659</t>
  </si>
  <si>
    <t>2+1+1+1+1</t>
  </si>
  <si>
    <t>1+1+1+1+1+2+2+2</t>
  </si>
  <si>
    <t>1+1+1+1+1</t>
  </si>
  <si>
    <t>764513412</t>
  </si>
  <si>
    <t>Žlab nadokapní (nástřešní) z pozinkovaného plechu oblého tvaru, včetně háků, čel a hrdel rš 1000 mm</t>
  </si>
  <si>
    <t>901331317</t>
  </si>
  <si>
    <t>https://podminky.urs.cz/item/CS_URS_2021_02/764513412</t>
  </si>
  <si>
    <t>764513432</t>
  </si>
  <si>
    <t>Žlab nadokapní (nástřešní) z pozinkovaného plechu Příplatek k cenám za zvýšenou pracnost při provedení rohu nebo koutu rš 1000 mm</t>
  </si>
  <si>
    <t>-2000569771</t>
  </si>
  <si>
    <t>https://podminky.urs.cz/item/CS_URS_2021_02/764513432</t>
  </si>
  <si>
    <t>10+2</t>
  </si>
  <si>
    <t>764518422</t>
  </si>
  <si>
    <t>Svod z pozinkovaného plechu včetně objímek, kolen a odskoků kruhový, průměru 100 mm</t>
  </si>
  <si>
    <t>1057891346</t>
  </si>
  <si>
    <t>https://podminky.urs.cz/item/CS_URS_2021_02/764518422</t>
  </si>
  <si>
    <t>764518424</t>
  </si>
  <si>
    <t>Svod z pozinkovaného plechu včetně objímek, kolen a odskoků kruhový, průměru 150 mm</t>
  </si>
  <si>
    <t>1629078093</t>
  </si>
  <si>
    <t>https://podminky.urs.cz/item/CS_URS_2021_02/764518424</t>
  </si>
  <si>
    <t>764R.04</t>
  </si>
  <si>
    <t>Stávající zachytávače sněhu - překotvení, odstranění stávajícího nátěru, odrezivění a nový dvojnásobný antikorozní nátěr v barvě střešní krytiny - kompletní provedení</t>
  </si>
  <si>
    <t>53479147</t>
  </si>
  <si>
    <t>764R.05</t>
  </si>
  <si>
    <t>Dodávka a montáž střešního výlezu rozm. cca 600x600 mm - kompletní provedení vč. oplechování</t>
  </si>
  <si>
    <t>-1891909410</t>
  </si>
  <si>
    <t>"pohled B"  1</t>
  </si>
  <si>
    <t>"pohled C"  1</t>
  </si>
  <si>
    <t>"pohled D"  2</t>
  </si>
  <si>
    <t>"pohled D´"  1</t>
  </si>
  <si>
    <t>"pohled E"  2</t>
  </si>
  <si>
    <t>"pohled I"  1</t>
  </si>
  <si>
    <t>"pohled J"  2</t>
  </si>
  <si>
    <t>998764204</t>
  </si>
  <si>
    <t>Přesun hmot pro konstrukce klempířské stanovený procentní sazbou (%) z ceny vodorovná dopravní vzdálenost do 50 m v objektech výšky přes 24 do 36 m</t>
  </si>
  <si>
    <t>221388372</t>
  </si>
  <si>
    <t>https://podminky.urs.cz/item/CS_URS_2021_02/998764204</t>
  </si>
  <si>
    <t>765</t>
  </si>
  <si>
    <t>Krytina skládaná</t>
  </si>
  <si>
    <t>765191013</t>
  </si>
  <si>
    <t>Montáž pojistné hydroizolační nebo parotěsné fólie kladené ve sklonu přes 20° volně na bednění nebo tepelnou izolaci</t>
  </si>
  <si>
    <t>2075903339</t>
  </si>
  <si>
    <t>https://podminky.urs.cz/item/CS_URS_2021_02/765191013</t>
  </si>
  <si>
    <t>28329324</t>
  </si>
  <si>
    <t>fólie kontaktní difuzně propustná pro doplňkovou hydroizolační vrstvu, třívrstvá mikroporézní PP 130-135g/m2</t>
  </si>
  <si>
    <t>1042381295</t>
  </si>
  <si>
    <t>https://podminky.urs.cz/item/CS_URS_2021_02/28329324</t>
  </si>
  <si>
    <t>536,52*1,2 'Přepočtené koeficientem množství</t>
  </si>
  <si>
    <t>998765204</t>
  </si>
  <si>
    <t>Přesun hmot pro krytiny skládané stanovený procentní sazbou (%) z ceny vodorovná dopravní vzdálenost do 50 m v objektech výšky přes 24 do 36 m</t>
  </si>
  <si>
    <t>2037736853</t>
  </si>
  <si>
    <t>https://podminky.urs.cz/item/CS_URS_2021_02/998765204</t>
  </si>
  <si>
    <t>766674812</t>
  </si>
  <si>
    <t>Demontáž střešních oken na krytině hladké a drážkové, sklonu přes 45°</t>
  </si>
  <si>
    <t>361731525</t>
  </si>
  <si>
    <t>https://podminky.urs.cz/item/CS_URS_2021_02/766674812</t>
  </si>
  <si>
    <t>"pohled D"  1</t>
  </si>
  <si>
    <t>Dodávka a montáž střešního okna - kompletní provedení vč. systémových doplňků a lemování</t>
  </si>
  <si>
    <t>-480270798</t>
  </si>
  <si>
    <t>998766204</t>
  </si>
  <si>
    <t>Přesun hmot pro konstrukce truhlářské stanovený procentní sazbou (%) z ceny vodorovná dopravní vzdálenost do 50 m v objektech výšky přes 24 do 36 m</t>
  </si>
  <si>
    <t>525585392</t>
  </si>
  <si>
    <t>https://podminky.urs.cz/item/CS_URS_2021_02/998766204</t>
  </si>
  <si>
    <t>1465668957</t>
  </si>
  <si>
    <t>střešní krytina</t>
  </si>
  <si>
    <t>2045,16</t>
  </si>
  <si>
    <t>střešní krytina - vikýře</t>
  </si>
  <si>
    <t>68,62</t>
  </si>
  <si>
    <t>783401401</t>
  </si>
  <si>
    <t>Příprava podkladu klempířských konstrukcí před provedením nátěru ometením</t>
  </si>
  <si>
    <t>312012362</t>
  </si>
  <si>
    <t>https://podminky.urs.cz/item/CS_URS_2021_02/783401401</t>
  </si>
  <si>
    <t>783401313.1</t>
  </si>
  <si>
    <t>Příprava podkladu klempířských konstrukcí před provedením nátěru odmaštěním velmi koncetrovaným čistícím přípravkem vysokotlakým parním rozprašovačem</t>
  </si>
  <si>
    <t>-2146272373</t>
  </si>
  <si>
    <t>783444101</t>
  </si>
  <si>
    <t>Základní nátěr klempířských konstrukcí jednonásobný polyuretanový</t>
  </si>
  <si>
    <t>1884396245</t>
  </si>
  <si>
    <t>https://podminky.urs.cz/item/CS_URS_2021_02/783444101</t>
  </si>
  <si>
    <t>nový okapový systém</t>
  </si>
  <si>
    <t>nástřešní žlaby</t>
  </si>
  <si>
    <t>343,68*1,00</t>
  </si>
  <si>
    <t>podokapní žlaby</t>
  </si>
  <si>
    <t>23,20*0,33</t>
  </si>
  <si>
    <t>svod DN 100</t>
  </si>
  <si>
    <t>9,00*PI*0,10</t>
  </si>
  <si>
    <t>svod DN 150</t>
  </si>
  <si>
    <t>183,00*PI*0,15</t>
  </si>
  <si>
    <t>kotlík malý</t>
  </si>
  <si>
    <t>0,50*3</t>
  </si>
  <si>
    <t xml:space="preserve">kotlík velký </t>
  </si>
  <si>
    <t>1,00*22</t>
  </si>
  <si>
    <t>783447101</t>
  </si>
  <si>
    <t>Krycí nátěr (email) klempířských konstrukcí jednonásobný polyuretanový</t>
  </si>
  <si>
    <t>-430971793</t>
  </si>
  <si>
    <t>https://podminky.urs.cz/item/CS_URS_2021_02/783447101</t>
  </si>
  <si>
    <t>783491013</t>
  </si>
  <si>
    <t>Příplatek k ceně nátěru klempířských konstrukcí dvojnásobného, za provedení ve sklonu střechy přes 30 do 60°</t>
  </si>
  <si>
    <t>1913882633</t>
  </si>
  <si>
    <t>https://podminky.urs.cz/item/CS_URS_2021_02/783491013</t>
  </si>
  <si>
    <t>03 - Sanace 1.PP</t>
  </si>
  <si>
    <t xml:space="preserve">    61 - Úprava povrchů vnitřních</t>
  </si>
  <si>
    <t xml:space="preserve">    97 - Prorážení otvorů a ostatní bourací práce</t>
  </si>
  <si>
    <t xml:space="preserve">    711 - Izolace proti vodě, vlhkosti a plynům</t>
  </si>
  <si>
    <t xml:space="preserve">    784 - Dokončovací práce - malby a tapety</t>
  </si>
  <si>
    <t>319202113.1</t>
  </si>
  <si>
    <t>Dodatečná izolace zdiva injektáží silan siloxanovým krémem s obsahem účinné látky min. 80% hm., tloušťka zdiva přes 300 do 450 mm, vrty prům. 14 mm po osové vzdálenosti max. 120 mm</t>
  </si>
  <si>
    <t>965097036</t>
  </si>
  <si>
    <t>m.č. 022</t>
  </si>
  <si>
    <t>2,05</t>
  </si>
  <si>
    <t>m.č. 016</t>
  </si>
  <si>
    <t>319202116.1</t>
  </si>
  <si>
    <t>Dodatečná izolace zdiva injektáží silan siloxanovým krémem s obsahem účinné látky min. 80% hm., tloušťka zdiva přes 900 do 1200 mm, vrty prům. 14 mm po osové vzdálenosti max. 120 mm</t>
  </si>
  <si>
    <t>1098279845</t>
  </si>
  <si>
    <t>1,00</t>
  </si>
  <si>
    <t>Úprava povrchů vnitřních</t>
  </si>
  <si>
    <t>612231000</t>
  </si>
  <si>
    <t>Montáž vnitřního zateplení z difuzních desek stěn, tloušťky desek přes 40 do 80 mm</t>
  </si>
  <si>
    <t>972589194</t>
  </si>
  <si>
    <t>(2,05+0,60)*3,18</t>
  </si>
  <si>
    <t>(2,05+0,60)*2,89</t>
  </si>
  <si>
    <t>28376301</t>
  </si>
  <si>
    <t>deska difuzní z polysytrénového granulátu pojeného cementem tl. 50 mm</t>
  </si>
  <si>
    <t>-1940016010</t>
  </si>
  <si>
    <t>16,086*1,05 'Přepočtené koeficientem množství</t>
  </si>
  <si>
    <t>612142001</t>
  </si>
  <si>
    <t>Potažení vnitřních ploch pletivem v ploše nebo pruzích, na plném podkladu sklovláknitým vtlačením do tmelu stěn</t>
  </si>
  <si>
    <t>-1973857945</t>
  </si>
  <si>
    <t>https://podminky.urs.cz/item/CS_URS_2021_02/612142001</t>
  </si>
  <si>
    <t>612822001</t>
  </si>
  <si>
    <t>Omítka kapilárně aktivní vnitřních ploch s vysokou absorpcí a odparem vlhkosti do vzduchu hladká, tloušťky do 10 mm</t>
  </si>
  <si>
    <t>-403552639</t>
  </si>
  <si>
    <t>https://podminky.urs.cz/item/CS_URS_2021_02/612822001</t>
  </si>
  <si>
    <t>612822021</t>
  </si>
  <si>
    <t>Omítka kapilárně aktivní vnitřních ploch s vysokou absorpcí a odparem vlhkosti do vzduchu potažení štukem, tloušťky do 2 mm</t>
  </si>
  <si>
    <t>-1416671404</t>
  </si>
  <si>
    <t>https://podminky.urs.cz/item/CS_URS_2021_02/612822021</t>
  </si>
  <si>
    <t>619991001</t>
  </si>
  <si>
    <t>Zakrytí vnitřních ploch před znečištěním včetně pozdějšího odkrytí podlah fólií přilepenou lepící páskou</t>
  </si>
  <si>
    <t>-1566142260</t>
  </si>
  <si>
    <t>https://podminky.urs.cz/item/CS_URS_2021_02/619991001</t>
  </si>
  <si>
    <t>59,96</t>
  </si>
  <si>
    <t>45,82</t>
  </si>
  <si>
    <t>949101111</t>
  </si>
  <si>
    <t>Lešení pomocné pracovní pro objekty pozemních staveb pro zatížení do 150 kg/m2, o výšce lešeňové podlahy do 1,9 m</t>
  </si>
  <si>
    <t>403232774</t>
  </si>
  <si>
    <t>https://podminky.urs.cz/item/CS_URS_2021_02/949101111</t>
  </si>
  <si>
    <t>2,50*1,50</t>
  </si>
  <si>
    <t>952901111</t>
  </si>
  <si>
    <t>Vyčištění budov nebo objektů před předáním do užívání budov bytové nebo občanské výstavby, světlé výšky podlaží do 4 m</t>
  </si>
  <si>
    <t>399185553</t>
  </si>
  <si>
    <t>https://podminky.urs.cz/item/CS_URS_2021_02/952901111</t>
  </si>
  <si>
    <t>Prorážení otvorů a ostatní bourací práce</t>
  </si>
  <si>
    <t>978013191</t>
  </si>
  <si>
    <t>Otlučení vápenných nebo vápenocementových omítek vnitřních ploch stěn s vyškrabáním spar, s očištěním zdiva, v rozsahu přes 50 do 100 %</t>
  </si>
  <si>
    <t>1745777236</t>
  </si>
  <si>
    <t>https://podminky.urs.cz/item/CS_URS_2021_02/978013191</t>
  </si>
  <si>
    <t>pod zateplení difuzní deskou</t>
  </si>
  <si>
    <t>997013211</t>
  </si>
  <si>
    <t>Vnitrostaveništní doprava suti a vybouraných hmot vodorovně do 50 m svisle ručně pro budovy a haly výšky do 6 m</t>
  </si>
  <si>
    <t>1151226416</t>
  </si>
  <si>
    <t>https://podminky.urs.cz/item/CS_URS_2021_02/997013211</t>
  </si>
  <si>
    <t>719055112</t>
  </si>
  <si>
    <t>1662801263</t>
  </si>
  <si>
    <t>0,763*19 'Přepočtené koeficientem množství</t>
  </si>
  <si>
    <t>-2012214198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</si>
  <si>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</si>
  <si>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</si>
  <si>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1455897827</t>
  </si>
  <si>
    <t>https://podminky.urs.cz/item/CS_URS_2021_02/998018001</t>
  </si>
  <si>
    <t>711</t>
  </si>
  <si>
    <t>Izolace proti vodě, vlhkosti a plynům</t>
  </si>
  <si>
    <t>711113127</t>
  </si>
  <si>
    <t>Izolace proti zemní vlhkosti natěradly a tmely za studena na ploše svislé S těsnicí stěrkou jednosložkovu na bázi cementu</t>
  </si>
  <si>
    <t>-1542020063</t>
  </si>
  <si>
    <t>https://podminky.urs.cz/item/CS_URS_2021_02/711113127</t>
  </si>
  <si>
    <t>utěsnění injektážních vrtů stěrkou</t>
  </si>
  <si>
    <t>(0,60+2,05)*0,30</t>
  </si>
  <si>
    <t>998711201</t>
  </si>
  <si>
    <t>Přesun hmot pro izolace proti vodě, vlhkosti a plynům stanovený procentní sazbou (%) z ceny vodorovná dopravní vzdálenost do 50 m v objektech výšky do 6 m</t>
  </si>
  <si>
    <t>1907435635</t>
  </si>
  <si>
    <t>https://podminky.urs.cz/item/CS_URS_2021_02/998711201</t>
  </si>
  <si>
    <t>784</t>
  </si>
  <si>
    <t>Dokončovací práce - malby a tapety</t>
  </si>
  <si>
    <t>784121001</t>
  </si>
  <si>
    <t>Oškrabání malby v místnostech výšky do 3,80 m</t>
  </si>
  <si>
    <t>139861911</t>
  </si>
  <si>
    <t>https://podminky.urs.cz/item/CS_URS_2021_02/784121001</t>
  </si>
  <si>
    <t>(9,75+6,15)*3,18</t>
  </si>
  <si>
    <t>-(2,05+0,60)*3,18</t>
  </si>
  <si>
    <t>(7,45+6,15)*2,89</t>
  </si>
  <si>
    <t>-(2,05+0,60)*2,89</t>
  </si>
  <si>
    <t>784331001</t>
  </si>
  <si>
    <t>Malby protiplísňové dvojnásobné, bílé v místnostech výšky do 3,80 m</t>
  </si>
  <si>
    <t>1848290183</t>
  </si>
  <si>
    <t>https://podminky.urs.cz/item/CS_URS_2021_02/784331001</t>
  </si>
  <si>
    <t>04 - Zateplení podlahy půdy nad tělocvičnou</t>
  </si>
  <si>
    <t xml:space="preserve">    713 - Izolace tepelné</t>
  </si>
  <si>
    <t>1926858670</t>
  </si>
  <si>
    <t>952902121</t>
  </si>
  <si>
    <t>Čištění budov při provádění oprav a udržovacích prací podlah drsných nebo chodníků zametením</t>
  </si>
  <si>
    <t>392528829</t>
  </si>
  <si>
    <t>https://podminky.urs.cz/item/CS_URS_2021_02/952902121</t>
  </si>
  <si>
    <t>952902611</t>
  </si>
  <si>
    <t>Čištění budov při provádění oprav a udržovacích prací vysátím prachu z ostatních ploch</t>
  </si>
  <si>
    <t>-1939836054</t>
  </si>
  <si>
    <t>https://podminky.urs.cz/item/CS_URS_2021_02/952902611</t>
  </si>
  <si>
    <t>713</t>
  </si>
  <si>
    <t>Izolace tepelné</t>
  </si>
  <si>
    <t>713121121</t>
  </si>
  <si>
    <t>Montáž tepelné izolace podlah rohožemi, pásy, deskami, dílci, bloky (izolační materiál ve specifikaci) kladenými volně dvouvrstvá</t>
  </si>
  <si>
    <t>-1717692181</t>
  </si>
  <si>
    <t>https://podminky.urs.cz/item/CS_URS_2021_02/713121121</t>
  </si>
  <si>
    <t>63148105</t>
  </si>
  <si>
    <t>deska tepelně izolační minerální univerzální λ=0,038 tl 120mm</t>
  </si>
  <si>
    <t>1491734084</t>
  </si>
  <si>
    <t>https://podminky.urs.cz/item/CS_URS_2021_02/63148105</t>
  </si>
  <si>
    <t>393,1*2,04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</si>
  <si>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</si>
  <si>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</si>
  <si>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-463918306</t>
  </si>
  <si>
    <t>https://podminky.urs.cz/item/CS_URS_2021_02/713191132</t>
  </si>
  <si>
    <t>28329029</t>
  </si>
  <si>
    <t>fólie kontaktní difuzně propustná pro doplňkovou hydroizolační vrstvu, monolitická třívrstvá PES/PP 150-160g/m2</t>
  </si>
  <si>
    <t>819395796</t>
  </si>
  <si>
    <t>https://podminky.urs.cz/item/CS_URS_2021_02/28329029</t>
  </si>
  <si>
    <t>393,1*1,2 'Přepočtené koeficientem množství</t>
  </si>
  <si>
    <t>998713202</t>
  </si>
  <si>
    <t>Přesun hmot pro izolace tepelné stanovený procentní sazbou (%) z ceny vodorovná dopravní vzdálenost do 50 m v objektech výšky přes 6 do 12 m</t>
  </si>
  <si>
    <t>-819033834</t>
  </si>
  <si>
    <t>https://podminky.urs.cz/item/CS_URS_2021_02/998713202</t>
  </si>
  <si>
    <t>762511246</t>
  </si>
  <si>
    <t>Podlahové konstrukce podkladové z dřevoštěpkových desek OSB jednovrstvých šroubovaných na sraz, tloušťky desky 22 mm</t>
  </si>
  <si>
    <t>-1850824530</t>
  </si>
  <si>
    <t>https://podminky.urs.cz/item/CS_URS_2021_02/762511246</t>
  </si>
  <si>
    <t>pochůzí plocha</t>
  </si>
  <si>
    <t>138,20</t>
  </si>
  <si>
    <t>762512261</t>
  </si>
  <si>
    <t>Podlahové konstrukce podkladové montáž roštu podkladového</t>
  </si>
  <si>
    <t>-1908015777</t>
  </si>
  <si>
    <t>https://podminky.urs.cz/item/CS_URS_2021_02/762512261</t>
  </si>
  <si>
    <t>podkladní lať - prkno 100x20 mm</t>
  </si>
  <si>
    <t>((24,31+3,60+26,15)*2)/1,00*1,25</t>
  </si>
  <si>
    <t>(6,30/1,00)*1,50</t>
  </si>
  <si>
    <t>sloupek 100x100 mm, v. 100 mm osově po 500 mm</t>
  </si>
  <si>
    <t>((24,31+3,60+26,15)*2/1,00*4)*0,10</t>
  </si>
  <si>
    <t>(6,30/1,00*3)*0,10</t>
  </si>
  <si>
    <t>vodorovný hranol 100x100 mm osově po 1000 mm</t>
  </si>
  <si>
    <t>latě 60x40 mm osově po 625 mm</t>
  </si>
  <si>
    <t>(24,31+3,60+26,15)*2*3</t>
  </si>
  <si>
    <t>6,30*3</t>
  </si>
  <si>
    <t>60512125</t>
  </si>
  <si>
    <t>hranol stavební řezivo průřezu do 120cm2 do dl 6m</t>
  </si>
  <si>
    <t>-1634881238</t>
  </si>
  <si>
    <t>https://podminky.urs.cz/item/CS_URS_2021_02/60512125</t>
  </si>
  <si>
    <t>hranol 100x100 mm</t>
  </si>
  <si>
    <t>0,10*0,10*(45,138+144,60)*1,15</t>
  </si>
  <si>
    <t>60514101</t>
  </si>
  <si>
    <t>řezivo jehličnaté lať 10-25cm2</t>
  </si>
  <si>
    <t>-1781742138</t>
  </si>
  <si>
    <t>https://podminky.urs.cz/item/CS_URS_2021_02/60514101</t>
  </si>
  <si>
    <t>lať 60x40 mm</t>
  </si>
  <si>
    <t>0,06*0,04*343,26*1,15</t>
  </si>
  <si>
    <t>60515111</t>
  </si>
  <si>
    <t>řezivo jehličnaté boční prkno 20-30mm</t>
  </si>
  <si>
    <t>-1395983277</t>
  </si>
  <si>
    <t>https://podminky.urs.cz/item/CS_URS_2021_02/60515111</t>
  </si>
  <si>
    <t>prkno 100x20 mm</t>
  </si>
  <si>
    <t>0,10*0,02*144,60*1,15</t>
  </si>
  <si>
    <t>762083111</t>
  </si>
  <si>
    <t>Práce společné pro tesařské konstrukce impregnace řeziva máčením proti dřevokaznému hmyzu a houbám, třída ohrožení 1 a 2 (dřevo v interiéru)</t>
  </si>
  <si>
    <t>-1652858745</t>
  </si>
  <si>
    <t>https://podminky.urs.cz/item/CS_URS_2021_02/762083111</t>
  </si>
  <si>
    <t>2,182+0,947+0,333</t>
  </si>
  <si>
    <t>762595001</t>
  </si>
  <si>
    <t>Spojovací prostředky podlah a podkladových konstrukcí hřebíky, vruty</t>
  </si>
  <si>
    <t>234072085</t>
  </si>
  <si>
    <t>https://podminky.urs.cz/item/CS_URS_2021_02/762595001</t>
  </si>
  <si>
    <t>998762202</t>
  </si>
  <si>
    <t>Přesun hmot pro konstrukce tesařské stanovený procentní sazbou (%) z ceny vodorovná dopravní vzdálenost do 50 m v objektech výšky přes 6 do 12 m</t>
  </si>
  <si>
    <t>1872790943</t>
  </si>
  <si>
    <t>https://podminky.urs.cz/item/CS_URS_2021_02/998762202</t>
  </si>
  <si>
    <t>05 - Zateplení podlahy půdy nad hlavní budovou (4.NP)</t>
  </si>
  <si>
    <t>612131121</t>
  </si>
  <si>
    <t>Podkladní a spojovací vrstva vnitřních omítaných ploch penetrace disperzní nanášená ručně stěn</t>
  </si>
  <si>
    <t>935003004</t>
  </si>
  <si>
    <t>https://podminky.urs.cz/item/CS_URS_2021_02/612131121</t>
  </si>
  <si>
    <t>612135001</t>
  </si>
  <si>
    <t>Vyrovnání nerovností podkladu vnitřních omítaných ploch maltou, tloušťky do 10 mm vápenocementovou stěn</t>
  </si>
  <si>
    <t>835153357</t>
  </si>
  <si>
    <t>https://podminky.urs.cz/item/CS_URS_2021_02/612135001</t>
  </si>
  <si>
    <t>pod zateplení stěn půdy</t>
  </si>
  <si>
    <t>6,60*3,00+6,60*3,00</t>
  </si>
  <si>
    <t>-147718593</t>
  </si>
  <si>
    <t>finální úprava povrchu vnitřního zateplení stěn</t>
  </si>
  <si>
    <t>-661390171</t>
  </si>
  <si>
    <t>pro zateplení stěn půdy</t>
  </si>
  <si>
    <t>6,60*1,50+6,60*1,50</t>
  </si>
  <si>
    <t>1155108999</t>
  </si>
  <si>
    <t>74,70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</si>
  <si>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</si>
  <si>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</si>
  <si>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24438396</t>
  </si>
  <si>
    <t>https://podminky.urs.cz/item/CS_URS_2021_02/998018003</t>
  </si>
  <si>
    <t>74,7*2,04 'Přepočtené koeficientem množství</t>
  </si>
  <si>
    <t>713131143</t>
  </si>
  <si>
    <t>Montáž tepelné izolace stěn rohožemi, pásy, deskami, dílci, bloky (izolační materiál ve specifikaci) lepením celoplošně s mechanickým kotvením</t>
  </si>
  <si>
    <t>-268895829</t>
  </si>
  <si>
    <t>https://podminky.urs.cz/item/CS_URS_2021_02/713131143</t>
  </si>
  <si>
    <t>stěny půdy</t>
  </si>
  <si>
    <t>28375935</t>
  </si>
  <si>
    <t>deska EPS 70 fasádní λ=0,039 tl 150mm</t>
  </si>
  <si>
    <t>-305200190</t>
  </si>
  <si>
    <t>https://podminky.urs.cz/item/CS_URS_2021_02/28375935</t>
  </si>
  <si>
    <t>39,6*1,05 'Přepočtené koeficientem množství</t>
  </si>
  <si>
    <t>Montáž tepelné izolace stavebních konstrukcí - doplňky a konstrukční součásti podlah, stropů vrchem nebo střech překrytím fólií separační</t>
  </si>
  <si>
    <t>74,7*1,2 'Přepočtené koeficientem množství</t>
  </si>
  <si>
    <t>998713203</t>
  </si>
  <si>
    <t>Přesun hmot pro izolace tepelné stanovený procentní sazbou (%) z ceny vodorovná dopravní vzdálenost do 50 m v objektech výšky přes 12 do 24 m</t>
  </si>
  <si>
    <t>-1379948017</t>
  </si>
  <si>
    <t>https://podminky.urs.cz/item/CS_URS_2021_02/998713203</t>
  </si>
  <si>
    <t>-1886580097</t>
  </si>
  <si>
    <t>06 - Zpevněné plochy</t>
  </si>
  <si>
    <t xml:space="preserve">    1 - Zemní práce</t>
  </si>
  <si>
    <t xml:space="preserve">    6 - Úpravy povrchů, podlahy a osazování výplní</t>
  </si>
  <si>
    <t xml:space="preserve">    91 - Doplňující konstrukce a práce pozemních komunikací, letišť a ploch</t>
  </si>
  <si>
    <t xml:space="preserve">    93 - Různé dokončovací konstrukce a práce inženýrských staveb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</si>
  <si>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</si>
  <si>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</si>
  <si>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</si>
  <si>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-1463833165</t>
  </si>
  <si>
    <t>https://podminky.urs.cz/item/CS_URS_2021_02/113106121</t>
  </si>
  <si>
    <t>okapový chodník</t>
  </si>
  <si>
    <t>10,50*0,50</t>
  </si>
  <si>
    <t>stávající dlážděná plocha vč. okapového chodníku</t>
  </si>
  <si>
    <t>103,81-25,50</t>
  </si>
  <si>
    <t>stávající dlážděná plocha dvora (cca 70% plochy)</t>
  </si>
  <si>
    <t>258,60*0,7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</si>
  <si>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</si>
  <si>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</si>
  <si>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-1666677807</t>
  </si>
  <si>
    <t>https://podminky.urs.cz/item/CS_URS_2021_02/113106161</t>
  </si>
  <si>
    <t>stávající dlážděná plocha dvora (cca 30% plochy)</t>
  </si>
  <si>
    <t>258,60*0,3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</si>
  <si>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</si>
  <si>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</si>
  <si>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1291300171</t>
  </si>
  <si>
    <t>https://podminky.urs.cz/item/CS_URS_2021_02/113107122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</si>
  <si>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</si>
  <si>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</si>
  <si>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463525633</t>
  </si>
  <si>
    <t>https://podminky.urs.cz/item/CS_URS_2021_02/113107162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</si>
  <si>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</si>
  <si>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</si>
  <si>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1412300935</t>
  </si>
  <si>
    <t>https://podminky.urs.cz/item/CS_URS_2021_02/113107222</t>
  </si>
  <si>
    <t>stávající dlážděná plocha dvora</t>
  </si>
  <si>
    <t>258,60</t>
  </si>
  <si>
    <t>113202111</t>
  </si>
  <si>
    <t>Vytrhání obrub s vybouráním lože, s přemístěním hmot na skládku na vzdálenost do 3 m nebo s naložením na dopravní prostředek z krajníků nebo obrubníků stojatých</t>
  </si>
  <si>
    <t>-2046965100</t>
  </si>
  <si>
    <t>https://podminky.urs.cz/item/CS_URS_2021_02/113202111</t>
  </si>
  <si>
    <t>stávající dlážděná plocha</t>
  </si>
  <si>
    <t>26,54+3,55</t>
  </si>
  <si>
    <t>122211101</t>
  </si>
  <si>
    <t>Odkopávky a prokopávky ručně zapažené i nezapažené v hornině třídy těžitelnosti I skupiny 3</t>
  </si>
  <si>
    <t>-1903021140</t>
  </si>
  <si>
    <t>https://podminky.urs.cz/item/CS_URS_2021_02/122211101</t>
  </si>
  <si>
    <t>pro nový okapový chodník</t>
  </si>
  <si>
    <t>(10,50+15,00)*(0,50+0,10)*0,30</t>
  </si>
  <si>
    <t>-10,50*0,50*0,15</t>
  </si>
  <si>
    <t>122251101</t>
  </si>
  <si>
    <t>Odkopávky a prokopávky nezapažené strojně v hornině třídy těžitelnosti I skupiny 3 do 20 m3</t>
  </si>
  <si>
    <t>533425967</t>
  </si>
  <si>
    <t>https://podminky.urs.cz/item/CS_URS_2021_02/122251101</t>
  </si>
  <si>
    <t>pro novou dlážděnou plochu</t>
  </si>
  <si>
    <t>103,81*0,35</t>
  </si>
  <si>
    <t>-78,31*0,20</t>
  </si>
  <si>
    <t>167151101</t>
  </si>
  <si>
    <t>Nakládání, skládání a překládání neulehlého výkopku nebo sypaniny strojně nakládání, množství do 100 m3, z horniny třídy těžitelnosti I, skupiny 1 až 3</t>
  </si>
  <si>
    <t>1068537186</t>
  </si>
  <si>
    <t>https://podminky.urs.cz/item/CS_URS_2021_02/167151101</t>
  </si>
  <si>
    <t>3,802+20,672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</si>
  <si>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</si>
  <si>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</si>
  <si>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-1637514751</t>
  </si>
  <si>
    <t>https://podminky.urs.cz/item/CS_URS_2021_02/162751117</t>
  </si>
  <si>
    <t>171251201</t>
  </si>
  <si>
    <t>Uložení sypaniny na skládky nebo meziskládky bez hutnění s upravením uložené sypaniny do předepsaného tvaru</t>
  </si>
  <si>
    <t>460451914</t>
  </si>
  <si>
    <t>https://podminky.urs.cz/item/CS_URS_2021_02/171251201</t>
  </si>
  <si>
    <t>171201221</t>
  </si>
  <si>
    <t>Poplatek za uložení stavebního odpadu na skládce (skládkovné) zeminy a kamení zatříděného do Katalogu odpadů pod kódem 17 05 04</t>
  </si>
  <si>
    <t>1780660067</t>
  </si>
  <si>
    <t>https://podminky.urs.cz/item/CS_URS_2021_02/171201221</t>
  </si>
  <si>
    <t>24,474*1,85 'Přepočtené koeficientem množství</t>
  </si>
  <si>
    <t>181912112</t>
  </si>
  <si>
    <t>Úprava pláně vyrovnáním výškových rozdílů ručně v hornině třídy těžitelnosti I skupiny 3 se zhutněním</t>
  </si>
  <si>
    <t>499350516</t>
  </si>
  <si>
    <t>https://podminky.urs.cz/item/CS_URS_2021_02/181912112</t>
  </si>
  <si>
    <t>pro novou dlážděnou plochu u hřiště</t>
  </si>
  <si>
    <t>103,81</t>
  </si>
  <si>
    <t>564730011</t>
  </si>
  <si>
    <t>Podklad nebo kryt z kameniva hrubého drceného vel. 8-16 mm s rozprostřením a zhutněním, po zhutnění tl. 100 mm</t>
  </si>
  <si>
    <t>1266611583</t>
  </si>
  <si>
    <t>https://podminky.urs.cz/item/CS_URS_2021_02/564730011</t>
  </si>
  <si>
    <t>pod dlážděnou plochu</t>
  </si>
  <si>
    <t>564750111</t>
  </si>
  <si>
    <t>Podklad nebo kryt z kameniva hrubého drceného vel. 16-32 mm s rozprostřením a zhutněním, po zhutnění tl. 150 mm</t>
  </si>
  <si>
    <t>752954581</t>
  </si>
  <si>
    <t>https://podminky.urs.cz/item/CS_URS_2021_02/564750111</t>
  </si>
  <si>
    <t xml:space="preserve">pod dlážděnou plochu </t>
  </si>
  <si>
    <t>564760111</t>
  </si>
  <si>
    <t>Podklad nebo kryt z kameniva hrubého drceného vel. 16-32 mm s rozprostřením a zhutněním, po zhutnění tl. 200 mm</t>
  </si>
  <si>
    <t>-574380295</t>
  </si>
  <si>
    <t>https://podminky.urs.cz/item/CS_URS_2021_02/564760111</t>
  </si>
  <si>
    <t>pod okapový chodník</t>
  </si>
  <si>
    <t>(10,50+15,00)*0,50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</si>
  <si>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</si>
  <si>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</si>
  <si>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676448985</t>
  </si>
  <si>
    <t>https://podminky.urs.cz/item/CS_URS_2021_02/566301111</t>
  </si>
  <si>
    <t>dlážděná plocha dvora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</si>
  <si>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</si>
  <si>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</si>
  <si>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-1848091727</t>
  </si>
  <si>
    <t>https://podminky.urs.cz/item/CS_URS_2021_02/596211111</t>
  </si>
  <si>
    <t>-26,54*0,25</t>
  </si>
  <si>
    <t>59245015</t>
  </si>
  <si>
    <t>dlažba zámková tvaru I 200x165x60mm přírodní</t>
  </si>
  <si>
    <t>940186684</t>
  </si>
  <si>
    <t>https://podminky.urs.cz/item/CS_URS_2021_02/59245015</t>
  </si>
  <si>
    <t>97,175*1,03 'Přepočtené koeficientem množství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</si>
  <si>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</si>
  <si>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</si>
  <si>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607005667</t>
  </si>
  <si>
    <t>https://podminky.urs.cz/item/CS_URS_2021_02/596212212</t>
  </si>
  <si>
    <t>59245213</t>
  </si>
  <si>
    <t>dlažba zámková tvaru I 196x161x80mm přírodní</t>
  </si>
  <si>
    <t>-1298385591</t>
  </si>
  <si>
    <t>https://podminky.urs.cz/item/CS_URS_2021_02/59245213</t>
  </si>
  <si>
    <t>258,6*1,02 'Přepočtené koeficientem množství</t>
  </si>
  <si>
    <t>596992122</t>
  </si>
  <si>
    <t>Impregnační nátěr konstrukcí z betonovu hydrofobní na bázi silanu dvojnásobný</t>
  </si>
  <si>
    <t>1851383329</t>
  </si>
  <si>
    <t>https://podminky.urs.cz/item/CS_URS_2021_02/596992122</t>
  </si>
  <si>
    <t>betonová rampa ve dvoře</t>
  </si>
  <si>
    <t>13,50</t>
  </si>
  <si>
    <t>597661111</t>
  </si>
  <si>
    <t>Rigol dlážděný do lože z betonu prostého tl. 100 mm, s vyplněním a zatřením spár cementovou maltou z dlažebních kostek drobných</t>
  </si>
  <si>
    <t>1711812078</t>
  </si>
  <si>
    <t>https://podminky.urs.cz/item/CS_URS_2021_02/597661111</t>
  </si>
  <si>
    <t>26,54*0,25</t>
  </si>
  <si>
    <t>599141111</t>
  </si>
  <si>
    <t>Vyplnění spár jakékoliv tloušťky živičnou zálivkou</t>
  </si>
  <si>
    <t>-987822078</t>
  </si>
  <si>
    <t>https://podminky.urs.cz/item/CS_URS_2021_02/599141111</t>
  </si>
  <si>
    <t>mezi novou zapuštěnou obrubou a stávající asfaltovou plochou hřiště</t>
  </si>
  <si>
    <t>Úpravy povrchů, podlahy a osazování výplní</t>
  </si>
  <si>
    <t>637211112</t>
  </si>
  <si>
    <t>Okapový chodník z dlaždic betonových se zalitím spár cementovou maltou do cementové malty MC-10, tl. dlaždic 60 mm</t>
  </si>
  <si>
    <t>417193156</t>
  </si>
  <si>
    <t>https://podminky.urs.cz/item/CS_URS_2021_02/637211112</t>
  </si>
  <si>
    <t>Doplňující konstrukce a práce pozemních komunikací, letišť a ploch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</si>
  <si>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</si>
  <si>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</si>
  <si>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1607331066</t>
  </si>
  <si>
    <t>https://podminky.urs.cz/item/CS_URS_2021_02/916231213</t>
  </si>
  <si>
    <t>skrytá obruba podél asfaltové plochy hřiště</t>
  </si>
  <si>
    <t>59217016</t>
  </si>
  <si>
    <t>obrubník betonový chodníkový 1000x80x250mm</t>
  </si>
  <si>
    <t>-75734175</t>
  </si>
  <si>
    <t>https://podminky.urs.cz/item/CS_URS_2021_02/59217016</t>
  </si>
  <si>
    <t>30,09*1,02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</si>
  <si>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</si>
  <si>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</si>
  <si>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-1874251643</t>
  </si>
  <si>
    <t>https://podminky.urs.cz/item/CS_URS_2021_02/916331112</t>
  </si>
  <si>
    <t>obruba podél okapového chodníku</t>
  </si>
  <si>
    <t>0,50+10,50+15,00+0,50</t>
  </si>
  <si>
    <t>59217001</t>
  </si>
  <si>
    <t>obrubník betonový zahradní 1000x50x250mm</t>
  </si>
  <si>
    <t>-1800070184</t>
  </si>
  <si>
    <t>https://podminky.urs.cz/item/CS_URS_2021_02/59217001</t>
  </si>
  <si>
    <t>26,5*1,02 'Přepočtené koeficientem množství</t>
  </si>
  <si>
    <t>919735113</t>
  </si>
  <si>
    <t>Řezání stávajícího živičného krytu nebo podkladu hloubky přes 100 do 150 mm</t>
  </si>
  <si>
    <t>1279864031</t>
  </si>
  <si>
    <t>https://podminky.urs.cz/item/CS_URS_2021_02/919735113</t>
  </si>
  <si>
    <t>začištění stávající asfaltové plochy hřiště v místě napojení nové dlážděné plochy</t>
  </si>
  <si>
    <t>Různé dokončovací konstrukce a práce inženýrských staveb</t>
  </si>
  <si>
    <t>938532111</t>
  </si>
  <si>
    <t>Broušení betonových ploch tl. do 2 mm</t>
  </si>
  <si>
    <t>883816457</t>
  </si>
  <si>
    <t>https://podminky.urs.cz/item/CS_URS_2021_02/938532111</t>
  </si>
  <si>
    <t>93R.01</t>
  </si>
  <si>
    <t>Výměna dešťové vpusti - kompletní provedení vč. veškerých souvisejících prací a dodávek</t>
  </si>
  <si>
    <t>917722820</t>
  </si>
  <si>
    <t>dlážděná plocha vedle hřiště</t>
  </si>
  <si>
    <t>dvůr</t>
  </si>
  <si>
    <t>Zrušení stávajícího shozu na uhlí vč. zazdění vnitřního otvoru a doplnění svislé hydroizolace zdiva - kompletní provedení vč. veškerých souvisejících prací a dodávek</t>
  </si>
  <si>
    <t>-429876759</t>
  </si>
  <si>
    <t>Odstranění anglického dvorku rozm. 1100x750 mm, zazdívka okna 900x600 mm, nový ventilační otvor 150 mm ve sklepním prostoru vč. potrubí zasekaného do zdiva s vývodem ve zdivu nad terén s ukončením krycím mřížkou - kompletní provedení vč. veškerých souvisejících prací a dodávek</t>
  </si>
  <si>
    <t>-109130396</t>
  </si>
  <si>
    <t>plocha u hřiště</t>
  </si>
  <si>
    <t>Oprava opěrné zídky dl. 2600 mm, výška 2000 mm - odsekání omítek, odspárování zdiva, nový předsazený obklad zdi a krycí desky z cementotřískové desky na podkladním roštu, omítka vyztužená tkaninou a finální fasádní nátěr ve shodném odstínu jako fasáda - kompletní provedení vč. veškerých souvisejících prací a dodávek</t>
  </si>
  <si>
    <t>1761054997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</si>
  <si>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</si>
  <si>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</si>
  <si>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702467318</t>
  </si>
  <si>
    <t>https://podminky.urs.cz/item/CS_URS_2021_02/966008212</t>
  </si>
  <si>
    <t>997221551</t>
  </si>
  <si>
    <t>Vodorovná doprava suti bez naložení, ale se složením a s hrubým urovnáním ze sypkých materiálů, na vzdálenost do 1 km</t>
  </si>
  <si>
    <t>1042839081</t>
  </si>
  <si>
    <t>https://podminky.urs.cz/item/CS_URS_2021_02/997221551</t>
  </si>
  <si>
    <t>1,523+22,71+74,994</t>
  </si>
  <si>
    <t>997221559</t>
  </si>
  <si>
    <t>Vodorovná doprava suti bez naložení, ale se složením a s hrubým urovnáním Příplatek k ceně za každý další i započatý 1 km přes 1 km</t>
  </si>
  <si>
    <t>-1224188932</t>
  </si>
  <si>
    <t>https://podminky.urs.cz/item/CS_URS_2021_02/997221559</t>
  </si>
  <si>
    <t>99,227*19 'Přepočtené koeficientem množství</t>
  </si>
  <si>
    <t>997221561</t>
  </si>
  <si>
    <t>Vodorovná doprava suti bez naložení, ale se složením a s hrubým urovnáním z kusových materiálů, na vzdálenost do 1 km</t>
  </si>
  <si>
    <t>-193908271</t>
  </si>
  <si>
    <t>https://podminky.urs.cz/item/CS_URS_2021_02/997221561</t>
  </si>
  <si>
    <t>67,468+6,168+24,826</t>
  </si>
  <si>
    <t>6,125</t>
  </si>
  <si>
    <t>997221569</t>
  </si>
  <si>
    <t>1665685347</t>
  </si>
  <si>
    <t>https://podminky.urs.cz/item/CS_URS_2021_02/997221569</t>
  </si>
  <si>
    <t>104,587*19 'Přepočtené koeficientem množství</t>
  </si>
  <si>
    <t>997221615</t>
  </si>
  <si>
    <t>Poplatek za uložení stavebního odpadu na skládce (skládkovné) z prostého betonu zatříděného do Katalogu odpadů pod kódem 17 01 01</t>
  </si>
  <si>
    <t>-351504593</t>
  </si>
  <si>
    <t>https://podminky.urs.cz/item/CS_URS_2021_02/997221615</t>
  </si>
  <si>
    <t>67,468+6,168</t>
  </si>
  <si>
    <t>997221655</t>
  </si>
  <si>
    <t>784054515</t>
  </si>
  <si>
    <t>https://podminky.urs.cz/item/CS_URS_2021_02/997221655</t>
  </si>
  <si>
    <t>24,826</t>
  </si>
  <si>
    <t>998223011</t>
  </si>
  <si>
    <t>Přesun hmot pro pozemní komunikace s krytem dlážděným dopravní vzdálenost do 200 m jakékoliv délky objektu</t>
  </si>
  <si>
    <t>-1255546038</t>
  </si>
  <si>
    <t>https://podminky.urs.cz/item/CS_URS_2021_02/998223011</t>
  </si>
  <si>
    <t>711161383.1</t>
  </si>
  <si>
    <t>Úprava překotvení krycí lišty izolace proti zemní vlhkosti a vodě z nopové fólie</t>
  </si>
  <si>
    <t>-1716540284</t>
  </si>
  <si>
    <t>31,25</t>
  </si>
  <si>
    <t>18,55+2,00</t>
  </si>
  <si>
    <t>Stávající ocelová branka ve dvoře rozm. 1000x2100 mm - demontáž, překotvení a zpětná montáž, odstranění nátěru a nový dvojnásobný antikorozní nátěr - kompletní provedení vč. veškerých souvisejících prací a dodávek</t>
  </si>
  <si>
    <t>1849660800</t>
  </si>
  <si>
    <t>Stávající schodišťové ocelové zabradlí u opěrné zídky - demontáž, překotvení a zpětná montáž, odstranění nátěru opálením a nový dvojnásobný antikorozní nátěr - kompletní provedení vč. veškerých souvisejících prací a dodávek</t>
  </si>
  <si>
    <t>742054075</t>
  </si>
  <si>
    <t>07 - Únikové venkovní schodiště - nový střešní plášť, zesilující patky sloupů</t>
  </si>
  <si>
    <t xml:space="preserve">    2 - Zakládání</t>
  </si>
  <si>
    <t xml:space="preserve">    9 - Ostatní konstrukce a práce, bourání</t>
  </si>
  <si>
    <t xml:space="preserve">    712 - Povlakové krytiny</t>
  </si>
  <si>
    <t>113107137</t>
  </si>
  <si>
    <t>Odstranění podkladů nebo krytů ručně s přemístěním hmot na skládku na vzdálenost do 3 m nebo s naložením na dopravní prostředek z betonu vyztuženého sítěmi, o tl. vrstvy přes 150 do 300 mm</t>
  </si>
  <si>
    <t>-15529037</t>
  </si>
  <si>
    <t>https://podminky.urs.cz/item/CS_URS_2021_02/113107137</t>
  </si>
  <si>
    <t>kolem nosných sloupů schodiště</t>
  </si>
  <si>
    <t>0,60*0,60*8</t>
  </si>
  <si>
    <t>Zakládání</t>
  </si>
  <si>
    <t>275322611</t>
  </si>
  <si>
    <t>Základy z betonu železového (bez výztuže) patky z betonu se zvýšenými nároky na prostředí tř. C 30/37</t>
  </si>
  <si>
    <t>658070936</t>
  </si>
  <si>
    <t>https://podminky.urs.cz/item/CS_URS_2021_02/275322611</t>
  </si>
  <si>
    <t>obetonování pat ocelových nosných sloupů schodiště</t>
  </si>
  <si>
    <t>0,60*0,60*0,50*8</t>
  </si>
  <si>
    <t>275351121</t>
  </si>
  <si>
    <t>Bednění základů patek zřízení</t>
  </si>
  <si>
    <t>-1591392540</t>
  </si>
  <si>
    <t>https://podminky.urs.cz/item/CS_URS_2021_02/275351121</t>
  </si>
  <si>
    <t>(0,60+0,60)*2*0,50*8</t>
  </si>
  <si>
    <t>275351122</t>
  </si>
  <si>
    <t>Bednění základů patek odstranění</t>
  </si>
  <si>
    <t>561293642</t>
  </si>
  <si>
    <t>https://podminky.urs.cz/item/CS_URS_2021_02/275351122</t>
  </si>
  <si>
    <t>275361821</t>
  </si>
  <si>
    <t>Výztuž základů patek z betonářské oceli 10 505 (R)</t>
  </si>
  <si>
    <t>-1323823604</t>
  </si>
  <si>
    <t>https://podminky.urs.cz/item/CS_URS_2021_02/275361821</t>
  </si>
  <si>
    <t>1,44*80/1000</t>
  </si>
  <si>
    <t>Ostatní konstrukce a práce, bourání</t>
  </si>
  <si>
    <t>919735124</t>
  </si>
  <si>
    <t>Řezání stávajícího betonového krytu nebo podkladu hloubky přes 150 do 200 mm</t>
  </si>
  <si>
    <t>2056352190</t>
  </si>
  <si>
    <t>https://podminky.urs.cz/item/CS_URS_2021_02/919735124</t>
  </si>
  <si>
    <t>(0,60+0,60)*2*8</t>
  </si>
  <si>
    <t>-897152432</t>
  </si>
  <si>
    <t>3,12*6,60</t>
  </si>
  <si>
    <t>-688907544</t>
  </si>
  <si>
    <t>1582846065</t>
  </si>
  <si>
    <t>-1063783426</t>
  </si>
  <si>
    <t>2,008*14 'Přepočtené koeficientem množství</t>
  </si>
  <si>
    <t>-657066783</t>
  </si>
  <si>
    <t>901849822</t>
  </si>
  <si>
    <t>712</t>
  </si>
  <si>
    <t>Povlakové krytiny</t>
  </si>
  <si>
    <t>712361301</t>
  </si>
  <si>
    <t>Provedení povlakové krytiny střech plochých na ploše vodorovné V fólií z mPVC kladenou volně jednovrstvá s horkovzdušným zavařením spojů pásů</t>
  </si>
  <si>
    <t>770447594</t>
  </si>
  <si>
    <t>https://podminky.urs.cz/item/CS_URS_2021_02/712361301</t>
  </si>
  <si>
    <t>28322067</t>
  </si>
  <si>
    <t>fólie hydroizolační střešní mPVC mechanicky kotvená tl 1,5mm se zvýšenou odolností</t>
  </si>
  <si>
    <t>-1117605531</t>
  </si>
  <si>
    <t>https://podminky.urs.cz/item/CS_URS_2021_02/28322067</t>
  </si>
  <si>
    <t>24,64*1,1655 'Přepočtené koeficientem množství</t>
  </si>
  <si>
    <t>712363357</t>
  </si>
  <si>
    <t>Povlakové krytiny střech plochých do 10° z tvarovaných poplastovaných lišt pro mPVC okapnice rš 250 mm</t>
  </si>
  <si>
    <t>1987194903</t>
  </si>
  <si>
    <t>https://podminky.urs.cz/item/CS_URS_2021_02/712363357</t>
  </si>
  <si>
    <t>712363358</t>
  </si>
  <si>
    <t>Povlakové krytiny střech plochých do 10° z tvarovaných poplastovaných lišt pro mPVC závětrná lišta rš 250 mm</t>
  </si>
  <si>
    <t>-588720124</t>
  </si>
  <si>
    <t>https://podminky.urs.cz/item/CS_URS_2021_02/712363358</t>
  </si>
  <si>
    <t>3,50+7,04+3,50</t>
  </si>
  <si>
    <t>712391171</t>
  </si>
  <si>
    <t>Provedení povlakové krytiny střech plochých do 10° -ostatní práce provedení vrstvy textilní podkladní</t>
  </si>
  <si>
    <t>353330903</t>
  </si>
  <si>
    <t>https://podminky.urs.cz/item/CS_URS_2021_02/712391171</t>
  </si>
  <si>
    <t>3,50*7,04</t>
  </si>
  <si>
    <t>69311172</t>
  </si>
  <si>
    <t>geotextilie PP s ÚV stabilizací 300g/m2</t>
  </si>
  <si>
    <t>-369441978</t>
  </si>
  <si>
    <t>https://podminky.urs.cz/item/CS_URS_2021_02/69311172</t>
  </si>
  <si>
    <t>24,64*1,2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</si>
  <si>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</si>
  <si>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</si>
  <si>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533676549</t>
  </si>
  <si>
    <t>https://podminky.urs.cz/item/CS_URS_2021_02/998712203</t>
  </si>
  <si>
    <t>764001821</t>
  </si>
  <si>
    <t>Demontáž klempířských konstrukcí krytiny ze svitků nebo tabulí do suti</t>
  </si>
  <si>
    <t>-1145638569</t>
  </si>
  <si>
    <t>https://podminky.urs.cz/item/CS_URS_2021_02/764001821</t>
  </si>
  <si>
    <t>(3,50+7,04+3,50)*0,25</t>
  </si>
  <si>
    <t>7,04*0,20</t>
  </si>
  <si>
    <t>1861175213</t>
  </si>
  <si>
    <t>764541305</t>
  </si>
  <si>
    <t>Žlab podokapní z titanzinkového lesklého válcovaného plechu včetně háků a čel půlkruhový rš 330 mm</t>
  </si>
  <si>
    <t>342969556</t>
  </si>
  <si>
    <t>https://podminky.urs.cz/item/CS_URS_2021_02/764541305</t>
  </si>
  <si>
    <t>764541346</t>
  </si>
  <si>
    <t>Žlab podokapní z titanzinkového lesklého válcovaného plechu včetně háků a čel kotlík oválný (trychtýřový), rš žlabu/průměr svodu 330/100 mm</t>
  </si>
  <si>
    <t>1162800762</t>
  </si>
  <si>
    <t>https://podminky.urs.cz/item/CS_URS_2021_02/764541346</t>
  </si>
  <si>
    <t>1768300941</t>
  </si>
  <si>
    <t>783R.01</t>
  </si>
  <si>
    <t>Mechanické očištění, odrezivění a nový trojnásobný antikorozní nátěr paty nosného sloupu schodiště (před obetonováním)</t>
  </si>
  <si>
    <t>-2028624408</t>
  </si>
  <si>
    <t>VON - Vedlejší a ostatní rozpočtové náklady</t>
  </si>
  <si>
    <t>VRN - Vedlejší rozpočtové náklady</t>
  </si>
  <si>
    <t>VRN</t>
  </si>
  <si>
    <t>Vedlejší rozpočtové náklady</t>
  </si>
  <si>
    <t>VRN.01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</si>
  <si>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</si>
  <si>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1024</t>
  </si>
  <si>
    <t>-727160911</t>
  </si>
  <si>
    <t>VRN.02</t>
  </si>
  <si>
    <t>Revize a vyčištění stávající dešťové kanalizace</t>
  </si>
  <si>
    <t>-1836169005</t>
  </si>
  <si>
    <t>VRN.03</t>
  </si>
  <si>
    <t>Zařízení staveniště (ZS sociální objekty včetně vnitrostaveništního rozvodu a napojení na media energii, mobilní oplocení staveniště) - kompletní zajištění</t>
  </si>
  <si>
    <t>-1089870896</t>
  </si>
  <si>
    <t>VRN.04</t>
  </si>
  <si>
    <t>Náklady zhotovitele na nutné konzultace se zpracovatelem PD a statikem při realizaci stavby</t>
  </si>
  <si>
    <t>307089325</t>
  </si>
  <si>
    <t>VRN.05</t>
  </si>
  <si>
    <t>Provedení sond do stávající konstrukce podlah v rámci zateplení půd</t>
  </si>
  <si>
    <t>282097405</t>
  </si>
  <si>
    <t>VRN.06</t>
  </si>
  <si>
    <t>Stratigrafický průzkum vnějších omítkových ploch</t>
  </si>
  <si>
    <t>-797393332</t>
  </si>
  <si>
    <t>VRN.07</t>
  </si>
  <si>
    <t>Zajištění vyjádření správců sítí vč. příslušných poplatků</t>
  </si>
  <si>
    <t>-1425185730</t>
  </si>
  <si>
    <t>VRN.08</t>
  </si>
  <si>
    <t>Vytýčení dotčených sítí vč. příslušných poplatků</t>
  </si>
  <si>
    <t>-1311582029</t>
  </si>
  <si>
    <t>VRN.09</t>
  </si>
  <si>
    <t>Průběžné čištění komunikací, čištění vozidel při výjezdu ze stavby (zajištění obslužného provozu (zásobování, svoz komunálních odpadů, záchranných složek, ..)</t>
  </si>
  <si>
    <t>415147560</t>
  </si>
  <si>
    <t>VRN.10</t>
  </si>
  <si>
    <t>Změření míry zhutnění jednotlivých vrstev zpětného obsypu objektu odbornou firmou vč. výsledných protokolů o měřeníšky</t>
  </si>
  <si>
    <t>-1116596991</t>
  </si>
  <si>
    <t>VRN.11</t>
  </si>
  <si>
    <t>Konzultace statika na stavbě</t>
  </si>
  <si>
    <t>hod</t>
  </si>
  <si>
    <t>-1892434717</t>
  </si>
  <si>
    <t>VRN.12</t>
  </si>
  <si>
    <t>Náklady na práci architekta při výběru barev a členění fasády</t>
  </si>
  <si>
    <t>191890181</t>
  </si>
  <si>
    <t>VRN.13</t>
  </si>
  <si>
    <t>Vyhotovení fotodokumentace původního stavu, průběhu realizace a nového stavu</t>
  </si>
  <si>
    <t>849033384</t>
  </si>
  <si>
    <t>VRN.14</t>
  </si>
  <si>
    <t>Zajištění dokumentace skutečného provedení staveby (3xgrafická forma, 1xdigitální forma dle požadavků objednatele), veškeré doklady nutné k vydání kolaudačního souhlasu</t>
  </si>
  <si>
    <t>-1650490289</t>
  </si>
  <si>
    <t>VRN.15</t>
  </si>
  <si>
    <t>Závěrečný úklid objektu před předáním stavby uživateli do trvalého užívání - finální úklid stavby</t>
  </si>
  <si>
    <t>-147006517</t>
  </si>
  <si>
    <t>VRN.16</t>
  </si>
  <si>
    <t>Ostatní náklady spojené s požadavky objednatele, které jsou uvedeny v jednotlivých článcích smlouvy o dílo, pokud nejsou zahrnuty v soupisech prací</t>
  </si>
  <si>
    <t>-312176623</t>
  </si>
  <si>
    <t>VRN.17</t>
  </si>
  <si>
    <t>Povinná finanční rezerva na nepředvídatelné práce (pevná částka 250.000,- Kč)</t>
  </si>
  <si>
    <t>1028795343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</si>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</sst>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" fontId="22" fillId="2" borderId="23" xfId="0" applyNumberFormat="1" applyFont="1" applyFill="1" applyBorder="1" applyAlignment="1">
      <alignment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4" fillId="0" borderId="6" xfId="0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629135102" TargetMode="External"/><Relationship Id="rId18" Type="http://schemas.openxmlformats.org/officeDocument/2006/relationships/hyperlink" Target="https://podminky.urs.cz/item/CS_URS_2021_02/941211812" TargetMode="External"/><Relationship Id="rId26" Type="http://schemas.openxmlformats.org/officeDocument/2006/relationships/hyperlink" Target="https://podminky.urs.cz/item/CS_URS_2021_02/968062376" TargetMode="External"/><Relationship Id="rId39" Type="http://schemas.openxmlformats.org/officeDocument/2006/relationships/hyperlink" Target="https://podminky.urs.cz/item/CS_URS_2021_02/764002861" TargetMode="External"/><Relationship Id="rId21" Type="http://schemas.openxmlformats.org/officeDocument/2006/relationships/hyperlink" Target="https://podminky.urs.cz/item/CS_URS_2021_02/944511811" TargetMode="External"/><Relationship Id="rId34" Type="http://schemas.openxmlformats.org/officeDocument/2006/relationships/hyperlink" Target="https://podminky.urs.cz/item/CS_URS_2021_02/997013501" TargetMode="External"/><Relationship Id="rId42" Type="http://schemas.openxmlformats.org/officeDocument/2006/relationships/hyperlink" Target="https://podminky.urs.cz/item/CS_URS_2021_02/998764203" TargetMode="External"/><Relationship Id="rId47" Type="http://schemas.openxmlformats.org/officeDocument/2006/relationships/hyperlink" Target="https://podminky.urs.cz/item/CS_URS_2021_02/783401313" TargetMode="External"/><Relationship Id="rId50" Type="http://schemas.openxmlformats.org/officeDocument/2006/relationships/hyperlink" Target="https://podminky.urs.cz/item/CS_URS_2021_02/783417101" TargetMode="External"/><Relationship Id="rId7" Type="http://schemas.openxmlformats.org/officeDocument/2006/relationships/hyperlink" Target="https://podminky.urs.cz/item/CS_URS_2021_02/55343026" TargetMode="External"/><Relationship Id="rId2" Type="http://schemas.openxmlformats.org/officeDocument/2006/relationships/hyperlink" Target="https://podminky.urs.cz/item/CS_URS_2021_02/342241162" TargetMode="External"/><Relationship Id="rId16" Type="http://schemas.openxmlformats.org/officeDocument/2006/relationships/hyperlink" Target="https://podminky.urs.cz/item/CS_URS_2021_02/941211112" TargetMode="External"/><Relationship Id="rId29" Type="http://schemas.openxmlformats.org/officeDocument/2006/relationships/hyperlink" Target="https://podminky.urs.cz/item/CS_URS_2021_02/968072558" TargetMode="External"/><Relationship Id="rId11" Type="http://schemas.openxmlformats.org/officeDocument/2006/relationships/hyperlink" Target="https://podminky.urs.cz/item/CS_URS_2021_02/622821012" TargetMode="External"/><Relationship Id="rId24" Type="http://schemas.openxmlformats.org/officeDocument/2006/relationships/hyperlink" Target="https://podminky.urs.cz/item/CS_URS_2021_02/968062374" TargetMode="External"/><Relationship Id="rId32" Type="http://schemas.openxmlformats.org/officeDocument/2006/relationships/hyperlink" Target="https://podminky.urs.cz/item/CS_URS_2021_02/985441113" TargetMode="External"/><Relationship Id="rId37" Type="http://schemas.openxmlformats.org/officeDocument/2006/relationships/hyperlink" Target="https://podminky.urs.cz/item/CS_URS_2021_02/998017003" TargetMode="External"/><Relationship Id="rId40" Type="http://schemas.openxmlformats.org/officeDocument/2006/relationships/hyperlink" Target="https://podminky.urs.cz/item/CS_URS_2021_02/764216445" TargetMode="External"/><Relationship Id="rId45" Type="http://schemas.openxmlformats.org/officeDocument/2006/relationships/hyperlink" Target="https://podminky.urs.cz/item/CS_URS_2021_02/998767203" TargetMode="External"/><Relationship Id="rId5" Type="http://schemas.openxmlformats.org/officeDocument/2006/relationships/hyperlink" Target="https://podminky.urs.cz/item/CS_URS_2021_02/622142001" TargetMode="External"/><Relationship Id="rId15" Type="http://schemas.openxmlformats.org/officeDocument/2006/relationships/hyperlink" Target="https://podminky.urs.cz/item/CS_URS_2021_02/629995101" TargetMode="External"/><Relationship Id="rId23" Type="http://schemas.openxmlformats.org/officeDocument/2006/relationships/hyperlink" Target="https://podminky.urs.cz/item/CS_URS_2021_02/962081141" TargetMode="External"/><Relationship Id="rId28" Type="http://schemas.openxmlformats.org/officeDocument/2006/relationships/hyperlink" Target="https://podminky.urs.cz/item/CS_URS_2021_02/968072456" TargetMode="External"/><Relationship Id="rId36" Type="http://schemas.openxmlformats.org/officeDocument/2006/relationships/hyperlink" Target="https://podminky.urs.cz/item/CS_URS_2021_02/997013631" TargetMode="External"/><Relationship Id="rId49" Type="http://schemas.openxmlformats.org/officeDocument/2006/relationships/hyperlink" Target="https://podminky.urs.cz/item/CS_URS_2021_02/783415101" TargetMode="External"/><Relationship Id="rId10" Type="http://schemas.openxmlformats.org/officeDocument/2006/relationships/hyperlink" Target="https://podminky.urs.cz/item/CS_URS_2021_02/622326359" TargetMode="External"/><Relationship Id="rId19" Type="http://schemas.openxmlformats.org/officeDocument/2006/relationships/hyperlink" Target="https://podminky.urs.cz/item/CS_URS_2021_02/944511111" TargetMode="External"/><Relationship Id="rId31" Type="http://schemas.openxmlformats.org/officeDocument/2006/relationships/hyperlink" Target="https://podminky.urs.cz/item/CS_URS_2021_02/978036191" TargetMode="External"/><Relationship Id="rId44" Type="http://schemas.openxmlformats.org/officeDocument/2006/relationships/hyperlink" Target="https://podminky.urs.cz/item/CS_URS_2021_02/767893815" TargetMode="External"/><Relationship Id="rId4" Type="http://schemas.openxmlformats.org/officeDocument/2006/relationships/hyperlink" Target="https://podminky.urs.cz/item/CS_URS_2021_02/622135091" TargetMode="External"/><Relationship Id="rId9" Type="http://schemas.openxmlformats.org/officeDocument/2006/relationships/hyperlink" Target="https://podminky.urs.cz/item/CS_URS_2021_02/59051476" TargetMode="External"/><Relationship Id="rId14" Type="http://schemas.openxmlformats.org/officeDocument/2006/relationships/hyperlink" Target="https://podminky.urs.cz/item/CS_URS_2021_02/629991011" TargetMode="External"/><Relationship Id="rId22" Type="http://schemas.openxmlformats.org/officeDocument/2006/relationships/hyperlink" Target="https://podminky.urs.cz/item/CS_URS_2021_02/949101112" TargetMode="External"/><Relationship Id="rId27" Type="http://schemas.openxmlformats.org/officeDocument/2006/relationships/hyperlink" Target="https://podminky.urs.cz/item/CS_URS_2021_02/968072455" TargetMode="External"/><Relationship Id="rId30" Type="http://schemas.openxmlformats.org/officeDocument/2006/relationships/hyperlink" Target="https://podminky.urs.cz/item/CS_URS_2021_02/978015391" TargetMode="External"/><Relationship Id="rId35" Type="http://schemas.openxmlformats.org/officeDocument/2006/relationships/hyperlink" Target="https://podminky.urs.cz/item/CS_URS_2021_02/997013509" TargetMode="External"/><Relationship Id="rId43" Type="http://schemas.openxmlformats.org/officeDocument/2006/relationships/hyperlink" Target="https://podminky.urs.cz/item/CS_URS_2021_02/998766203" TargetMode="External"/><Relationship Id="rId48" Type="http://schemas.openxmlformats.org/officeDocument/2006/relationships/hyperlink" Target="https://podminky.urs.cz/item/CS_URS_2021_02/783414201" TargetMode="External"/><Relationship Id="rId8" Type="http://schemas.openxmlformats.org/officeDocument/2006/relationships/hyperlink" Target="https://podminky.urs.cz/item/CS_URS_2021_02/622143004" TargetMode="External"/><Relationship Id="rId51" Type="http://schemas.openxmlformats.org/officeDocument/2006/relationships/drawing" Target="../drawings/drawing2.xml"/><Relationship Id="rId3" Type="http://schemas.openxmlformats.org/officeDocument/2006/relationships/hyperlink" Target="https://podminky.urs.cz/item/CS_URS_2021_02/622135001" TargetMode="External"/><Relationship Id="rId12" Type="http://schemas.openxmlformats.org/officeDocument/2006/relationships/hyperlink" Target="https://podminky.urs.cz/item/CS_URS_2021_02/622821031" TargetMode="External"/><Relationship Id="rId17" Type="http://schemas.openxmlformats.org/officeDocument/2006/relationships/hyperlink" Target="https://podminky.urs.cz/item/CS_URS_2021_02/941211211" TargetMode="External"/><Relationship Id="rId25" Type="http://schemas.openxmlformats.org/officeDocument/2006/relationships/hyperlink" Target="https://podminky.urs.cz/item/CS_URS_2021_02/968062375" TargetMode="External"/><Relationship Id="rId33" Type="http://schemas.openxmlformats.org/officeDocument/2006/relationships/hyperlink" Target="https://podminky.urs.cz/item/CS_URS_2021_02/997013156" TargetMode="External"/><Relationship Id="rId38" Type="http://schemas.openxmlformats.org/officeDocument/2006/relationships/hyperlink" Target="https://podminky.urs.cz/item/CS_URS_2021_02/764002851" TargetMode="External"/><Relationship Id="rId46" Type="http://schemas.openxmlformats.org/officeDocument/2006/relationships/hyperlink" Target="https://podminky.urs.cz/item/CS_URS_2021_02/783406809" TargetMode="External"/><Relationship Id="rId20" Type="http://schemas.openxmlformats.org/officeDocument/2006/relationships/hyperlink" Target="https://podminky.urs.cz/item/CS_URS_2021_02/944511211" TargetMode="External"/><Relationship Id="rId41" Type="http://schemas.openxmlformats.org/officeDocument/2006/relationships/hyperlink" Target="https://podminky.urs.cz/item/CS_URS_2021_02/764218425" TargetMode="External"/><Relationship Id="rId1" Type="http://schemas.openxmlformats.org/officeDocument/2006/relationships/hyperlink" Target="https://podminky.urs.cz/item/CS_URS_2021_02/310279842" TargetMode="External"/><Relationship Id="rId6" Type="http://schemas.openxmlformats.org/officeDocument/2006/relationships/hyperlink" Target="https://podminky.urs.cz/item/CS_URS_2021_02/62214300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98762204" TargetMode="External"/><Relationship Id="rId18" Type="http://schemas.openxmlformats.org/officeDocument/2006/relationships/hyperlink" Target="https://podminky.urs.cz/item/CS_URS_2021_02/764004861" TargetMode="External"/><Relationship Id="rId26" Type="http://schemas.openxmlformats.org/officeDocument/2006/relationships/hyperlink" Target="https://podminky.urs.cz/item/CS_URS_2021_02/764518424" TargetMode="External"/><Relationship Id="rId21" Type="http://schemas.openxmlformats.org/officeDocument/2006/relationships/hyperlink" Target="https://podminky.urs.cz/item/CS_URS_2021_02/764511424" TargetMode="External"/><Relationship Id="rId34" Type="http://schemas.openxmlformats.org/officeDocument/2006/relationships/hyperlink" Target="https://podminky.urs.cz/item/CS_URS_2021_02/783401401" TargetMode="External"/><Relationship Id="rId7" Type="http://schemas.openxmlformats.org/officeDocument/2006/relationships/hyperlink" Target="https://podminky.urs.cz/item/CS_URS_2021_02/721242803" TargetMode="External"/><Relationship Id="rId12" Type="http://schemas.openxmlformats.org/officeDocument/2006/relationships/hyperlink" Target="https://podminky.urs.cz/item/CS_URS_2021_02/762343911" TargetMode="External"/><Relationship Id="rId17" Type="http://schemas.openxmlformats.org/officeDocument/2006/relationships/hyperlink" Target="https://podminky.urs.cz/item/CS_URS_2021_02/764004821" TargetMode="External"/><Relationship Id="rId25" Type="http://schemas.openxmlformats.org/officeDocument/2006/relationships/hyperlink" Target="https://podminky.urs.cz/item/CS_URS_2021_02/764518422" TargetMode="External"/><Relationship Id="rId33" Type="http://schemas.openxmlformats.org/officeDocument/2006/relationships/hyperlink" Target="https://podminky.urs.cz/item/CS_URS_2021_02/783406809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podminky.urs.cz/item/CS_URS_2021_02/976047331" TargetMode="External"/><Relationship Id="rId16" Type="http://schemas.openxmlformats.org/officeDocument/2006/relationships/hyperlink" Target="https://podminky.urs.cz/item/CS_URS_2021_02/764004801" TargetMode="External"/><Relationship Id="rId20" Type="http://schemas.openxmlformats.org/officeDocument/2006/relationships/hyperlink" Target="https://podminky.urs.cz/item/CS_URS_2021_02/764511404" TargetMode="External"/><Relationship Id="rId29" Type="http://schemas.openxmlformats.org/officeDocument/2006/relationships/hyperlink" Target="https://podminky.urs.cz/item/CS_URS_2021_02/28329324" TargetMode="External"/><Relationship Id="rId1" Type="http://schemas.openxmlformats.org/officeDocument/2006/relationships/hyperlink" Target="https://podminky.urs.cz/item/CS_URS_2021_02/962032641" TargetMode="External"/><Relationship Id="rId6" Type="http://schemas.openxmlformats.org/officeDocument/2006/relationships/hyperlink" Target="https://podminky.urs.cz/item/CS_URS_2021_02/997013631" TargetMode="External"/><Relationship Id="rId11" Type="http://schemas.openxmlformats.org/officeDocument/2006/relationships/hyperlink" Target="https://podminky.urs.cz/item/CS_URS_2021_02/998721204" TargetMode="External"/><Relationship Id="rId24" Type="http://schemas.openxmlformats.org/officeDocument/2006/relationships/hyperlink" Target="https://podminky.urs.cz/item/CS_URS_2021_02/764513432" TargetMode="External"/><Relationship Id="rId32" Type="http://schemas.openxmlformats.org/officeDocument/2006/relationships/hyperlink" Target="https://podminky.urs.cz/item/CS_URS_2021_02/998766204" TargetMode="External"/><Relationship Id="rId37" Type="http://schemas.openxmlformats.org/officeDocument/2006/relationships/hyperlink" Target="https://podminky.urs.cz/item/CS_URS_2021_02/783491013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764002821" TargetMode="External"/><Relationship Id="rId23" Type="http://schemas.openxmlformats.org/officeDocument/2006/relationships/hyperlink" Target="https://podminky.urs.cz/item/CS_URS_2021_02/764513412" TargetMode="External"/><Relationship Id="rId28" Type="http://schemas.openxmlformats.org/officeDocument/2006/relationships/hyperlink" Target="https://podminky.urs.cz/item/CS_URS_2021_02/765191013" TargetMode="External"/><Relationship Id="rId36" Type="http://schemas.openxmlformats.org/officeDocument/2006/relationships/hyperlink" Target="https://podminky.urs.cz/item/CS_URS_2021_02/783447101" TargetMode="External"/><Relationship Id="rId10" Type="http://schemas.openxmlformats.org/officeDocument/2006/relationships/hyperlink" Target="https://podminky.urs.cz/item/CS_URS_2021_02/721242105" TargetMode="External"/><Relationship Id="rId19" Type="http://schemas.openxmlformats.org/officeDocument/2006/relationships/hyperlink" Target="https://podminky.urs.cz/item/CS_URS_2021_02/764101151" TargetMode="External"/><Relationship Id="rId31" Type="http://schemas.openxmlformats.org/officeDocument/2006/relationships/hyperlink" Target="https://podminky.urs.cz/item/CS_URS_2021_02/766674812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721241103" TargetMode="External"/><Relationship Id="rId14" Type="http://schemas.openxmlformats.org/officeDocument/2006/relationships/hyperlink" Target="https://podminky.urs.cz/item/CS_URS_2021_02/764001843" TargetMode="External"/><Relationship Id="rId22" Type="http://schemas.openxmlformats.org/officeDocument/2006/relationships/hyperlink" Target="https://podminky.urs.cz/item/CS_URS_2021_02/764511444" TargetMode="External"/><Relationship Id="rId27" Type="http://schemas.openxmlformats.org/officeDocument/2006/relationships/hyperlink" Target="https://podminky.urs.cz/item/CS_URS_2021_02/998764204" TargetMode="External"/><Relationship Id="rId30" Type="http://schemas.openxmlformats.org/officeDocument/2006/relationships/hyperlink" Target="https://podminky.urs.cz/item/CS_URS_2021_02/998765204" TargetMode="External"/><Relationship Id="rId35" Type="http://schemas.openxmlformats.org/officeDocument/2006/relationships/hyperlink" Target="https://podminky.urs.cz/item/CS_URS_2021_02/783444101" TargetMode="External"/><Relationship Id="rId8" Type="http://schemas.openxmlformats.org/officeDocument/2006/relationships/hyperlink" Target="https://podminky.urs.cz/item/CS_URS_2021_02/721242805" TargetMode="External"/><Relationship Id="rId3" Type="http://schemas.openxmlformats.org/officeDocument/2006/relationships/hyperlink" Target="https://podminky.urs.cz/item/CS_URS_2021_02/99701315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211" TargetMode="External"/><Relationship Id="rId13" Type="http://schemas.openxmlformats.org/officeDocument/2006/relationships/hyperlink" Target="https://podminky.urs.cz/item/CS_URS_2021_02/711113127" TargetMode="External"/><Relationship Id="rId3" Type="http://schemas.openxmlformats.org/officeDocument/2006/relationships/hyperlink" Target="https://podminky.urs.cz/item/CS_URS_2021_02/612822021" TargetMode="External"/><Relationship Id="rId7" Type="http://schemas.openxmlformats.org/officeDocument/2006/relationships/hyperlink" Target="https://podminky.urs.cz/item/CS_URS_2021_02/978013191" TargetMode="External"/><Relationship Id="rId12" Type="http://schemas.openxmlformats.org/officeDocument/2006/relationships/hyperlink" Target="https://podminky.urs.cz/item/CS_URS_2021_02/998018001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podminky.urs.cz/item/CS_URS_2021_02/612822001" TargetMode="External"/><Relationship Id="rId16" Type="http://schemas.openxmlformats.org/officeDocument/2006/relationships/hyperlink" Target="https://podminky.urs.cz/item/CS_URS_2021_02/784331001" TargetMode="External"/><Relationship Id="rId1" Type="http://schemas.openxmlformats.org/officeDocument/2006/relationships/hyperlink" Target="https://podminky.urs.cz/item/CS_URS_2021_02/61214200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84121001" TargetMode="External"/><Relationship Id="rId10" Type="http://schemas.openxmlformats.org/officeDocument/2006/relationships/hyperlink" Target="https://podminky.urs.cz/item/CS_URS_2021_02/997013509" TargetMode="External"/><Relationship Id="rId4" Type="http://schemas.openxmlformats.org/officeDocument/2006/relationships/hyperlink" Target="https://podminky.urs.cz/item/CS_URS_2021_02/61999100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112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713202" TargetMode="External"/><Relationship Id="rId13" Type="http://schemas.openxmlformats.org/officeDocument/2006/relationships/hyperlink" Target="https://podminky.urs.cz/item/CS_URS_2021_02/60515111" TargetMode="External"/><Relationship Id="rId3" Type="http://schemas.openxmlformats.org/officeDocument/2006/relationships/hyperlink" Target="https://podminky.urs.cz/item/CS_URS_2021_02/952902611" TargetMode="External"/><Relationship Id="rId7" Type="http://schemas.openxmlformats.org/officeDocument/2006/relationships/hyperlink" Target="https://podminky.urs.cz/item/CS_URS_2021_02/28329029" TargetMode="External"/><Relationship Id="rId12" Type="http://schemas.openxmlformats.org/officeDocument/2006/relationships/hyperlink" Target="https://podminky.urs.cz/item/CS_URS_2021_02/60514101" TargetMode="External"/><Relationship Id="rId17" Type="http://schemas.openxmlformats.org/officeDocument/2006/relationships/drawing" Target="../drawings/drawing5.xml"/><Relationship Id="rId2" Type="http://schemas.openxmlformats.org/officeDocument/2006/relationships/hyperlink" Target="https://podminky.urs.cz/item/CS_URS_2021_02/952902121" TargetMode="External"/><Relationship Id="rId16" Type="http://schemas.openxmlformats.org/officeDocument/2006/relationships/hyperlink" Target="https://podminky.urs.cz/item/CS_URS_2021_02/998762202" TargetMode="External"/><Relationship Id="rId1" Type="http://schemas.openxmlformats.org/officeDocument/2006/relationships/hyperlink" Target="https://podminky.urs.cz/item/CS_URS_2021_02/952901111" TargetMode="External"/><Relationship Id="rId6" Type="http://schemas.openxmlformats.org/officeDocument/2006/relationships/hyperlink" Target="https://podminky.urs.cz/item/CS_URS_2021_02/713191132" TargetMode="External"/><Relationship Id="rId11" Type="http://schemas.openxmlformats.org/officeDocument/2006/relationships/hyperlink" Target="https://podminky.urs.cz/item/CS_URS_2021_02/60512125" TargetMode="External"/><Relationship Id="rId5" Type="http://schemas.openxmlformats.org/officeDocument/2006/relationships/hyperlink" Target="https://podminky.urs.cz/item/CS_URS_2021_02/63148105" TargetMode="External"/><Relationship Id="rId15" Type="http://schemas.openxmlformats.org/officeDocument/2006/relationships/hyperlink" Target="https://podminky.urs.cz/item/CS_URS_2021_02/762595001" TargetMode="External"/><Relationship Id="rId10" Type="http://schemas.openxmlformats.org/officeDocument/2006/relationships/hyperlink" Target="https://podminky.urs.cz/item/CS_URS_2021_02/762512261" TargetMode="External"/><Relationship Id="rId4" Type="http://schemas.openxmlformats.org/officeDocument/2006/relationships/hyperlink" Target="https://podminky.urs.cz/item/CS_URS_2021_02/713121121" TargetMode="External"/><Relationship Id="rId9" Type="http://schemas.openxmlformats.org/officeDocument/2006/relationships/hyperlink" Target="https://podminky.urs.cz/item/CS_URS_2021_02/762511246" TargetMode="External"/><Relationship Id="rId14" Type="http://schemas.openxmlformats.org/officeDocument/2006/relationships/hyperlink" Target="https://podminky.urs.cz/item/CS_URS_2021_02/7620831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018003" TargetMode="External"/><Relationship Id="rId13" Type="http://schemas.openxmlformats.org/officeDocument/2006/relationships/hyperlink" Target="https://podminky.urs.cz/item/CS_URS_2021_02/713191132" TargetMode="External"/><Relationship Id="rId3" Type="http://schemas.openxmlformats.org/officeDocument/2006/relationships/hyperlink" Target="https://podminky.urs.cz/item/CS_URS_2021_02/612142001" TargetMode="External"/><Relationship Id="rId7" Type="http://schemas.openxmlformats.org/officeDocument/2006/relationships/hyperlink" Target="https://podminky.urs.cz/item/CS_URS_2021_02/952902611" TargetMode="External"/><Relationship Id="rId12" Type="http://schemas.openxmlformats.org/officeDocument/2006/relationships/hyperlink" Target="https://podminky.urs.cz/item/CS_URS_2021_02/28375935" TargetMode="External"/><Relationship Id="rId17" Type="http://schemas.openxmlformats.org/officeDocument/2006/relationships/drawing" Target="../drawings/drawing6.xml"/><Relationship Id="rId2" Type="http://schemas.openxmlformats.org/officeDocument/2006/relationships/hyperlink" Target="https://podminky.urs.cz/item/CS_URS_2021_02/612135001" TargetMode="External"/><Relationship Id="rId16" Type="http://schemas.openxmlformats.org/officeDocument/2006/relationships/hyperlink" Target="https://podminky.urs.cz/item/CS_URS_2021_02/784121001" TargetMode="External"/><Relationship Id="rId1" Type="http://schemas.openxmlformats.org/officeDocument/2006/relationships/hyperlink" Target="https://podminky.urs.cz/item/CS_URS_2021_02/612131121" TargetMode="External"/><Relationship Id="rId6" Type="http://schemas.openxmlformats.org/officeDocument/2006/relationships/hyperlink" Target="https://podminky.urs.cz/item/CS_URS_2021_02/952902121" TargetMode="External"/><Relationship Id="rId11" Type="http://schemas.openxmlformats.org/officeDocument/2006/relationships/hyperlink" Target="https://podminky.urs.cz/item/CS_URS_2021_02/713131143" TargetMode="External"/><Relationship Id="rId5" Type="http://schemas.openxmlformats.org/officeDocument/2006/relationships/hyperlink" Target="https://podminky.urs.cz/item/CS_URS_2021_02/952901111" TargetMode="External"/><Relationship Id="rId15" Type="http://schemas.openxmlformats.org/officeDocument/2006/relationships/hyperlink" Target="https://podminky.urs.cz/item/CS_URS_2021_02/998713203" TargetMode="External"/><Relationship Id="rId10" Type="http://schemas.openxmlformats.org/officeDocument/2006/relationships/hyperlink" Target="https://podminky.urs.cz/item/CS_URS_2021_02/63148105" TargetMode="External"/><Relationship Id="rId4" Type="http://schemas.openxmlformats.org/officeDocument/2006/relationships/hyperlink" Target="https://podminky.urs.cz/item/CS_URS_2021_02/949101111" TargetMode="External"/><Relationship Id="rId9" Type="http://schemas.openxmlformats.org/officeDocument/2006/relationships/hyperlink" Target="https://podminky.urs.cz/item/CS_URS_2021_02/713121121" TargetMode="External"/><Relationship Id="rId14" Type="http://schemas.openxmlformats.org/officeDocument/2006/relationships/hyperlink" Target="https://podminky.urs.cz/item/CS_URS_2021_02/28329029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81912112" TargetMode="External"/><Relationship Id="rId18" Type="http://schemas.openxmlformats.org/officeDocument/2006/relationships/hyperlink" Target="https://podminky.urs.cz/item/CS_URS_2021_02/596211111" TargetMode="External"/><Relationship Id="rId26" Type="http://schemas.openxmlformats.org/officeDocument/2006/relationships/hyperlink" Target="https://podminky.urs.cz/item/CS_URS_2021_02/916231213" TargetMode="External"/><Relationship Id="rId39" Type="http://schemas.openxmlformats.org/officeDocument/2006/relationships/hyperlink" Target="https://podminky.urs.cz/item/CS_URS_2021_02/998223011" TargetMode="External"/><Relationship Id="rId21" Type="http://schemas.openxmlformats.org/officeDocument/2006/relationships/hyperlink" Target="https://podminky.urs.cz/item/CS_URS_2021_02/59245213" TargetMode="External"/><Relationship Id="rId34" Type="http://schemas.openxmlformats.org/officeDocument/2006/relationships/hyperlink" Target="https://podminky.urs.cz/item/CS_URS_2021_02/997221559" TargetMode="External"/><Relationship Id="rId7" Type="http://schemas.openxmlformats.org/officeDocument/2006/relationships/hyperlink" Target="https://podminky.urs.cz/item/CS_URS_2021_02/122211101" TargetMode="External"/><Relationship Id="rId12" Type="http://schemas.openxmlformats.org/officeDocument/2006/relationships/hyperlink" Target="https://podminky.urs.cz/item/CS_URS_2021_02/171201221" TargetMode="External"/><Relationship Id="rId17" Type="http://schemas.openxmlformats.org/officeDocument/2006/relationships/hyperlink" Target="https://podminky.urs.cz/item/CS_URS_2021_02/566301111" TargetMode="External"/><Relationship Id="rId25" Type="http://schemas.openxmlformats.org/officeDocument/2006/relationships/hyperlink" Target="https://podminky.urs.cz/item/CS_URS_2021_02/637211112" TargetMode="External"/><Relationship Id="rId33" Type="http://schemas.openxmlformats.org/officeDocument/2006/relationships/hyperlink" Target="https://podminky.urs.cz/item/CS_URS_2021_02/997221551" TargetMode="External"/><Relationship Id="rId38" Type="http://schemas.openxmlformats.org/officeDocument/2006/relationships/hyperlink" Target="https://podminky.urs.cz/item/CS_URS_2021_02/997221655" TargetMode="External"/><Relationship Id="rId2" Type="http://schemas.openxmlformats.org/officeDocument/2006/relationships/hyperlink" Target="https://podminky.urs.cz/item/CS_URS_2021_02/113106161" TargetMode="External"/><Relationship Id="rId16" Type="http://schemas.openxmlformats.org/officeDocument/2006/relationships/hyperlink" Target="https://podminky.urs.cz/item/CS_URS_2021_02/564760111" TargetMode="External"/><Relationship Id="rId20" Type="http://schemas.openxmlformats.org/officeDocument/2006/relationships/hyperlink" Target="https://podminky.urs.cz/item/CS_URS_2021_02/596212212" TargetMode="External"/><Relationship Id="rId29" Type="http://schemas.openxmlformats.org/officeDocument/2006/relationships/hyperlink" Target="https://podminky.urs.cz/item/CS_URS_2021_02/59217001" TargetMode="External"/><Relationship Id="rId1" Type="http://schemas.openxmlformats.org/officeDocument/2006/relationships/hyperlink" Target="https://podminky.urs.cz/item/CS_URS_2021_02/113106121" TargetMode="External"/><Relationship Id="rId6" Type="http://schemas.openxmlformats.org/officeDocument/2006/relationships/hyperlink" Target="https://podminky.urs.cz/item/CS_URS_2021_02/113202111" TargetMode="External"/><Relationship Id="rId11" Type="http://schemas.openxmlformats.org/officeDocument/2006/relationships/hyperlink" Target="https://podminky.urs.cz/item/CS_URS_2021_02/171251201" TargetMode="External"/><Relationship Id="rId24" Type="http://schemas.openxmlformats.org/officeDocument/2006/relationships/hyperlink" Target="https://podminky.urs.cz/item/CS_URS_2021_02/599141111" TargetMode="External"/><Relationship Id="rId32" Type="http://schemas.openxmlformats.org/officeDocument/2006/relationships/hyperlink" Target="https://podminky.urs.cz/item/CS_URS_2021_02/966008212" TargetMode="External"/><Relationship Id="rId37" Type="http://schemas.openxmlformats.org/officeDocument/2006/relationships/hyperlink" Target="https://podminky.urs.cz/item/CS_URS_2021_02/997221615" TargetMode="External"/><Relationship Id="rId40" Type="http://schemas.openxmlformats.org/officeDocument/2006/relationships/drawing" Target="../drawings/drawing7.xml"/><Relationship Id="rId5" Type="http://schemas.openxmlformats.org/officeDocument/2006/relationships/hyperlink" Target="https://podminky.urs.cz/item/CS_URS_2021_02/113107222" TargetMode="External"/><Relationship Id="rId15" Type="http://schemas.openxmlformats.org/officeDocument/2006/relationships/hyperlink" Target="https://podminky.urs.cz/item/CS_URS_2021_02/564750111" TargetMode="External"/><Relationship Id="rId23" Type="http://schemas.openxmlformats.org/officeDocument/2006/relationships/hyperlink" Target="https://podminky.urs.cz/item/CS_URS_2021_02/597661111" TargetMode="External"/><Relationship Id="rId28" Type="http://schemas.openxmlformats.org/officeDocument/2006/relationships/hyperlink" Target="https://podminky.urs.cz/item/CS_URS_2021_02/916331112" TargetMode="External"/><Relationship Id="rId36" Type="http://schemas.openxmlformats.org/officeDocument/2006/relationships/hyperlink" Target="https://podminky.urs.cz/item/CS_URS_2021_02/997221569" TargetMode="External"/><Relationship Id="rId10" Type="http://schemas.openxmlformats.org/officeDocument/2006/relationships/hyperlink" Target="https://podminky.urs.cz/item/CS_URS_2021_02/162751117" TargetMode="External"/><Relationship Id="rId19" Type="http://schemas.openxmlformats.org/officeDocument/2006/relationships/hyperlink" Target="https://podminky.urs.cz/item/CS_URS_2021_02/59245015" TargetMode="External"/><Relationship Id="rId31" Type="http://schemas.openxmlformats.org/officeDocument/2006/relationships/hyperlink" Target="https://podminky.urs.cz/item/CS_URS_2021_02/938532111" TargetMode="External"/><Relationship Id="rId4" Type="http://schemas.openxmlformats.org/officeDocument/2006/relationships/hyperlink" Target="https://podminky.urs.cz/item/CS_URS_2021_02/113107162" TargetMode="External"/><Relationship Id="rId9" Type="http://schemas.openxmlformats.org/officeDocument/2006/relationships/hyperlink" Target="https://podminky.urs.cz/item/CS_URS_2021_02/167151101" TargetMode="External"/><Relationship Id="rId14" Type="http://schemas.openxmlformats.org/officeDocument/2006/relationships/hyperlink" Target="https://podminky.urs.cz/item/CS_URS_2021_02/564730011" TargetMode="External"/><Relationship Id="rId22" Type="http://schemas.openxmlformats.org/officeDocument/2006/relationships/hyperlink" Target="https://podminky.urs.cz/item/CS_URS_2021_02/596992122" TargetMode="External"/><Relationship Id="rId27" Type="http://schemas.openxmlformats.org/officeDocument/2006/relationships/hyperlink" Target="https://podminky.urs.cz/item/CS_URS_2021_02/59217016" TargetMode="External"/><Relationship Id="rId30" Type="http://schemas.openxmlformats.org/officeDocument/2006/relationships/hyperlink" Target="https://podminky.urs.cz/item/CS_URS_2021_02/919735113" TargetMode="External"/><Relationship Id="rId35" Type="http://schemas.openxmlformats.org/officeDocument/2006/relationships/hyperlink" Target="https://podminky.urs.cz/item/CS_URS_2021_02/997221561" TargetMode="External"/><Relationship Id="rId8" Type="http://schemas.openxmlformats.org/officeDocument/2006/relationships/hyperlink" Target="https://podminky.urs.cz/item/CS_URS_2021_02/122251101" TargetMode="External"/><Relationship Id="rId3" Type="http://schemas.openxmlformats.org/officeDocument/2006/relationships/hyperlink" Target="https://podminky.urs.cz/item/CS_URS_2021_02/11310712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156" TargetMode="External"/><Relationship Id="rId13" Type="http://schemas.openxmlformats.org/officeDocument/2006/relationships/hyperlink" Target="https://podminky.urs.cz/item/CS_URS_2021_02/712361301" TargetMode="External"/><Relationship Id="rId18" Type="http://schemas.openxmlformats.org/officeDocument/2006/relationships/hyperlink" Target="https://podminky.urs.cz/item/CS_URS_2021_02/69311172" TargetMode="External"/><Relationship Id="rId3" Type="http://schemas.openxmlformats.org/officeDocument/2006/relationships/hyperlink" Target="https://podminky.urs.cz/item/CS_URS_2021_02/275351121" TargetMode="External"/><Relationship Id="rId21" Type="http://schemas.openxmlformats.org/officeDocument/2006/relationships/hyperlink" Target="https://podminky.urs.cz/item/CS_URS_2021_02/764004801" TargetMode="External"/><Relationship Id="rId7" Type="http://schemas.openxmlformats.org/officeDocument/2006/relationships/hyperlink" Target="https://podminky.urs.cz/item/CS_URS_2021_02/949101112" TargetMode="External"/><Relationship Id="rId12" Type="http://schemas.openxmlformats.org/officeDocument/2006/relationships/hyperlink" Target="https://podminky.urs.cz/item/CS_URS_2021_02/998017003" TargetMode="External"/><Relationship Id="rId17" Type="http://schemas.openxmlformats.org/officeDocument/2006/relationships/hyperlink" Target="https://podminky.urs.cz/item/CS_URS_2021_02/712391171" TargetMode="External"/><Relationship Id="rId25" Type="http://schemas.openxmlformats.org/officeDocument/2006/relationships/drawing" Target="../drawings/drawing8.xml"/><Relationship Id="rId2" Type="http://schemas.openxmlformats.org/officeDocument/2006/relationships/hyperlink" Target="https://podminky.urs.cz/item/CS_URS_2021_02/275322611" TargetMode="External"/><Relationship Id="rId16" Type="http://schemas.openxmlformats.org/officeDocument/2006/relationships/hyperlink" Target="https://podminky.urs.cz/item/CS_URS_2021_02/712363358" TargetMode="External"/><Relationship Id="rId20" Type="http://schemas.openxmlformats.org/officeDocument/2006/relationships/hyperlink" Target="https://podminky.urs.cz/item/CS_URS_2021_02/764001821" TargetMode="External"/><Relationship Id="rId1" Type="http://schemas.openxmlformats.org/officeDocument/2006/relationships/hyperlink" Target="https://podminky.urs.cz/item/CS_URS_2021_02/113107137" TargetMode="External"/><Relationship Id="rId6" Type="http://schemas.openxmlformats.org/officeDocument/2006/relationships/hyperlink" Target="https://podminky.urs.cz/item/CS_URS_2021_02/919735124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998764203" TargetMode="External"/><Relationship Id="rId5" Type="http://schemas.openxmlformats.org/officeDocument/2006/relationships/hyperlink" Target="https://podminky.urs.cz/item/CS_URS_2021_02/275361821" TargetMode="External"/><Relationship Id="rId15" Type="http://schemas.openxmlformats.org/officeDocument/2006/relationships/hyperlink" Target="https://podminky.urs.cz/item/CS_URS_2021_02/712363357" TargetMode="External"/><Relationship Id="rId23" Type="http://schemas.openxmlformats.org/officeDocument/2006/relationships/hyperlink" Target="https://podminky.urs.cz/item/CS_URS_2021_02/764541346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12203" TargetMode="External"/><Relationship Id="rId4" Type="http://schemas.openxmlformats.org/officeDocument/2006/relationships/hyperlink" Target="https://podminky.urs.cz/item/CS_URS_2021_02/275351122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28322067" TargetMode="External"/><Relationship Id="rId22" Type="http://schemas.openxmlformats.org/officeDocument/2006/relationships/hyperlink" Target="https://podminky.urs.cz/item/CS_URS_2021_02/76454130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topLeftCell="A34" workbookViewId="0">
      <selection activeCell="BE52" sqref="BE5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8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85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9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86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6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6"/>
      <c r="BS8" s="18" t="s">
        <v>6</v>
      </c>
    </row>
    <row r="9" spans="1:74" ht="14.45" customHeight="1">
      <c r="B9" s="21"/>
      <c r="AR9" s="21"/>
      <c r="BE9" s="286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86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86"/>
      <c r="BS11" s="18" t="s">
        <v>6</v>
      </c>
    </row>
    <row r="12" spans="1:74" ht="6.95" customHeight="1">
      <c r="B12" s="21"/>
      <c r="AR12" s="21"/>
      <c r="BE12" s="286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86"/>
      <c r="BS13" s="18" t="s">
        <v>6</v>
      </c>
    </row>
    <row r="14" spans="1:74" ht="12.75">
      <c r="B14" s="21"/>
      <c r="E14" s="290" t="s">
        <v>30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28</v>
      </c>
      <c r="AN14" s="30" t="s">
        <v>30</v>
      </c>
      <c r="AR14" s="21"/>
      <c r="BE14" s="286"/>
      <c r="BS14" s="18" t="s">
        <v>6</v>
      </c>
    </row>
    <row r="15" spans="1:74" ht="6.95" customHeight="1">
      <c r="B15" s="21"/>
      <c r="AR15" s="21"/>
      <c r="BE15" s="286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86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86"/>
      <c r="BS17" s="18" t="s">
        <v>33</v>
      </c>
    </row>
    <row r="18" spans="2:71" ht="6.95" customHeight="1">
      <c r="B18" s="21"/>
      <c r="AR18" s="21"/>
      <c r="BE18" s="286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86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86"/>
      <c r="BS20" s="18" t="s">
        <v>4</v>
      </c>
    </row>
    <row r="21" spans="2:71" ht="6.95" customHeight="1">
      <c r="B21" s="21"/>
      <c r="AR21" s="21"/>
      <c r="BE21" s="286"/>
    </row>
    <row r="22" spans="2:71" ht="12" customHeight="1">
      <c r="B22" s="21"/>
      <c r="D22" s="28" t="s">
        <v>36</v>
      </c>
      <c r="AR22" s="21"/>
      <c r="BE22" s="286"/>
    </row>
    <row r="23" spans="2:71" ht="47.25" customHeight="1">
      <c r="B23" s="21"/>
      <c r="E23" s="292" t="s">
        <v>37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R23" s="21"/>
      <c r="BE23" s="286"/>
    </row>
    <row r="24" spans="2:71" ht="6.95" customHeight="1">
      <c r="B24" s="21"/>
      <c r="AR24" s="21"/>
      <c r="BE24" s="286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6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3">
        <v>500000</v>
      </c>
      <c r="AL26" s="294"/>
      <c r="AM26" s="294"/>
      <c r="AN26" s="294"/>
      <c r="AO26" s="294"/>
      <c r="AR26" s="33"/>
      <c r="BE26" s="286"/>
    </row>
    <row r="27" spans="2:71" s="1" customFormat="1" ht="6.95" customHeight="1">
      <c r="B27" s="33"/>
      <c r="AR27" s="33"/>
      <c r="BE27" s="286"/>
    </row>
    <row r="28" spans="2:71" s="1" customFormat="1" ht="12.75">
      <c r="B28" s="33"/>
      <c r="L28" s="295" t="s">
        <v>39</v>
      </c>
      <c r="M28" s="295"/>
      <c r="N28" s="295"/>
      <c r="O28" s="295"/>
      <c r="P28" s="295"/>
      <c r="W28" s="295" t="s">
        <v>40</v>
      </c>
      <c r="X28" s="295"/>
      <c r="Y28" s="295"/>
      <c r="Z28" s="295"/>
      <c r="AA28" s="295"/>
      <c r="AB28" s="295"/>
      <c r="AC28" s="295"/>
      <c r="AD28" s="295"/>
      <c r="AE28" s="295"/>
      <c r="AK28" s="295" t="s">
        <v>41</v>
      </c>
      <c r="AL28" s="295"/>
      <c r="AM28" s="295"/>
      <c r="AN28" s="295"/>
      <c r="AO28" s="295"/>
      <c r="AR28" s="33"/>
      <c r="BE28" s="286"/>
    </row>
    <row r="29" spans="2:71" s="2" customFormat="1" ht="14.45" customHeight="1">
      <c r="B29" s="36"/>
      <c r="D29" s="28" t="s">
        <v>42</v>
      </c>
      <c r="F29" s="28" t="s">
        <v>43</v>
      </c>
      <c r="L29" s="280">
        <v>0.21</v>
      </c>
      <c r="M29" s="279"/>
      <c r="N29" s="279"/>
      <c r="O29" s="279"/>
      <c r="P29" s="279"/>
      <c r="W29" s="278">
        <f>ROUND(AZ54, 2)</f>
        <v>500000</v>
      </c>
      <c r="X29" s="279"/>
      <c r="Y29" s="279"/>
      <c r="Z29" s="279"/>
      <c r="AA29" s="279"/>
      <c r="AB29" s="279"/>
      <c r="AC29" s="279"/>
      <c r="AD29" s="279"/>
      <c r="AE29" s="279"/>
      <c r="AK29" s="278">
        <f>ROUND(AV54, 2)</f>
        <v>105000</v>
      </c>
      <c r="AL29" s="279"/>
      <c r="AM29" s="279"/>
      <c r="AN29" s="279"/>
      <c r="AO29" s="279"/>
      <c r="AR29" s="36"/>
      <c r="BE29" s="287"/>
    </row>
    <row r="30" spans="2:71" s="2" customFormat="1" ht="14.45" customHeight="1">
      <c r="B30" s="36"/>
      <c r="F30" s="28" t="s">
        <v>44</v>
      </c>
      <c r="L30" s="280">
        <v>0.15</v>
      </c>
      <c r="M30" s="279"/>
      <c r="N30" s="279"/>
      <c r="O30" s="279"/>
      <c r="P30" s="279"/>
      <c r="W30" s="278">
        <f>ROUND(BA54, 2)</f>
        <v>0</v>
      </c>
      <c r="X30" s="279"/>
      <c r="Y30" s="279"/>
      <c r="Z30" s="279"/>
      <c r="AA30" s="279"/>
      <c r="AB30" s="279"/>
      <c r="AC30" s="279"/>
      <c r="AD30" s="279"/>
      <c r="AE30" s="279"/>
      <c r="AK30" s="278">
        <f>ROUND(AW54, 2)</f>
        <v>0</v>
      </c>
      <c r="AL30" s="279"/>
      <c r="AM30" s="279"/>
      <c r="AN30" s="279"/>
      <c r="AO30" s="279"/>
      <c r="AR30" s="36"/>
      <c r="BE30" s="287"/>
    </row>
    <row r="31" spans="2:71" s="2" customFormat="1" ht="14.45" hidden="1" customHeight="1">
      <c r="B31" s="36"/>
      <c r="F31" s="28" t="s">
        <v>45</v>
      </c>
      <c r="L31" s="280">
        <v>0.21</v>
      </c>
      <c r="M31" s="279"/>
      <c r="N31" s="279"/>
      <c r="O31" s="279"/>
      <c r="P31" s="279"/>
      <c r="W31" s="278">
        <f>ROUND(BB54, 2)</f>
        <v>0</v>
      </c>
      <c r="X31" s="279"/>
      <c r="Y31" s="279"/>
      <c r="Z31" s="279"/>
      <c r="AA31" s="279"/>
      <c r="AB31" s="279"/>
      <c r="AC31" s="279"/>
      <c r="AD31" s="279"/>
      <c r="AE31" s="279"/>
      <c r="AK31" s="278">
        <v>0</v>
      </c>
      <c r="AL31" s="279"/>
      <c r="AM31" s="279"/>
      <c r="AN31" s="279"/>
      <c r="AO31" s="279"/>
      <c r="AR31" s="36"/>
      <c r="BE31" s="287"/>
    </row>
    <row r="32" spans="2:71" s="2" customFormat="1" ht="14.45" hidden="1" customHeight="1">
      <c r="B32" s="36"/>
      <c r="F32" s="28" t="s">
        <v>46</v>
      </c>
      <c r="L32" s="280">
        <v>0.15</v>
      </c>
      <c r="M32" s="279"/>
      <c r="N32" s="279"/>
      <c r="O32" s="279"/>
      <c r="P32" s="279"/>
      <c r="W32" s="278">
        <f>ROUND(BC54, 2)</f>
        <v>0</v>
      </c>
      <c r="X32" s="279"/>
      <c r="Y32" s="279"/>
      <c r="Z32" s="279"/>
      <c r="AA32" s="279"/>
      <c r="AB32" s="279"/>
      <c r="AC32" s="279"/>
      <c r="AD32" s="279"/>
      <c r="AE32" s="279"/>
      <c r="AK32" s="278">
        <v>0</v>
      </c>
      <c r="AL32" s="279"/>
      <c r="AM32" s="279"/>
      <c r="AN32" s="279"/>
      <c r="AO32" s="279"/>
      <c r="AR32" s="36"/>
      <c r="BE32" s="287"/>
    </row>
    <row r="33" spans="2:44" s="2" customFormat="1" ht="14.45" hidden="1" customHeight="1">
      <c r="B33" s="36"/>
      <c r="F33" s="28" t="s">
        <v>47</v>
      </c>
      <c r="L33" s="280">
        <v>0</v>
      </c>
      <c r="M33" s="279"/>
      <c r="N33" s="279"/>
      <c r="O33" s="279"/>
      <c r="P33" s="279"/>
      <c r="W33" s="278">
        <f>ROUND(BD54, 2)</f>
        <v>0</v>
      </c>
      <c r="X33" s="279"/>
      <c r="Y33" s="279"/>
      <c r="Z33" s="279"/>
      <c r="AA33" s="279"/>
      <c r="AB33" s="279"/>
      <c r="AC33" s="279"/>
      <c r="AD33" s="279"/>
      <c r="AE33" s="279"/>
      <c r="AK33" s="278">
        <v>0</v>
      </c>
      <c r="AL33" s="279"/>
      <c r="AM33" s="279"/>
      <c r="AN33" s="279"/>
      <c r="AO33" s="279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84" t="s">
        <v>50</v>
      </c>
      <c r="Y35" s="282"/>
      <c r="Z35" s="282"/>
      <c r="AA35" s="282"/>
      <c r="AB35" s="282"/>
      <c r="AC35" s="39"/>
      <c r="AD35" s="39"/>
      <c r="AE35" s="39"/>
      <c r="AF35" s="39"/>
      <c r="AG35" s="39"/>
      <c r="AH35" s="39"/>
      <c r="AI35" s="39"/>
      <c r="AJ35" s="39"/>
      <c r="AK35" s="281">
        <f>SUM(AK26:AK33)</f>
        <v>605000</v>
      </c>
      <c r="AL35" s="282"/>
      <c r="AM35" s="282"/>
      <c r="AN35" s="282"/>
      <c r="AO35" s="283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2021-062</v>
      </c>
      <c r="AR44" s="45"/>
    </row>
    <row r="45" spans="2:44" s="4" customFormat="1" ht="36.950000000000003" customHeight="1">
      <c r="B45" s="46"/>
      <c r="C45" s="47" t="s">
        <v>16</v>
      </c>
      <c r="L45" s="298" t="str">
        <f>K6</f>
        <v>ZŠ Riegrova - fasáda, střecha, k.ú. Opava-Předměstí, p.č. 522/2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k.ú. Opava-Předměstí, p.č. 522/2</v>
      </c>
      <c r="AI47" s="28" t="s">
        <v>23</v>
      </c>
      <c r="AM47" s="300" t="str">
        <f>IF(AN8= "","",AN8)</f>
        <v>27. 10. 2021</v>
      </c>
      <c r="AN47" s="30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Statutární město Opava, Horní nám. 382/69, Opava</v>
      </c>
      <c r="AI49" s="28" t="s">
        <v>31</v>
      </c>
      <c r="AM49" s="301" t="str">
        <f>IF(E17="","",E17)</f>
        <v>Ing. Jan Pospíšil</v>
      </c>
      <c r="AN49" s="302"/>
      <c r="AO49" s="302"/>
      <c r="AP49" s="302"/>
      <c r="AR49" s="33"/>
      <c r="AS49" s="306" t="s">
        <v>52</v>
      </c>
      <c r="AT49" s="30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01" t="str">
        <f>IF(E20="","",E20)</f>
        <v xml:space="preserve"> </v>
      </c>
      <c r="AN50" s="302"/>
      <c r="AO50" s="302"/>
      <c r="AP50" s="302"/>
      <c r="AR50" s="33"/>
      <c r="AS50" s="308"/>
      <c r="AT50" s="309"/>
      <c r="BD50" s="52"/>
    </row>
    <row r="51" spans="1:91" s="1" customFormat="1" ht="10.9" customHeight="1">
      <c r="B51" s="33"/>
      <c r="AR51" s="33"/>
      <c r="AS51" s="308"/>
      <c r="AT51" s="309"/>
      <c r="BD51" s="52"/>
    </row>
    <row r="52" spans="1:91" s="1" customFormat="1" ht="29.25" customHeight="1">
      <c r="B52" s="33"/>
      <c r="C52" s="310" t="s">
        <v>53</v>
      </c>
      <c r="D52" s="311"/>
      <c r="E52" s="311"/>
      <c r="F52" s="311"/>
      <c r="G52" s="311"/>
      <c r="H52" s="53"/>
      <c r="I52" s="313" t="s">
        <v>54</v>
      </c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2" t="s">
        <v>55</v>
      </c>
      <c r="AH52" s="311"/>
      <c r="AI52" s="311"/>
      <c r="AJ52" s="311"/>
      <c r="AK52" s="311"/>
      <c r="AL52" s="311"/>
      <c r="AM52" s="311"/>
      <c r="AN52" s="313" t="s">
        <v>56</v>
      </c>
      <c r="AO52" s="311"/>
      <c r="AP52" s="311"/>
      <c r="AQ52" s="54" t="s">
        <v>57</v>
      </c>
      <c r="AR52" s="33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4">
        <f>ROUND(SUM(AG55:AG62),2)</f>
        <v>500000</v>
      </c>
      <c r="AH54" s="304"/>
      <c r="AI54" s="304"/>
      <c r="AJ54" s="304"/>
      <c r="AK54" s="304"/>
      <c r="AL54" s="304"/>
      <c r="AM54" s="304"/>
      <c r="AN54" s="305">
        <f t="shared" ref="AN54:AN62" si="0">SUM(AG54,AT54)</f>
        <v>605000</v>
      </c>
      <c r="AO54" s="305"/>
      <c r="AP54" s="305"/>
      <c r="AQ54" s="63" t="s">
        <v>19</v>
      </c>
      <c r="AR54" s="59"/>
      <c r="AS54" s="64">
        <f>ROUND(SUM(AS55:AS62),2)</f>
        <v>0</v>
      </c>
      <c r="AT54" s="65">
        <f t="shared" ref="AT54:AT62" si="1">ROUND(SUM(AV54:AW54),2)</f>
        <v>105000</v>
      </c>
      <c r="AU54" s="66">
        <f>ROUND(SUM(AU55:AU62),5)</f>
        <v>0</v>
      </c>
      <c r="AV54" s="65">
        <f>ROUND(AZ54*L29,2)</f>
        <v>105000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ROUND(SUM(AZ55:AZ62),2)</f>
        <v>500000</v>
      </c>
      <c r="BA54" s="65">
        <f>ROUND(SUM(BA55:BA62),2)</f>
        <v>0</v>
      </c>
      <c r="BB54" s="65">
        <f>ROUND(SUM(BB55:BB62),2)</f>
        <v>0</v>
      </c>
      <c r="BC54" s="65">
        <f>ROUND(SUM(BC55:BC62),2)</f>
        <v>0</v>
      </c>
      <c r="BD54" s="67">
        <f>ROUND(SUM(BD55:BD62),2)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16.5" customHeight="1">
      <c r="A55" s="70" t="s">
        <v>76</v>
      </c>
      <c r="B55" s="71"/>
      <c r="C55" s="72"/>
      <c r="D55" s="303" t="s">
        <v>77</v>
      </c>
      <c r="E55" s="303"/>
      <c r="F55" s="303"/>
      <c r="G55" s="303"/>
      <c r="H55" s="303"/>
      <c r="I55" s="73"/>
      <c r="J55" s="303" t="s">
        <v>78</v>
      </c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296">
        <f>'01 - Oprava fasády'!J30</f>
        <v>0</v>
      </c>
      <c r="AH55" s="297"/>
      <c r="AI55" s="297"/>
      <c r="AJ55" s="297"/>
      <c r="AK55" s="297"/>
      <c r="AL55" s="297"/>
      <c r="AM55" s="297"/>
      <c r="AN55" s="296">
        <f t="shared" si="0"/>
        <v>0</v>
      </c>
      <c r="AO55" s="297"/>
      <c r="AP55" s="297"/>
      <c r="AQ55" s="74" t="s">
        <v>79</v>
      </c>
      <c r="AR55" s="71"/>
      <c r="AS55" s="75">
        <v>0</v>
      </c>
      <c r="AT55" s="76">
        <f t="shared" si="1"/>
        <v>0</v>
      </c>
      <c r="AU55" s="77">
        <f>'01 - Oprava fasády'!P99</f>
        <v>0</v>
      </c>
      <c r="AV55" s="76">
        <f>'01 - Oprava fasády'!J33</f>
        <v>0</v>
      </c>
      <c r="AW55" s="76">
        <f>'01 - Oprava fasády'!J34</f>
        <v>0</v>
      </c>
      <c r="AX55" s="76">
        <f>'01 - Oprava fasády'!J35</f>
        <v>0</v>
      </c>
      <c r="AY55" s="76">
        <f>'01 - Oprava fasády'!J36</f>
        <v>0</v>
      </c>
      <c r="AZ55" s="76">
        <f>'01 - Oprava fasády'!F33</f>
        <v>0</v>
      </c>
      <c r="BA55" s="76">
        <f>'01 - Oprava fasády'!F34</f>
        <v>0</v>
      </c>
      <c r="BB55" s="76">
        <f>'01 - Oprava fasády'!F35</f>
        <v>0</v>
      </c>
      <c r="BC55" s="76">
        <f>'01 - Oprava fasády'!F36</f>
        <v>0</v>
      </c>
      <c r="BD55" s="78">
        <f>'01 - Oprava fasády'!F37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19</v>
      </c>
      <c r="CM55" s="79" t="s">
        <v>82</v>
      </c>
    </row>
    <row r="56" spans="1:91" s="6" customFormat="1" ht="16.5" customHeight="1">
      <c r="A56" s="70" t="s">
        <v>76</v>
      </c>
      <c r="B56" s="71"/>
      <c r="C56" s="72"/>
      <c r="D56" s="303" t="s">
        <v>83</v>
      </c>
      <c r="E56" s="303"/>
      <c r="F56" s="303"/>
      <c r="G56" s="303"/>
      <c r="H56" s="303"/>
      <c r="I56" s="73"/>
      <c r="J56" s="303" t="s">
        <v>84</v>
      </c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296">
        <f>'02 - Střešní konstrukce'!J30</f>
        <v>0</v>
      </c>
      <c r="AH56" s="297"/>
      <c r="AI56" s="297"/>
      <c r="AJ56" s="297"/>
      <c r="AK56" s="297"/>
      <c r="AL56" s="297"/>
      <c r="AM56" s="297"/>
      <c r="AN56" s="296">
        <f t="shared" si="0"/>
        <v>0</v>
      </c>
      <c r="AO56" s="297"/>
      <c r="AP56" s="297"/>
      <c r="AQ56" s="74" t="s">
        <v>79</v>
      </c>
      <c r="AR56" s="71"/>
      <c r="AS56" s="75">
        <v>0</v>
      </c>
      <c r="AT56" s="76">
        <f t="shared" si="1"/>
        <v>0</v>
      </c>
      <c r="AU56" s="77">
        <f>'02 - Střešní konstrukce'!P91</f>
        <v>0</v>
      </c>
      <c r="AV56" s="76">
        <f>'02 - Střešní konstrukce'!J33</f>
        <v>0</v>
      </c>
      <c r="AW56" s="76">
        <f>'02 - Střešní konstrukce'!J34</f>
        <v>0</v>
      </c>
      <c r="AX56" s="76">
        <f>'02 - Střešní konstrukce'!J35</f>
        <v>0</v>
      </c>
      <c r="AY56" s="76">
        <f>'02 - Střešní konstrukce'!J36</f>
        <v>0</v>
      </c>
      <c r="AZ56" s="76">
        <f>'02 - Střešní konstrukce'!F33</f>
        <v>0</v>
      </c>
      <c r="BA56" s="76">
        <f>'02 - Střešní konstrukce'!F34</f>
        <v>0</v>
      </c>
      <c r="BB56" s="76">
        <f>'02 - Střešní konstrukce'!F35</f>
        <v>0</v>
      </c>
      <c r="BC56" s="76">
        <f>'02 - Střešní konstrukce'!F36</f>
        <v>0</v>
      </c>
      <c r="BD56" s="78">
        <f>'02 - Střešní konstrukce'!F37</f>
        <v>0</v>
      </c>
      <c r="BT56" s="79" t="s">
        <v>80</v>
      </c>
      <c r="BV56" s="79" t="s">
        <v>74</v>
      </c>
      <c r="BW56" s="79" t="s">
        <v>85</v>
      </c>
      <c r="BX56" s="79" t="s">
        <v>5</v>
      </c>
      <c r="CL56" s="79" t="s">
        <v>19</v>
      </c>
      <c r="CM56" s="79" t="s">
        <v>82</v>
      </c>
    </row>
    <row r="57" spans="1:91" s="6" customFormat="1" ht="16.5" customHeight="1">
      <c r="A57" s="70" t="s">
        <v>76</v>
      </c>
      <c r="B57" s="71"/>
      <c r="C57" s="72"/>
      <c r="D57" s="303" t="s">
        <v>86</v>
      </c>
      <c r="E57" s="303"/>
      <c r="F57" s="303"/>
      <c r="G57" s="303"/>
      <c r="H57" s="303"/>
      <c r="I57" s="73"/>
      <c r="J57" s="303" t="s">
        <v>87</v>
      </c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296">
        <f>'03 - Sanace 1.PP'!J30</f>
        <v>0</v>
      </c>
      <c r="AH57" s="297"/>
      <c r="AI57" s="297"/>
      <c r="AJ57" s="297"/>
      <c r="AK57" s="297"/>
      <c r="AL57" s="297"/>
      <c r="AM57" s="297"/>
      <c r="AN57" s="296">
        <f t="shared" si="0"/>
        <v>0</v>
      </c>
      <c r="AO57" s="297"/>
      <c r="AP57" s="297"/>
      <c r="AQ57" s="74" t="s">
        <v>79</v>
      </c>
      <c r="AR57" s="71"/>
      <c r="AS57" s="75">
        <v>0</v>
      </c>
      <c r="AT57" s="76">
        <f t="shared" si="1"/>
        <v>0</v>
      </c>
      <c r="AU57" s="77">
        <f>'03 - Sanace 1.PP'!P90</f>
        <v>0</v>
      </c>
      <c r="AV57" s="76">
        <f>'03 - Sanace 1.PP'!J33</f>
        <v>0</v>
      </c>
      <c r="AW57" s="76">
        <f>'03 - Sanace 1.PP'!J34</f>
        <v>0</v>
      </c>
      <c r="AX57" s="76">
        <f>'03 - Sanace 1.PP'!J35</f>
        <v>0</v>
      </c>
      <c r="AY57" s="76">
        <f>'03 - Sanace 1.PP'!J36</f>
        <v>0</v>
      </c>
      <c r="AZ57" s="76">
        <f>'03 - Sanace 1.PP'!F33</f>
        <v>0</v>
      </c>
      <c r="BA57" s="76">
        <f>'03 - Sanace 1.PP'!F34</f>
        <v>0</v>
      </c>
      <c r="BB57" s="76">
        <f>'03 - Sanace 1.PP'!F35</f>
        <v>0</v>
      </c>
      <c r="BC57" s="76">
        <f>'03 - Sanace 1.PP'!F36</f>
        <v>0</v>
      </c>
      <c r="BD57" s="78">
        <f>'03 - Sanace 1.PP'!F37</f>
        <v>0</v>
      </c>
      <c r="BT57" s="79" t="s">
        <v>80</v>
      </c>
      <c r="BV57" s="79" t="s">
        <v>74</v>
      </c>
      <c r="BW57" s="79" t="s">
        <v>88</v>
      </c>
      <c r="BX57" s="79" t="s">
        <v>5</v>
      </c>
      <c r="CL57" s="79" t="s">
        <v>19</v>
      </c>
      <c r="CM57" s="79" t="s">
        <v>82</v>
      </c>
    </row>
    <row r="58" spans="1:91" s="6" customFormat="1" ht="16.5" customHeight="1">
      <c r="A58" s="70" t="s">
        <v>76</v>
      </c>
      <c r="B58" s="71"/>
      <c r="C58" s="72"/>
      <c r="D58" s="303" t="s">
        <v>89</v>
      </c>
      <c r="E58" s="303"/>
      <c r="F58" s="303"/>
      <c r="G58" s="303"/>
      <c r="H58" s="303"/>
      <c r="I58" s="73"/>
      <c r="J58" s="303" t="s">
        <v>90</v>
      </c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296">
        <f>'04 - Zateplení podlahy pů...'!J30</f>
        <v>0</v>
      </c>
      <c r="AH58" s="297"/>
      <c r="AI58" s="297"/>
      <c r="AJ58" s="297"/>
      <c r="AK58" s="297"/>
      <c r="AL58" s="297"/>
      <c r="AM58" s="297"/>
      <c r="AN58" s="296">
        <f t="shared" si="0"/>
        <v>0</v>
      </c>
      <c r="AO58" s="297"/>
      <c r="AP58" s="297"/>
      <c r="AQ58" s="74" t="s">
        <v>79</v>
      </c>
      <c r="AR58" s="71"/>
      <c r="AS58" s="75">
        <v>0</v>
      </c>
      <c r="AT58" s="76">
        <f t="shared" si="1"/>
        <v>0</v>
      </c>
      <c r="AU58" s="77">
        <f>'04 - Zateplení podlahy pů...'!P84</f>
        <v>0</v>
      </c>
      <c r="AV58" s="76">
        <f>'04 - Zateplení podlahy pů...'!J33</f>
        <v>0</v>
      </c>
      <c r="AW58" s="76">
        <f>'04 - Zateplení podlahy pů...'!J34</f>
        <v>0</v>
      </c>
      <c r="AX58" s="76">
        <f>'04 - Zateplení podlahy pů...'!J35</f>
        <v>0</v>
      </c>
      <c r="AY58" s="76">
        <f>'04 - Zateplení podlahy pů...'!J36</f>
        <v>0</v>
      </c>
      <c r="AZ58" s="76">
        <f>'04 - Zateplení podlahy pů...'!F33</f>
        <v>0</v>
      </c>
      <c r="BA58" s="76">
        <f>'04 - Zateplení podlahy pů...'!F34</f>
        <v>0</v>
      </c>
      <c r="BB58" s="76">
        <f>'04 - Zateplení podlahy pů...'!F35</f>
        <v>0</v>
      </c>
      <c r="BC58" s="76">
        <f>'04 - Zateplení podlahy pů...'!F36</f>
        <v>0</v>
      </c>
      <c r="BD58" s="78">
        <f>'04 - Zateplení podlahy pů...'!F37</f>
        <v>0</v>
      </c>
      <c r="BT58" s="79" t="s">
        <v>80</v>
      </c>
      <c r="BV58" s="79" t="s">
        <v>74</v>
      </c>
      <c r="BW58" s="79" t="s">
        <v>91</v>
      </c>
      <c r="BX58" s="79" t="s">
        <v>5</v>
      </c>
      <c r="CL58" s="79" t="s">
        <v>19</v>
      </c>
      <c r="CM58" s="79" t="s">
        <v>82</v>
      </c>
    </row>
    <row r="59" spans="1:91" s="6" customFormat="1" ht="24.75" customHeight="1">
      <c r="A59" s="70" t="s">
        <v>76</v>
      </c>
      <c r="B59" s="71"/>
      <c r="C59" s="72"/>
      <c r="D59" s="303" t="s">
        <v>92</v>
      </c>
      <c r="E59" s="303"/>
      <c r="F59" s="303"/>
      <c r="G59" s="303"/>
      <c r="H59" s="303"/>
      <c r="I59" s="73"/>
      <c r="J59" s="303" t="s">
        <v>93</v>
      </c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296">
        <f>'05 - Zateplení podlahy pů...'!J30</f>
        <v>0</v>
      </c>
      <c r="AH59" s="297"/>
      <c r="AI59" s="297"/>
      <c r="AJ59" s="297"/>
      <c r="AK59" s="297"/>
      <c r="AL59" s="297"/>
      <c r="AM59" s="297"/>
      <c r="AN59" s="296">
        <f t="shared" si="0"/>
        <v>0</v>
      </c>
      <c r="AO59" s="297"/>
      <c r="AP59" s="297"/>
      <c r="AQ59" s="74" t="s">
        <v>79</v>
      </c>
      <c r="AR59" s="71"/>
      <c r="AS59" s="75">
        <v>0</v>
      </c>
      <c r="AT59" s="76">
        <f t="shared" si="1"/>
        <v>0</v>
      </c>
      <c r="AU59" s="77">
        <f>'05 - Zateplení podlahy pů...'!P87</f>
        <v>0</v>
      </c>
      <c r="AV59" s="76">
        <f>'05 - Zateplení podlahy pů...'!J33</f>
        <v>0</v>
      </c>
      <c r="AW59" s="76">
        <f>'05 - Zateplení podlahy pů...'!J34</f>
        <v>0</v>
      </c>
      <c r="AX59" s="76">
        <f>'05 - Zateplení podlahy pů...'!J35</f>
        <v>0</v>
      </c>
      <c r="AY59" s="76">
        <f>'05 - Zateplení podlahy pů...'!J36</f>
        <v>0</v>
      </c>
      <c r="AZ59" s="76">
        <f>'05 - Zateplení podlahy pů...'!F33</f>
        <v>0</v>
      </c>
      <c r="BA59" s="76">
        <f>'05 - Zateplení podlahy pů...'!F34</f>
        <v>0</v>
      </c>
      <c r="BB59" s="76">
        <f>'05 - Zateplení podlahy pů...'!F35</f>
        <v>0</v>
      </c>
      <c r="BC59" s="76">
        <f>'05 - Zateplení podlahy pů...'!F36</f>
        <v>0</v>
      </c>
      <c r="BD59" s="78">
        <f>'05 - Zateplení podlahy pů...'!F37</f>
        <v>0</v>
      </c>
      <c r="BT59" s="79" t="s">
        <v>80</v>
      </c>
      <c r="BV59" s="79" t="s">
        <v>74</v>
      </c>
      <c r="BW59" s="79" t="s">
        <v>94</v>
      </c>
      <c r="BX59" s="79" t="s">
        <v>5</v>
      </c>
      <c r="CL59" s="79" t="s">
        <v>19</v>
      </c>
      <c r="CM59" s="79" t="s">
        <v>82</v>
      </c>
    </row>
    <row r="60" spans="1:91" s="6" customFormat="1" ht="16.5" customHeight="1">
      <c r="A60" s="70" t="s">
        <v>76</v>
      </c>
      <c r="B60" s="71"/>
      <c r="C60" s="72"/>
      <c r="D60" s="303" t="s">
        <v>95</v>
      </c>
      <c r="E60" s="303"/>
      <c r="F60" s="303"/>
      <c r="G60" s="303"/>
      <c r="H60" s="303"/>
      <c r="I60" s="73"/>
      <c r="J60" s="303" t="s">
        <v>96</v>
      </c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296">
        <f>'06 - Zpevněné plochy'!J30</f>
        <v>0</v>
      </c>
      <c r="AH60" s="297"/>
      <c r="AI60" s="297"/>
      <c r="AJ60" s="297"/>
      <c r="AK60" s="297"/>
      <c r="AL60" s="297"/>
      <c r="AM60" s="297"/>
      <c r="AN60" s="296">
        <f t="shared" si="0"/>
        <v>0</v>
      </c>
      <c r="AO60" s="297"/>
      <c r="AP60" s="297"/>
      <c r="AQ60" s="74" t="s">
        <v>79</v>
      </c>
      <c r="AR60" s="71"/>
      <c r="AS60" s="75">
        <v>0</v>
      </c>
      <c r="AT60" s="76">
        <f t="shared" si="1"/>
        <v>0</v>
      </c>
      <c r="AU60" s="77">
        <f>'06 - Zpevněné plochy'!P92</f>
        <v>0</v>
      </c>
      <c r="AV60" s="76">
        <f>'06 - Zpevněné plochy'!J33</f>
        <v>0</v>
      </c>
      <c r="AW60" s="76">
        <f>'06 - Zpevněné plochy'!J34</f>
        <v>0</v>
      </c>
      <c r="AX60" s="76">
        <f>'06 - Zpevněné plochy'!J35</f>
        <v>0</v>
      </c>
      <c r="AY60" s="76">
        <f>'06 - Zpevněné plochy'!J36</f>
        <v>0</v>
      </c>
      <c r="AZ60" s="76">
        <f>'06 - Zpevněné plochy'!F33</f>
        <v>0</v>
      </c>
      <c r="BA60" s="76">
        <f>'06 - Zpevněné plochy'!F34</f>
        <v>0</v>
      </c>
      <c r="BB60" s="76">
        <f>'06 - Zpevněné plochy'!F35</f>
        <v>0</v>
      </c>
      <c r="BC60" s="76">
        <f>'06 - Zpevněné plochy'!F36</f>
        <v>0</v>
      </c>
      <c r="BD60" s="78">
        <f>'06 - Zpevněné plochy'!F37</f>
        <v>0</v>
      </c>
      <c r="BT60" s="79" t="s">
        <v>80</v>
      </c>
      <c r="BV60" s="79" t="s">
        <v>74</v>
      </c>
      <c r="BW60" s="79" t="s">
        <v>97</v>
      </c>
      <c r="BX60" s="79" t="s">
        <v>5</v>
      </c>
      <c r="CL60" s="79" t="s">
        <v>19</v>
      </c>
      <c r="CM60" s="79" t="s">
        <v>82</v>
      </c>
    </row>
    <row r="61" spans="1:91" s="6" customFormat="1" ht="24.75" customHeight="1">
      <c r="A61" s="70" t="s">
        <v>76</v>
      </c>
      <c r="B61" s="71"/>
      <c r="C61" s="72"/>
      <c r="D61" s="303" t="s">
        <v>98</v>
      </c>
      <c r="E61" s="303"/>
      <c r="F61" s="303"/>
      <c r="G61" s="303"/>
      <c r="H61" s="303"/>
      <c r="I61" s="73"/>
      <c r="J61" s="303" t="s">
        <v>99</v>
      </c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296">
        <f>'07 - Únikové venkovní sch...'!J30</f>
        <v>0</v>
      </c>
      <c r="AH61" s="297"/>
      <c r="AI61" s="297"/>
      <c r="AJ61" s="297"/>
      <c r="AK61" s="297"/>
      <c r="AL61" s="297"/>
      <c r="AM61" s="297"/>
      <c r="AN61" s="296">
        <f t="shared" si="0"/>
        <v>0</v>
      </c>
      <c r="AO61" s="297"/>
      <c r="AP61" s="297"/>
      <c r="AQ61" s="74" t="s">
        <v>79</v>
      </c>
      <c r="AR61" s="71"/>
      <c r="AS61" s="75">
        <v>0</v>
      </c>
      <c r="AT61" s="76">
        <f t="shared" si="1"/>
        <v>0</v>
      </c>
      <c r="AU61" s="77">
        <f>'07 - Únikové venkovní sch...'!P90</f>
        <v>0</v>
      </c>
      <c r="AV61" s="76">
        <f>'07 - Únikové venkovní sch...'!J33</f>
        <v>0</v>
      </c>
      <c r="AW61" s="76">
        <f>'07 - Únikové venkovní sch...'!J34</f>
        <v>0</v>
      </c>
      <c r="AX61" s="76">
        <f>'07 - Únikové venkovní sch...'!J35</f>
        <v>0</v>
      </c>
      <c r="AY61" s="76">
        <f>'07 - Únikové venkovní sch...'!J36</f>
        <v>0</v>
      </c>
      <c r="AZ61" s="76">
        <f>'07 - Únikové venkovní sch...'!F33</f>
        <v>0</v>
      </c>
      <c r="BA61" s="76">
        <f>'07 - Únikové venkovní sch...'!F34</f>
        <v>0</v>
      </c>
      <c r="BB61" s="76">
        <f>'07 - Únikové venkovní sch...'!F35</f>
        <v>0</v>
      </c>
      <c r="BC61" s="76">
        <f>'07 - Únikové venkovní sch...'!F36</f>
        <v>0</v>
      </c>
      <c r="BD61" s="78">
        <f>'07 - Únikové venkovní sch...'!F37</f>
        <v>0</v>
      </c>
      <c r="BT61" s="79" t="s">
        <v>80</v>
      </c>
      <c r="BV61" s="79" t="s">
        <v>74</v>
      </c>
      <c r="BW61" s="79" t="s">
        <v>100</v>
      </c>
      <c r="BX61" s="79" t="s">
        <v>5</v>
      </c>
      <c r="CL61" s="79" t="s">
        <v>19</v>
      </c>
      <c r="CM61" s="79" t="s">
        <v>82</v>
      </c>
    </row>
    <row r="62" spans="1:91" s="6" customFormat="1" ht="16.5" customHeight="1">
      <c r="A62" s="70" t="s">
        <v>76</v>
      </c>
      <c r="B62" s="71"/>
      <c r="C62" s="72"/>
      <c r="D62" s="303" t="s">
        <v>101</v>
      </c>
      <c r="E62" s="303"/>
      <c r="F62" s="303"/>
      <c r="G62" s="303"/>
      <c r="H62" s="303"/>
      <c r="I62" s="73"/>
      <c r="J62" s="303" t="s">
        <v>102</v>
      </c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296">
        <f>'VON - Vedlejší a ostatní ...'!J30</f>
        <v>500000</v>
      </c>
      <c r="AH62" s="297"/>
      <c r="AI62" s="297"/>
      <c r="AJ62" s="297"/>
      <c r="AK62" s="297"/>
      <c r="AL62" s="297"/>
      <c r="AM62" s="297"/>
      <c r="AN62" s="296">
        <f t="shared" si="0"/>
        <v>605000</v>
      </c>
      <c r="AO62" s="297"/>
      <c r="AP62" s="297"/>
      <c r="AQ62" s="74" t="s">
        <v>101</v>
      </c>
      <c r="AR62" s="71"/>
      <c r="AS62" s="80">
        <v>0</v>
      </c>
      <c r="AT62" s="81">
        <f t="shared" si="1"/>
        <v>105000</v>
      </c>
      <c r="AU62" s="82">
        <f>'VON - Vedlejší a ostatní ...'!P80</f>
        <v>0</v>
      </c>
      <c r="AV62" s="81">
        <f>'VON - Vedlejší a ostatní ...'!J33</f>
        <v>105000</v>
      </c>
      <c r="AW62" s="81">
        <f>'VON - Vedlejší a ostatní ...'!J34</f>
        <v>0</v>
      </c>
      <c r="AX62" s="81">
        <f>'VON - Vedlejší a ostatní ...'!J35</f>
        <v>0</v>
      </c>
      <c r="AY62" s="81">
        <f>'VON - Vedlejší a ostatní ...'!J36</f>
        <v>0</v>
      </c>
      <c r="AZ62" s="81">
        <f>'VON - Vedlejší a ostatní ...'!F33</f>
        <v>500000</v>
      </c>
      <c r="BA62" s="81">
        <f>'VON - Vedlejší a ostatní ...'!F34</f>
        <v>0</v>
      </c>
      <c r="BB62" s="81">
        <f>'VON - Vedlejší a ostatní ...'!F35</f>
        <v>0</v>
      </c>
      <c r="BC62" s="81">
        <f>'VON - Vedlejší a ostatní ...'!F36</f>
        <v>0</v>
      </c>
      <c r="BD62" s="83">
        <f>'VON - Vedlejší a ostatní ...'!F37</f>
        <v>0</v>
      </c>
      <c r="BT62" s="79" t="s">
        <v>80</v>
      </c>
      <c r="BV62" s="79" t="s">
        <v>74</v>
      </c>
      <c r="BW62" s="79" t="s">
        <v>103</v>
      </c>
      <c r="BX62" s="79" t="s">
        <v>5</v>
      </c>
      <c r="CL62" s="79" t="s">
        <v>19</v>
      </c>
      <c r="CM62" s="79" t="s">
        <v>82</v>
      </c>
    </row>
    <row r="63" spans="1:91" s="1" customFormat="1" ht="30" customHeight="1">
      <c r="B63" s="33"/>
      <c r="AR63" s="33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3"/>
    </row>
  </sheetData>
  <sheetProtection formatColumns="0" formatRows="0"/>
  <mergeCells count="70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9:H59"/>
    <mergeCell ref="J59:AF59"/>
    <mergeCell ref="J56:AF56"/>
    <mergeCell ref="D56:H56"/>
    <mergeCell ref="AG56:AM56"/>
    <mergeCell ref="D57:H57"/>
    <mergeCell ref="J57:AF57"/>
    <mergeCell ref="AG57:AM57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K30:AO30"/>
    <mergeCell ref="L30:P30"/>
    <mergeCell ref="W30:AE30"/>
    <mergeCell ref="L31:P31"/>
    <mergeCell ref="AN62:AP62"/>
    <mergeCell ref="AG62:AM62"/>
    <mergeCell ref="AN59:AP59"/>
    <mergeCell ref="AG59:AM59"/>
    <mergeCell ref="AN56:AP56"/>
    <mergeCell ref="AN57:AP57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1 - Oprava fasády'!C2" display="/" xr:uid="{00000000-0004-0000-0000-000000000000}"/>
    <hyperlink ref="A56" location="'02 - Střešní konstrukce'!C2" display="/" xr:uid="{00000000-0004-0000-0000-000001000000}"/>
    <hyperlink ref="A57" location="'03 - Sanace 1.PP'!C2" display="/" xr:uid="{00000000-0004-0000-0000-000002000000}"/>
    <hyperlink ref="A58" location="'04 - Zateplení podlahy pů...'!C2" display="/" xr:uid="{00000000-0004-0000-0000-000003000000}"/>
    <hyperlink ref="A59" location="'05 - Zateplení podlahy pů...'!C2" display="/" xr:uid="{00000000-0004-0000-0000-000004000000}"/>
    <hyperlink ref="A60" location="'06 - Zpevněné plochy'!C2" display="/" xr:uid="{00000000-0004-0000-0000-000005000000}"/>
    <hyperlink ref="A61" location="'07 - Únikové venkovní sch...'!C2" display="/" xr:uid="{00000000-0004-0000-0000-000006000000}"/>
    <hyperlink ref="A62" location="'VON - Vedlejší a ostatní 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93"/>
  <sheetViews>
    <sheetView showGridLines="0" topLeftCell="A89" workbookViewId="0">
      <selection activeCell="I109" sqref="I10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16.5" customHeight="1">
      <c r="B9" s="33"/>
      <c r="E9" s="298" t="s">
        <v>106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ROUND(J99,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ROUND((SUM(BE99:BE1192)),  2)</f>
        <v>0</v>
      </c>
      <c r="I33" s="90">
        <v>0.21</v>
      </c>
      <c r="J33" s="89">
        <f>ROUND(((SUM(BE99:BE1192))*I33),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ROUND((SUM(BF99:BF1192)),  2)</f>
        <v>0</v>
      </c>
      <c r="I34" s="90">
        <v>0.15</v>
      </c>
      <c r="J34" s="89">
        <f>ROUND(((SUM(BF99:BF1192))*I34),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ROUND((SUM(BG99:BG1192)),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ROUND((SUM(BH99:BH1192)),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ROUND((SUM(BI99:BI1192)),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16.5" customHeight="1">
      <c r="B50" s="33"/>
      <c r="E50" s="298" t="str">
        <f>E9</f>
        <v>01 - Oprava fasády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J99</f>
        <v>0</v>
      </c>
      <c r="L59" s="33"/>
      <c r="AU59" s="18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J100</f>
        <v>0</v>
      </c>
      <c r="L60" s="100"/>
    </row>
    <row r="61" spans="2:47" s="9" customFormat="1" ht="19.899999999999999" customHeight="1">
      <c r="B61" s="104"/>
      <c r="D61" s="105" t="s">
        <v>112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9" customFormat="1" ht="19.899999999999999" customHeight="1">
      <c r="B62" s="104"/>
      <c r="D62" s="105" t="s">
        <v>113</v>
      </c>
      <c r="E62" s="106"/>
      <c r="F62" s="106"/>
      <c r="G62" s="106"/>
      <c r="H62" s="106"/>
      <c r="I62" s="106"/>
      <c r="J62" s="107">
        <f>J119</f>
        <v>0</v>
      </c>
      <c r="L62" s="104"/>
    </row>
    <row r="63" spans="2:47" s="9" customFormat="1" ht="19.899999999999999" customHeight="1">
      <c r="B63" s="104"/>
      <c r="D63" s="105" t="s">
        <v>114</v>
      </c>
      <c r="E63" s="106"/>
      <c r="F63" s="106"/>
      <c r="G63" s="106"/>
      <c r="H63" s="106"/>
      <c r="I63" s="106"/>
      <c r="J63" s="107">
        <f>J123</f>
        <v>0</v>
      </c>
      <c r="L63" s="104"/>
    </row>
    <row r="64" spans="2:47" s="9" customFormat="1" ht="19.899999999999999" customHeight="1">
      <c r="B64" s="104"/>
      <c r="D64" s="105" t="s">
        <v>115</v>
      </c>
      <c r="E64" s="106"/>
      <c r="F64" s="106"/>
      <c r="G64" s="106"/>
      <c r="H64" s="106"/>
      <c r="I64" s="106"/>
      <c r="J64" s="107">
        <f>J150</f>
        <v>0</v>
      </c>
      <c r="L64" s="104"/>
    </row>
    <row r="65" spans="2:12" s="9" customFormat="1" ht="19.899999999999999" customHeight="1">
      <c r="B65" s="104"/>
      <c r="D65" s="105" t="s">
        <v>116</v>
      </c>
      <c r="E65" s="106"/>
      <c r="F65" s="106"/>
      <c r="G65" s="106"/>
      <c r="H65" s="106"/>
      <c r="I65" s="106"/>
      <c r="J65" s="107">
        <f>J154</f>
        <v>0</v>
      </c>
      <c r="L65" s="104"/>
    </row>
    <row r="66" spans="2:12" s="9" customFormat="1" ht="19.899999999999999" customHeight="1">
      <c r="B66" s="104"/>
      <c r="D66" s="105" t="s">
        <v>117</v>
      </c>
      <c r="E66" s="106"/>
      <c r="F66" s="106"/>
      <c r="G66" s="106"/>
      <c r="H66" s="106"/>
      <c r="I66" s="106"/>
      <c r="J66" s="107">
        <f>J702</f>
        <v>0</v>
      </c>
      <c r="L66" s="104"/>
    </row>
    <row r="67" spans="2:12" s="9" customFormat="1" ht="19.899999999999999" customHeight="1">
      <c r="B67" s="104"/>
      <c r="D67" s="105" t="s">
        <v>118</v>
      </c>
      <c r="E67" s="106"/>
      <c r="F67" s="106"/>
      <c r="G67" s="106"/>
      <c r="H67" s="106"/>
      <c r="I67" s="106"/>
      <c r="J67" s="107">
        <f>J717</f>
        <v>0</v>
      </c>
      <c r="L67" s="104"/>
    </row>
    <row r="68" spans="2:12" s="9" customFormat="1" ht="19.899999999999999" customHeight="1">
      <c r="B68" s="104"/>
      <c r="D68" s="105" t="s">
        <v>119</v>
      </c>
      <c r="E68" s="106"/>
      <c r="F68" s="106"/>
      <c r="G68" s="106"/>
      <c r="H68" s="106"/>
      <c r="I68" s="106"/>
      <c r="J68" s="107">
        <f>J787</f>
        <v>0</v>
      </c>
      <c r="L68" s="104"/>
    </row>
    <row r="69" spans="2:12" s="9" customFormat="1" ht="19.899999999999999" customHeight="1">
      <c r="B69" s="104"/>
      <c r="D69" s="105" t="s">
        <v>120</v>
      </c>
      <c r="E69" s="106"/>
      <c r="F69" s="106"/>
      <c r="G69" s="106"/>
      <c r="H69" s="106"/>
      <c r="I69" s="106"/>
      <c r="J69" s="107">
        <f>J800</f>
        <v>0</v>
      </c>
      <c r="L69" s="104"/>
    </row>
    <row r="70" spans="2:12" s="9" customFormat="1" ht="19.899999999999999" customHeight="1">
      <c r="B70" s="104"/>
      <c r="D70" s="105" t="s">
        <v>121</v>
      </c>
      <c r="E70" s="106"/>
      <c r="F70" s="106"/>
      <c r="G70" s="106"/>
      <c r="H70" s="106"/>
      <c r="I70" s="106"/>
      <c r="J70" s="107">
        <f>J867</f>
        <v>0</v>
      </c>
      <c r="L70" s="104"/>
    </row>
    <row r="71" spans="2:12" s="9" customFormat="1" ht="19.899999999999999" customHeight="1">
      <c r="B71" s="104"/>
      <c r="D71" s="105" t="s">
        <v>122</v>
      </c>
      <c r="E71" s="106"/>
      <c r="F71" s="106"/>
      <c r="G71" s="106"/>
      <c r="H71" s="106"/>
      <c r="I71" s="106"/>
      <c r="J71" s="107">
        <f>J872</f>
        <v>0</v>
      </c>
      <c r="L71" s="104"/>
    </row>
    <row r="72" spans="2:12" s="9" customFormat="1" ht="19.899999999999999" customHeight="1">
      <c r="B72" s="104"/>
      <c r="D72" s="105" t="s">
        <v>123</v>
      </c>
      <c r="E72" s="106"/>
      <c r="F72" s="106"/>
      <c r="G72" s="106"/>
      <c r="H72" s="106"/>
      <c r="I72" s="106"/>
      <c r="J72" s="107">
        <f>J882</f>
        <v>0</v>
      </c>
      <c r="L72" s="104"/>
    </row>
    <row r="73" spans="2:12" s="8" customFormat="1" ht="24.95" customHeight="1">
      <c r="B73" s="100"/>
      <c r="D73" s="101" t="s">
        <v>124</v>
      </c>
      <c r="E73" s="102"/>
      <c r="F73" s="102"/>
      <c r="G73" s="102"/>
      <c r="H73" s="102"/>
      <c r="I73" s="102"/>
      <c r="J73" s="103">
        <f>J885</f>
        <v>0</v>
      </c>
      <c r="L73" s="100"/>
    </row>
    <row r="74" spans="2:12" s="9" customFormat="1" ht="19.899999999999999" customHeight="1">
      <c r="B74" s="104"/>
      <c r="D74" s="105" t="s">
        <v>125</v>
      </c>
      <c r="E74" s="106"/>
      <c r="F74" s="106"/>
      <c r="G74" s="106"/>
      <c r="H74" s="106"/>
      <c r="I74" s="106"/>
      <c r="J74" s="107">
        <f>J886</f>
        <v>0</v>
      </c>
      <c r="L74" s="104"/>
    </row>
    <row r="75" spans="2:12" s="9" customFormat="1" ht="19.899999999999999" customHeight="1">
      <c r="B75" s="104"/>
      <c r="D75" s="105" t="s">
        <v>126</v>
      </c>
      <c r="E75" s="106"/>
      <c r="F75" s="106"/>
      <c r="G75" s="106"/>
      <c r="H75" s="106"/>
      <c r="I75" s="106"/>
      <c r="J75" s="107">
        <f>J913</f>
        <v>0</v>
      </c>
      <c r="L75" s="104"/>
    </row>
    <row r="76" spans="2:12" s="9" customFormat="1" ht="19.899999999999999" customHeight="1">
      <c r="B76" s="104"/>
      <c r="D76" s="105" t="s">
        <v>127</v>
      </c>
      <c r="E76" s="106"/>
      <c r="F76" s="106"/>
      <c r="G76" s="106"/>
      <c r="H76" s="106"/>
      <c r="I76" s="106"/>
      <c r="J76" s="107">
        <f>J917</f>
        <v>0</v>
      </c>
      <c r="L76" s="104"/>
    </row>
    <row r="77" spans="2:12" s="9" customFormat="1" ht="19.899999999999999" customHeight="1">
      <c r="B77" s="104"/>
      <c r="D77" s="105" t="s">
        <v>128</v>
      </c>
      <c r="E77" s="106"/>
      <c r="F77" s="106"/>
      <c r="G77" s="106"/>
      <c r="H77" s="106"/>
      <c r="I77" s="106"/>
      <c r="J77" s="107">
        <f>J1065</f>
        <v>0</v>
      </c>
      <c r="L77" s="104"/>
    </row>
    <row r="78" spans="2:12" s="9" customFormat="1" ht="19.899999999999999" customHeight="1">
      <c r="B78" s="104"/>
      <c r="D78" s="105" t="s">
        <v>129</v>
      </c>
      <c r="E78" s="106"/>
      <c r="F78" s="106"/>
      <c r="G78" s="106"/>
      <c r="H78" s="106"/>
      <c r="I78" s="106"/>
      <c r="J78" s="107">
        <f>J1121</f>
        <v>0</v>
      </c>
      <c r="L78" s="104"/>
    </row>
    <row r="79" spans="2:12" s="9" customFormat="1" ht="19.899999999999999" customHeight="1">
      <c r="B79" s="104"/>
      <c r="D79" s="105" t="s">
        <v>130</v>
      </c>
      <c r="E79" s="106"/>
      <c r="F79" s="106"/>
      <c r="G79" s="106"/>
      <c r="H79" s="106"/>
      <c r="I79" s="106"/>
      <c r="J79" s="107">
        <f>J1160</f>
        <v>0</v>
      </c>
      <c r="L79" s="104"/>
    </row>
    <row r="80" spans="2:12" s="1" customFormat="1" ht="21.75" customHeight="1">
      <c r="B80" s="33"/>
      <c r="L80" s="33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3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3"/>
    </row>
    <row r="86" spans="2:12" s="1" customFormat="1" ht="24.95" customHeight="1">
      <c r="B86" s="33"/>
      <c r="C86" s="22" t="s">
        <v>131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8" t="s">
        <v>16</v>
      </c>
      <c r="L88" s="33"/>
    </row>
    <row r="89" spans="2:12" s="1" customFormat="1" ht="16.5" customHeight="1">
      <c r="B89" s="33"/>
      <c r="E89" s="315" t="str">
        <f>E7</f>
        <v>ZŠ Riegrova - fasáda, střecha, k.ú. Opava-Předměstí, p.č. 522/2</v>
      </c>
      <c r="F89" s="316"/>
      <c r="G89" s="316"/>
      <c r="H89" s="316"/>
      <c r="L89" s="33"/>
    </row>
    <row r="90" spans="2:12" s="1" customFormat="1" ht="12" customHeight="1">
      <c r="B90" s="33"/>
      <c r="C90" s="28" t="s">
        <v>105</v>
      </c>
      <c r="L90" s="33"/>
    </row>
    <row r="91" spans="2:12" s="1" customFormat="1" ht="16.5" customHeight="1">
      <c r="B91" s="33"/>
      <c r="E91" s="298" t="str">
        <f>E9</f>
        <v>01 - Oprava fasády</v>
      </c>
      <c r="F91" s="314"/>
      <c r="G91" s="314"/>
      <c r="H91" s="314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F12</f>
        <v>k.ú. Opava-Předměstí, p.č. 522/2</v>
      </c>
      <c r="I93" s="28" t="s">
        <v>23</v>
      </c>
      <c r="J93" s="49" t="str">
        <f>IF(J12="","",J12)</f>
        <v>27. 10. 2021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25</v>
      </c>
      <c r="F95" s="26" t="str">
        <f>E15</f>
        <v>Statutární město Opava, Horní nám. 382/69, Opava</v>
      </c>
      <c r="I95" s="28" t="s">
        <v>31</v>
      </c>
      <c r="J95" s="31" t="str">
        <f>E21</f>
        <v>Ing. Jan Pospíšil</v>
      </c>
      <c r="L95" s="33"/>
    </row>
    <row r="96" spans="2:12" s="1" customFormat="1" ht="15.2" customHeight="1">
      <c r="B96" s="33"/>
      <c r="C96" s="28" t="s">
        <v>29</v>
      </c>
      <c r="F96" s="26" t="str">
        <f>IF(E18="","",E18)</f>
        <v>Vyplň údaj</v>
      </c>
      <c r="I96" s="28" t="s">
        <v>34</v>
      </c>
      <c r="J96" s="31" t="str">
        <f>E24</f>
        <v xml:space="preserve"> 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08"/>
      <c r="C98" s="109" t="s">
        <v>132</v>
      </c>
      <c r="D98" s="110" t="s">
        <v>57</v>
      </c>
      <c r="E98" s="110" t="s">
        <v>53</v>
      </c>
      <c r="F98" s="110" t="s">
        <v>54</v>
      </c>
      <c r="G98" s="110" t="s">
        <v>133</v>
      </c>
      <c r="H98" s="110" t="s">
        <v>134</v>
      </c>
      <c r="I98" s="110" t="s">
        <v>135</v>
      </c>
      <c r="J98" s="110" t="s">
        <v>109</v>
      </c>
      <c r="K98" s="111" t="s">
        <v>136</v>
      </c>
      <c r="L98" s="108"/>
      <c r="M98" s="55" t="s">
        <v>19</v>
      </c>
      <c r="N98" s="56" t="s">
        <v>42</v>
      </c>
      <c r="O98" s="56" t="s">
        <v>137</v>
      </c>
      <c r="P98" s="56" t="s">
        <v>138</v>
      </c>
      <c r="Q98" s="56" t="s">
        <v>139</v>
      </c>
      <c r="R98" s="56" t="s">
        <v>140</v>
      </c>
      <c r="S98" s="56" t="s">
        <v>141</v>
      </c>
      <c r="T98" s="57" t="s">
        <v>142</v>
      </c>
    </row>
    <row r="99" spans="2:65" s="1" customFormat="1" ht="22.9" customHeight="1">
      <c r="B99" s="33"/>
      <c r="C99" s="60" t="s">
        <v>143</v>
      </c>
      <c r="J99" s="112">
        <f>BK99</f>
        <v>0</v>
      </c>
      <c r="L99" s="33"/>
      <c r="M99" s="58"/>
      <c r="N99" s="50"/>
      <c r="O99" s="50"/>
      <c r="P99" s="113">
        <f>P100+P885</f>
        <v>0</v>
      </c>
      <c r="Q99" s="50"/>
      <c r="R99" s="113">
        <f>R100+R885</f>
        <v>343.30153316000008</v>
      </c>
      <c r="S99" s="50"/>
      <c r="T99" s="114">
        <f>T100+T885</f>
        <v>198.26000778000002</v>
      </c>
      <c r="AT99" s="18" t="s">
        <v>71</v>
      </c>
      <c r="AU99" s="18" t="s">
        <v>110</v>
      </c>
      <c r="BK99" s="115">
        <f>BK100+BK885</f>
        <v>0</v>
      </c>
    </row>
    <row r="100" spans="2:65" s="11" customFormat="1" ht="25.9" customHeight="1">
      <c r="B100" s="116"/>
      <c r="D100" s="117" t="s">
        <v>71</v>
      </c>
      <c r="E100" s="118" t="s">
        <v>144</v>
      </c>
      <c r="F100" s="118" t="s">
        <v>145</v>
      </c>
      <c r="I100" s="119"/>
      <c r="J100" s="120">
        <f>BK100</f>
        <v>0</v>
      </c>
      <c r="L100" s="116"/>
      <c r="M100" s="121"/>
      <c r="P100" s="122">
        <f>P101+P119+P123+P150+P154+P702+P717+P787+P800+P867+P872+P882</f>
        <v>0</v>
      </c>
      <c r="R100" s="122">
        <f>R101+R119+R123+R150+R154+R702+R717+R787+R800+R867+R872+R882</f>
        <v>338.03853221000008</v>
      </c>
      <c r="T100" s="123">
        <f>T101+T119+T123+T150+T154+T702+T717+T787+T800+T867+T872+T882</f>
        <v>196.47843600000002</v>
      </c>
      <c r="AR100" s="117" t="s">
        <v>80</v>
      </c>
      <c r="AT100" s="124" t="s">
        <v>71</v>
      </c>
      <c r="AU100" s="124" t="s">
        <v>72</v>
      </c>
      <c r="AY100" s="117" t="s">
        <v>146</v>
      </c>
      <c r="BK100" s="125">
        <f>BK101+BK119+BK123+BK150+BK154+BK702+BK717+BK787+BK800+BK867+BK872+BK882</f>
        <v>0</v>
      </c>
    </row>
    <row r="101" spans="2:65" s="11" customFormat="1" ht="22.9" customHeight="1">
      <c r="B101" s="116"/>
      <c r="D101" s="117" t="s">
        <v>71</v>
      </c>
      <c r="E101" s="126" t="s">
        <v>147</v>
      </c>
      <c r="F101" s="126" t="s">
        <v>148</v>
      </c>
      <c r="I101" s="119"/>
      <c r="J101" s="127">
        <f>BK101</f>
        <v>0</v>
      </c>
      <c r="L101" s="116"/>
      <c r="M101" s="121"/>
      <c r="P101" s="122">
        <f>SUM(P102:P118)</f>
        <v>0</v>
      </c>
      <c r="R101" s="122">
        <f>SUM(R102:R118)</f>
        <v>5.3481175000000007</v>
      </c>
      <c r="T101" s="123">
        <f>SUM(T102:T118)</f>
        <v>0</v>
      </c>
      <c r="AR101" s="117" t="s">
        <v>80</v>
      </c>
      <c r="AT101" s="124" t="s">
        <v>71</v>
      </c>
      <c r="AU101" s="124" t="s">
        <v>80</v>
      </c>
      <c r="AY101" s="117" t="s">
        <v>146</v>
      </c>
      <c r="BK101" s="125">
        <f>SUM(BK102:BK118)</f>
        <v>0</v>
      </c>
    </row>
    <row r="102" spans="2:65" s="1" customFormat="1" ht="37.9" customHeight="1">
      <c r="B102" s="33"/>
      <c r="C102" s="128" t="s">
        <v>80</v>
      </c>
      <c r="D102" s="128" t="s">
        <v>149</v>
      </c>
      <c r="E102" s="129" t="s">
        <v>150</v>
      </c>
      <c r="F102" s="130" t="s">
        <v>151</v>
      </c>
      <c r="G102" s="131" t="s">
        <v>152</v>
      </c>
      <c r="H102" s="132">
        <v>3.4740000000000002</v>
      </c>
      <c r="I102" s="133"/>
      <c r="J102" s="134">
        <f>ROUND(I102*H102,2)</f>
        <v>0</v>
      </c>
      <c r="K102" s="130" t="s">
        <v>153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1.3271500000000001</v>
      </c>
      <c r="R102" s="137">
        <f>Q102*H102</f>
        <v>4.6105191000000003</v>
      </c>
      <c r="S102" s="137">
        <v>0</v>
      </c>
      <c r="T102" s="138">
        <f>S102*H102</f>
        <v>0</v>
      </c>
      <c r="AR102" s="139" t="s">
        <v>154</v>
      </c>
      <c r="AT102" s="139" t="s">
        <v>149</v>
      </c>
      <c r="AU102" s="139" t="s">
        <v>82</v>
      </c>
      <c r="AY102" s="18" t="s">
        <v>146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154</v>
      </c>
      <c r="BM102" s="139" t="s">
        <v>155</v>
      </c>
    </row>
    <row r="103" spans="2:65" s="1" customFormat="1">
      <c r="B103" s="33"/>
      <c r="D103" s="141" t="s">
        <v>156</v>
      </c>
      <c r="F103" s="142" t="s">
        <v>157</v>
      </c>
      <c r="I103" s="143"/>
      <c r="L103" s="33"/>
      <c r="M103" s="144"/>
      <c r="T103" s="52"/>
      <c r="AT103" s="18" t="s">
        <v>156</v>
      </c>
      <c r="AU103" s="18" t="s">
        <v>82</v>
      </c>
    </row>
    <row r="104" spans="2:65" s="12" customFormat="1">
      <c r="B104" s="145"/>
      <c r="D104" s="146" t="s">
        <v>158</v>
      </c>
      <c r="E104" s="147" t="s">
        <v>19</v>
      </c>
      <c r="F104" s="148" t="s">
        <v>159</v>
      </c>
      <c r="H104" s="147" t="s">
        <v>19</v>
      </c>
      <c r="I104" s="149"/>
      <c r="L104" s="145"/>
      <c r="M104" s="150"/>
      <c r="T104" s="151"/>
      <c r="AT104" s="147" t="s">
        <v>158</v>
      </c>
      <c r="AU104" s="147" t="s">
        <v>82</v>
      </c>
      <c r="AV104" s="12" t="s">
        <v>80</v>
      </c>
      <c r="AW104" s="12" t="s">
        <v>33</v>
      </c>
      <c r="AX104" s="12" t="s">
        <v>72</v>
      </c>
      <c r="AY104" s="147" t="s">
        <v>146</v>
      </c>
    </row>
    <row r="105" spans="2:65" s="12" customFormat="1">
      <c r="B105" s="145"/>
      <c r="D105" s="146" t="s">
        <v>158</v>
      </c>
      <c r="E105" s="147" t="s">
        <v>19</v>
      </c>
      <c r="F105" s="148" t="s">
        <v>160</v>
      </c>
      <c r="H105" s="147" t="s">
        <v>19</v>
      </c>
      <c r="I105" s="149"/>
      <c r="L105" s="145"/>
      <c r="M105" s="150"/>
      <c r="T105" s="151"/>
      <c r="AT105" s="147" t="s">
        <v>158</v>
      </c>
      <c r="AU105" s="147" t="s">
        <v>82</v>
      </c>
      <c r="AV105" s="12" t="s">
        <v>80</v>
      </c>
      <c r="AW105" s="12" t="s">
        <v>33</v>
      </c>
      <c r="AX105" s="12" t="s">
        <v>72</v>
      </c>
      <c r="AY105" s="147" t="s">
        <v>146</v>
      </c>
    </row>
    <row r="106" spans="2:65" s="13" customFormat="1">
      <c r="B106" s="152"/>
      <c r="D106" s="146" t="s">
        <v>158</v>
      </c>
      <c r="E106" s="153" t="s">
        <v>19</v>
      </c>
      <c r="F106" s="154" t="s">
        <v>161</v>
      </c>
      <c r="H106" s="155">
        <v>3.96</v>
      </c>
      <c r="I106" s="156"/>
      <c r="L106" s="152"/>
      <c r="M106" s="157"/>
      <c r="T106" s="158"/>
      <c r="AT106" s="153" t="s">
        <v>158</v>
      </c>
      <c r="AU106" s="153" t="s">
        <v>82</v>
      </c>
      <c r="AV106" s="13" t="s">
        <v>82</v>
      </c>
      <c r="AW106" s="13" t="s">
        <v>33</v>
      </c>
      <c r="AX106" s="13" t="s">
        <v>72</v>
      </c>
      <c r="AY106" s="153" t="s">
        <v>146</v>
      </c>
    </row>
    <row r="107" spans="2:65" s="13" customFormat="1">
      <c r="B107" s="152"/>
      <c r="D107" s="146" t="s">
        <v>158</v>
      </c>
      <c r="E107" s="153" t="s">
        <v>19</v>
      </c>
      <c r="F107" s="154" t="s">
        <v>162</v>
      </c>
      <c r="H107" s="155">
        <v>-0.48599999999999999</v>
      </c>
      <c r="I107" s="156"/>
      <c r="L107" s="152"/>
      <c r="M107" s="157"/>
      <c r="T107" s="158"/>
      <c r="AT107" s="153" t="s">
        <v>158</v>
      </c>
      <c r="AU107" s="153" t="s">
        <v>82</v>
      </c>
      <c r="AV107" s="13" t="s">
        <v>82</v>
      </c>
      <c r="AW107" s="13" t="s">
        <v>33</v>
      </c>
      <c r="AX107" s="13" t="s">
        <v>72</v>
      </c>
      <c r="AY107" s="153" t="s">
        <v>146</v>
      </c>
    </row>
    <row r="108" spans="2:65" s="14" customFormat="1">
      <c r="B108" s="159"/>
      <c r="D108" s="146" t="s">
        <v>158</v>
      </c>
      <c r="E108" s="160" t="s">
        <v>19</v>
      </c>
      <c r="F108" s="161" t="s">
        <v>163</v>
      </c>
      <c r="H108" s="162">
        <v>3.4740000000000002</v>
      </c>
      <c r="I108" s="163"/>
      <c r="L108" s="159"/>
      <c r="M108" s="164"/>
      <c r="T108" s="165"/>
      <c r="AT108" s="160" t="s">
        <v>158</v>
      </c>
      <c r="AU108" s="160" t="s">
        <v>82</v>
      </c>
      <c r="AV108" s="14" t="s">
        <v>154</v>
      </c>
      <c r="AW108" s="14" t="s">
        <v>33</v>
      </c>
      <c r="AX108" s="14" t="s">
        <v>80</v>
      </c>
      <c r="AY108" s="160" t="s">
        <v>146</v>
      </c>
    </row>
    <row r="109" spans="2:65" s="1" customFormat="1" ht="101.25" customHeight="1">
      <c r="B109" s="33"/>
      <c r="C109" s="128" t="s">
        <v>82</v>
      </c>
      <c r="D109" s="128" t="s">
        <v>149</v>
      </c>
      <c r="E109" s="129" t="s">
        <v>164</v>
      </c>
      <c r="F109" s="130" t="s">
        <v>165</v>
      </c>
      <c r="G109" s="131" t="s">
        <v>166</v>
      </c>
      <c r="H109" s="132">
        <v>1</v>
      </c>
      <c r="I109" s="133"/>
      <c r="J109" s="134">
        <f>ROUND(I109*H109,2)</f>
        <v>0</v>
      </c>
      <c r="K109" s="130" t="s">
        <v>19</v>
      </c>
      <c r="L109" s="33"/>
      <c r="M109" s="135" t="s">
        <v>19</v>
      </c>
      <c r="N109" s="136" t="s">
        <v>43</v>
      </c>
      <c r="P109" s="137">
        <f>O109*H109</f>
        <v>0</v>
      </c>
      <c r="Q109" s="137">
        <v>0.5</v>
      </c>
      <c r="R109" s="137">
        <f>Q109*H109</f>
        <v>0.5</v>
      </c>
      <c r="S109" s="137">
        <v>0</v>
      </c>
      <c r="T109" s="138">
        <f>S109*H109</f>
        <v>0</v>
      </c>
      <c r="AR109" s="139" t="s">
        <v>154</v>
      </c>
      <c r="AT109" s="139" t="s">
        <v>149</v>
      </c>
      <c r="AU109" s="139" t="s">
        <v>82</v>
      </c>
      <c r="AY109" s="18" t="s">
        <v>146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80</v>
      </c>
      <c r="BK109" s="140">
        <f>ROUND(I109*H109,2)</f>
        <v>0</v>
      </c>
      <c r="BL109" s="18" t="s">
        <v>154</v>
      </c>
      <c r="BM109" s="139" t="s">
        <v>167</v>
      </c>
    </row>
    <row r="110" spans="2:65" s="12" customFormat="1">
      <c r="B110" s="145"/>
      <c r="D110" s="146" t="s">
        <v>158</v>
      </c>
      <c r="E110" s="147" t="s">
        <v>19</v>
      </c>
      <c r="F110" s="148" t="s">
        <v>168</v>
      </c>
      <c r="H110" s="147" t="s">
        <v>19</v>
      </c>
      <c r="I110" s="149"/>
      <c r="L110" s="145"/>
      <c r="M110" s="150"/>
      <c r="T110" s="151"/>
      <c r="AT110" s="147" t="s">
        <v>158</v>
      </c>
      <c r="AU110" s="147" t="s">
        <v>82</v>
      </c>
      <c r="AV110" s="12" t="s">
        <v>80</v>
      </c>
      <c r="AW110" s="12" t="s">
        <v>33</v>
      </c>
      <c r="AX110" s="12" t="s">
        <v>72</v>
      </c>
      <c r="AY110" s="147" t="s">
        <v>146</v>
      </c>
    </row>
    <row r="111" spans="2:65" s="13" customFormat="1">
      <c r="B111" s="152"/>
      <c r="D111" s="146" t="s">
        <v>158</v>
      </c>
      <c r="E111" s="153" t="s">
        <v>19</v>
      </c>
      <c r="F111" s="154" t="s">
        <v>80</v>
      </c>
      <c r="H111" s="155">
        <v>1</v>
      </c>
      <c r="I111" s="156"/>
      <c r="L111" s="152"/>
      <c r="M111" s="157"/>
      <c r="T111" s="158"/>
      <c r="AT111" s="153" t="s">
        <v>158</v>
      </c>
      <c r="AU111" s="153" t="s">
        <v>82</v>
      </c>
      <c r="AV111" s="13" t="s">
        <v>82</v>
      </c>
      <c r="AW111" s="13" t="s">
        <v>33</v>
      </c>
      <c r="AX111" s="13" t="s">
        <v>80</v>
      </c>
      <c r="AY111" s="153" t="s">
        <v>146</v>
      </c>
    </row>
    <row r="112" spans="2:65" s="1" customFormat="1" ht="49.15" customHeight="1">
      <c r="B112" s="33"/>
      <c r="C112" s="128" t="s">
        <v>147</v>
      </c>
      <c r="D112" s="128" t="s">
        <v>149</v>
      </c>
      <c r="E112" s="129" t="s">
        <v>169</v>
      </c>
      <c r="F112" s="130" t="s">
        <v>170</v>
      </c>
      <c r="G112" s="131" t="s">
        <v>171</v>
      </c>
      <c r="H112" s="132">
        <v>0.48</v>
      </c>
      <c r="I112" s="133"/>
      <c r="J112" s="134">
        <f>ROUND(I112*H112,2)</f>
        <v>0</v>
      </c>
      <c r="K112" s="130" t="s">
        <v>153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0.23458000000000001</v>
      </c>
      <c r="R112" s="137">
        <f>Q112*H112</f>
        <v>0.1125984</v>
      </c>
      <c r="S112" s="137">
        <v>0</v>
      </c>
      <c r="T112" s="138">
        <f>S112*H112</f>
        <v>0</v>
      </c>
      <c r="AR112" s="139" t="s">
        <v>154</v>
      </c>
      <c r="AT112" s="139" t="s">
        <v>149</v>
      </c>
      <c r="AU112" s="139" t="s">
        <v>82</v>
      </c>
      <c r="AY112" s="18" t="s">
        <v>146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154</v>
      </c>
      <c r="BM112" s="139" t="s">
        <v>172</v>
      </c>
    </row>
    <row r="113" spans="2:65" s="1" customFormat="1">
      <c r="B113" s="33"/>
      <c r="D113" s="141" t="s">
        <v>156</v>
      </c>
      <c r="F113" s="142" t="s">
        <v>173</v>
      </c>
      <c r="I113" s="143"/>
      <c r="L113" s="33"/>
      <c r="M113" s="144"/>
      <c r="T113" s="52"/>
      <c r="AT113" s="18" t="s">
        <v>156</v>
      </c>
      <c r="AU113" s="18" t="s">
        <v>82</v>
      </c>
    </row>
    <row r="114" spans="2:65" s="12" customFormat="1">
      <c r="B114" s="145"/>
      <c r="D114" s="146" t="s">
        <v>158</v>
      </c>
      <c r="E114" s="147" t="s">
        <v>19</v>
      </c>
      <c r="F114" s="148" t="s">
        <v>174</v>
      </c>
      <c r="H114" s="147" t="s">
        <v>19</v>
      </c>
      <c r="I114" s="149"/>
      <c r="L114" s="145"/>
      <c r="M114" s="150"/>
      <c r="T114" s="151"/>
      <c r="AT114" s="147" t="s">
        <v>158</v>
      </c>
      <c r="AU114" s="147" t="s">
        <v>82</v>
      </c>
      <c r="AV114" s="12" t="s">
        <v>80</v>
      </c>
      <c r="AW114" s="12" t="s">
        <v>33</v>
      </c>
      <c r="AX114" s="12" t="s">
        <v>72</v>
      </c>
      <c r="AY114" s="147" t="s">
        <v>146</v>
      </c>
    </row>
    <row r="115" spans="2:65" s="13" customFormat="1">
      <c r="B115" s="152"/>
      <c r="D115" s="146" t="s">
        <v>158</v>
      </c>
      <c r="E115" s="153" t="s">
        <v>19</v>
      </c>
      <c r="F115" s="154" t="s">
        <v>175</v>
      </c>
      <c r="H115" s="155">
        <v>0.48</v>
      </c>
      <c r="I115" s="156"/>
      <c r="L115" s="152"/>
      <c r="M115" s="157"/>
      <c r="T115" s="158"/>
      <c r="AT115" s="153" t="s">
        <v>158</v>
      </c>
      <c r="AU115" s="153" t="s">
        <v>82</v>
      </c>
      <c r="AV115" s="13" t="s">
        <v>82</v>
      </c>
      <c r="AW115" s="13" t="s">
        <v>33</v>
      </c>
      <c r="AX115" s="13" t="s">
        <v>80</v>
      </c>
      <c r="AY115" s="153" t="s">
        <v>146</v>
      </c>
    </row>
    <row r="116" spans="2:65" s="1" customFormat="1" ht="55.5" customHeight="1">
      <c r="B116" s="33"/>
      <c r="C116" s="128" t="s">
        <v>154</v>
      </c>
      <c r="D116" s="128" t="s">
        <v>149</v>
      </c>
      <c r="E116" s="129" t="s">
        <v>176</v>
      </c>
      <c r="F116" s="130" t="s">
        <v>177</v>
      </c>
      <c r="G116" s="131" t="s">
        <v>166</v>
      </c>
      <c r="H116" s="132">
        <v>5</v>
      </c>
      <c r="I116" s="133"/>
      <c r="J116" s="134">
        <f>ROUND(I116*H116,2)</f>
        <v>0</v>
      </c>
      <c r="K116" s="130" t="s">
        <v>19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2.5000000000000001E-2</v>
      </c>
      <c r="R116" s="137">
        <f>Q116*H116</f>
        <v>0.125</v>
      </c>
      <c r="S116" s="137">
        <v>0</v>
      </c>
      <c r="T116" s="138">
        <f>S116*H116</f>
        <v>0</v>
      </c>
      <c r="AR116" s="139" t="s">
        <v>154</v>
      </c>
      <c r="AT116" s="139" t="s">
        <v>149</v>
      </c>
      <c r="AU116" s="139" t="s">
        <v>82</v>
      </c>
      <c r="AY116" s="18" t="s">
        <v>146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154</v>
      </c>
      <c r="BM116" s="139" t="s">
        <v>178</v>
      </c>
    </row>
    <row r="117" spans="2:65" s="12" customFormat="1">
      <c r="B117" s="145"/>
      <c r="D117" s="146" t="s">
        <v>158</v>
      </c>
      <c r="E117" s="147" t="s">
        <v>19</v>
      </c>
      <c r="F117" s="148" t="s">
        <v>179</v>
      </c>
      <c r="H117" s="147" t="s">
        <v>19</v>
      </c>
      <c r="I117" s="149"/>
      <c r="L117" s="145"/>
      <c r="M117" s="150"/>
      <c r="T117" s="151"/>
      <c r="AT117" s="147" t="s">
        <v>158</v>
      </c>
      <c r="AU117" s="147" t="s">
        <v>82</v>
      </c>
      <c r="AV117" s="12" t="s">
        <v>80</v>
      </c>
      <c r="AW117" s="12" t="s">
        <v>33</v>
      </c>
      <c r="AX117" s="12" t="s">
        <v>72</v>
      </c>
      <c r="AY117" s="147" t="s">
        <v>146</v>
      </c>
    </row>
    <row r="118" spans="2:65" s="13" customFormat="1">
      <c r="B118" s="152"/>
      <c r="D118" s="146" t="s">
        <v>158</v>
      </c>
      <c r="E118" s="153" t="s">
        <v>19</v>
      </c>
      <c r="F118" s="154" t="s">
        <v>180</v>
      </c>
      <c r="H118" s="155">
        <v>5</v>
      </c>
      <c r="I118" s="156"/>
      <c r="L118" s="152"/>
      <c r="M118" s="157"/>
      <c r="T118" s="158"/>
      <c r="AT118" s="153" t="s">
        <v>158</v>
      </c>
      <c r="AU118" s="153" t="s">
        <v>82</v>
      </c>
      <c r="AV118" s="13" t="s">
        <v>82</v>
      </c>
      <c r="AW118" s="13" t="s">
        <v>33</v>
      </c>
      <c r="AX118" s="13" t="s">
        <v>80</v>
      </c>
      <c r="AY118" s="153" t="s">
        <v>146</v>
      </c>
    </row>
    <row r="119" spans="2:65" s="11" customFormat="1" ht="22.9" customHeight="1">
      <c r="B119" s="116"/>
      <c r="D119" s="117" t="s">
        <v>71</v>
      </c>
      <c r="E119" s="126" t="s">
        <v>180</v>
      </c>
      <c r="F119" s="126" t="s">
        <v>181</v>
      </c>
      <c r="I119" s="119"/>
      <c r="J119" s="127">
        <f>BK119</f>
        <v>0</v>
      </c>
      <c r="L119" s="116"/>
      <c r="M119" s="121"/>
      <c r="P119" s="122">
        <f>SUM(P120:P122)</f>
        <v>0</v>
      </c>
      <c r="R119" s="122">
        <f>SUM(R120:R122)</f>
        <v>0.55110000000000003</v>
      </c>
      <c r="T119" s="123">
        <f>SUM(T120:T122)</f>
        <v>0</v>
      </c>
      <c r="AR119" s="117" t="s">
        <v>80</v>
      </c>
      <c r="AT119" s="124" t="s">
        <v>71</v>
      </c>
      <c r="AU119" s="124" t="s">
        <v>80</v>
      </c>
      <c r="AY119" s="117" t="s">
        <v>146</v>
      </c>
      <c r="BK119" s="125">
        <f>SUM(BK120:BK122)</f>
        <v>0</v>
      </c>
    </row>
    <row r="120" spans="2:65" s="1" customFormat="1" ht="37.9" customHeight="1">
      <c r="B120" s="33"/>
      <c r="C120" s="128" t="s">
        <v>180</v>
      </c>
      <c r="D120" s="128" t="s">
        <v>149</v>
      </c>
      <c r="E120" s="129" t="s">
        <v>182</v>
      </c>
      <c r="F120" s="130" t="s">
        <v>183</v>
      </c>
      <c r="G120" s="131" t="s">
        <v>171</v>
      </c>
      <c r="H120" s="132">
        <v>3</v>
      </c>
      <c r="I120" s="133"/>
      <c r="J120" s="134">
        <f>ROUND(I120*H120,2)</f>
        <v>0</v>
      </c>
      <c r="K120" s="130" t="s">
        <v>19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0.1837</v>
      </c>
      <c r="R120" s="137">
        <f>Q120*H120</f>
        <v>0.55110000000000003</v>
      </c>
      <c r="S120" s="137">
        <v>0</v>
      </c>
      <c r="T120" s="138">
        <f>S120*H120</f>
        <v>0</v>
      </c>
      <c r="AR120" s="139" t="s">
        <v>154</v>
      </c>
      <c r="AT120" s="139" t="s">
        <v>149</v>
      </c>
      <c r="AU120" s="139" t="s">
        <v>82</v>
      </c>
      <c r="AY120" s="18" t="s">
        <v>146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154</v>
      </c>
      <c r="BM120" s="139" t="s">
        <v>184</v>
      </c>
    </row>
    <row r="121" spans="2:65" s="12" customFormat="1">
      <c r="B121" s="145"/>
      <c r="D121" s="146" t="s">
        <v>158</v>
      </c>
      <c r="E121" s="147" t="s">
        <v>19</v>
      </c>
      <c r="F121" s="148" t="s">
        <v>185</v>
      </c>
      <c r="H121" s="147" t="s">
        <v>19</v>
      </c>
      <c r="I121" s="149"/>
      <c r="L121" s="145"/>
      <c r="M121" s="150"/>
      <c r="T121" s="151"/>
      <c r="AT121" s="147" t="s">
        <v>158</v>
      </c>
      <c r="AU121" s="147" t="s">
        <v>82</v>
      </c>
      <c r="AV121" s="12" t="s">
        <v>80</v>
      </c>
      <c r="AW121" s="12" t="s">
        <v>33</v>
      </c>
      <c r="AX121" s="12" t="s">
        <v>72</v>
      </c>
      <c r="AY121" s="147" t="s">
        <v>146</v>
      </c>
    </row>
    <row r="122" spans="2:65" s="13" customFormat="1">
      <c r="B122" s="152"/>
      <c r="D122" s="146" t="s">
        <v>158</v>
      </c>
      <c r="E122" s="153" t="s">
        <v>19</v>
      </c>
      <c r="F122" s="154" t="s">
        <v>186</v>
      </c>
      <c r="H122" s="155">
        <v>3</v>
      </c>
      <c r="I122" s="156"/>
      <c r="L122" s="152"/>
      <c r="M122" s="157"/>
      <c r="T122" s="158"/>
      <c r="AT122" s="153" t="s">
        <v>158</v>
      </c>
      <c r="AU122" s="153" t="s">
        <v>82</v>
      </c>
      <c r="AV122" s="13" t="s">
        <v>82</v>
      </c>
      <c r="AW122" s="13" t="s">
        <v>33</v>
      </c>
      <c r="AX122" s="13" t="s">
        <v>80</v>
      </c>
      <c r="AY122" s="153" t="s">
        <v>146</v>
      </c>
    </row>
    <row r="123" spans="2:65" s="11" customFormat="1" ht="22.9" customHeight="1">
      <c r="B123" s="116"/>
      <c r="D123" s="117" t="s">
        <v>71</v>
      </c>
      <c r="E123" s="126" t="s">
        <v>187</v>
      </c>
      <c r="F123" s="126" t="s">
        <v>188</v>
      </c>
      <c r="I123" s="119"/>
      <c r="J123" s="127">
        <f>BK123</f>
        <v>0</v>
      </c>
      <c r="L123" s="116"/>
      <c r="M123" s="121"/>
      <c r="P123" s="122">
        <f>SUM(P124:P149)</f>
        <v>0</v>
      </c>
      <c r="R123" s="122">
        <f>SUM(R124:R149)</f>
        <v>0</v>
      </c>
      <c r="T123" s="123">
        <f>SUM(T124:T149)</f>
        <v>0</v>
      </c>
      <c r="AR123" s="117" t="s">
        <v>80</v>
      </c>
      <c r="AT123" s="124" t="s">
        <v>71</v>
      </c>
      <c r="AU123" s="124" t="s">
        <v>80</v>
      </c>
      <c r="AY123" s="117" t="s">
        <v>146</v>
      </c>
      <c r="BK123" s="125">
        <f>SUM(BK124:BK149)</f>
        <v>0</v>
      </c>
    </row>
    <row r="124" spans="2:65" s="1" customFormat="1" ht="24.2" customHeight="1">
      <c r="B124" s="33"/>
      <c r="C124" s="128" t="s">
        <v>189</v>
      </c>
      <c r="D124" s="128" t="s">
        <v>149</v>
      </c>
      <c r="E124" s="129" t="s">
        <v>190</v>
      </c>
      <c r="F124" s="130" t="s">
        <v>191</v>
      </c>
      <c r="G124" s="131" t="s">
        <v>171</v>
      </c>
      <c r="H124" s="132">
        <v>122.23699999999999</v>
      </c>
      <c r="I124" s="133"/>
      <c r="J124" s="134">
        <f>ROUND(I124*H124,2)</f>
        <v>0</v>
      </c>
      <c r="K124" s="130" t="s">
        <v>19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154</v>
      </c>
      <c r="AT124" s="139" t="s">
        <v>149</v>
      </c>
      <c r="AU124" s="139" t="s">
        <v>82</v>
      </c>
      <c r="AY124" s="18" t="s">
        <v>146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154</v>
      </c>
      <c r="BM124" s="139" t="s">
        <v>192</v>
      </c>
    </row>
    <row r="125" spans="2:65" s="1" customFormat="1" ht="37.9" customHeight="1">
      <c r="B125" s="33"/>
      <c r="C125" s="128" t="s">
        <v>193</v>
      </c>
      <c r="D125" s="128" t="s">
        <v>149</v>
      </c>
      <c r="E125" s="129" t="s">
        <v>194</v>
      </c>
      <c r="F125" s="130" t="s">
        <v>195</v>
      </c>
      <c r="G125" s="131" t="s">
        <v>171</v>
      </c>
      <c r="H125" s="132">
        <v>122.23699999999999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154</v>
      </c>
      <c r="AT125" s="139" t="s">
        <v>149</v>
      </c>
      <c r="AU125" s="139" t="s">
        <v>82</v>
      </c>
      <c r="AY125" s="18" t="s">
        <v>146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154</v>
      </c>
      <c r="BM125" s="139" t="s">
        <v>196</v>
      </c>
    </row>
    <row r="126" spans="2:65" s="12" customFormat="1">
      <c r="B126" s="145"/>
      <c r="D126" s="146" t="s">
        <v>158</v>
      </c>
      <c r="E126" s="147" t="s">
        <v>19</v>
      </c>
      <c r="F126" s="148" t="s">
        <v>197</v>
      </c>
      <c r="H126" s="147" t="s">
        <v>19</v>
      </c>
      <c r="I126" s="149"/>
      <c r="L126" s="145"/>
      <c r="M126" s="150"/>
      <c r="T126" s="151"/>
      <c r="AT126" s="147" t="s">
        <v>158</v>
      </c>
      <c r="AU126" s="147" t="s">
        <v>82</v>
      </c>
      <c r="AV126" s="12" t="s">
        <v>80</v>
      </c>
      <c r="AW126" s="12" t="s">
        <v>33</v>
      </c>
      <c r="AX126" s="12" t="s">
        <v>72</v>
      </c>
      <c r="AY126" s="147" t="s">
        <v>146</v>
      </c>
    </row>
    <row r="127" spans="2:65" s="13" customFormat="1">
      <c r="B127" s="152"/>
      <c r="D127" s="146" t="s">
        <v>158</v>
      </c>
      <c r="E127" s="153" t="s">
        <v>19</v>
      </c>
      <c r="F127" s="154" t="s">
        <v>198</v>
      </c>
      <c r="H127" s="155">
        <v>13.71</v>
      </c>
      <c r="I127" s="156"/>
      <c r="L127" s="152"/>
      <c r="M127" s="157"/>
      <c r="T127" s="158"/>
      <c r="AT127" s="153" t="s">
        <v>158</v>
      </c>
      <c r="AU127" s="153" t="s">
        <v>82</v>
      </c>
      <c r="AV127" s="13" t="s">
        <v>82</v>
      </c>
      <c r="AW127" s="13" t="s">
        <v>33</v>
      </c>
      <c r="AX127" s="13" t="s">
        <v>72</v>
      </c>
      <c r="AY127" s="153" t="s">
        <v>146</v>
      </c>
    </row>
    <row r="128" spans="2:65" s="13" customFormat="1">
      <c r="B128" s="152"/>
      <c r="D128" s="146" t="s">
        <v>158</v>
      </c>
      <c r="E128" s="153" t="s">
        <v>19</v>
      </c>
      <c r="F128" s="154" t="s">
        <v>199</v>
      </c>
      <c r="H128" s="155">
        <v>29.850999999999999</v>
      </c>
      <c r="I128" s="156"/>
      <c r="L128" s="152"/>
      <c r="M128" s="157"/>
      <c r="T128" s="158"/>
      <c r="AT128" s="153" t="s">
        <v>158</v>
      </c>
      <c r="AU128" s="153" t="s">
        <v>82</v>
      </c>
      <c r="AV128" s="13" t="s">
        <v>82</v>
      </c>
      <c r="AW128" s="13" t="s">
        <v>33</v>
      </c>
      <c r="AX128" s="13" t="s">
        <v>72</v>
      </c>
      <c r="AY128" s="153" t="s">
        <v>146</v>
      </c>
    </row>
    <row r="129" spans="2:51" s="13" customFormat="1">
      <c r="B129" s="152"/>
      <c r="D129" s="146" t="s">
        <v>158</v>
      </c>
      <c r="E129" s="153" t="s">
        <v>19</v>
      </c>
      <c r="F129" s="154" t="s">
        <v>200</v>
      </c>
      <c r="H129" s="155">
        <v>44.31</v>
      </c>
      <c r="I129" s="156"/>
      <c r="L129" s="152"/>
      <c r="M129" s="157"/>
      <c r="T129" s="158"/>
      <c r="AT129" s="153" t="s">
        <v>158</v>
      </c>
      <c r="AU129" s="153" t="s">
        <v>82</v>
      </c>
      <c r="AV129" s="13" t="s">
        <v>82</v>
      </c>
      <c r="AW129" s="13" t="s">
        <v>33</v>
      </c>
      <c r="AX129" s="13" t="s">
        <v>72</v>
      </c>
      <c r="AY129" s="153" t="s">
        <v>146</v>
      </c>
    </row>
    <row r="130" spans="2:51" s="13" customFormat="1">
      <c r="B130" s="152"/>
      <c r="D130" s="146" t="s">
        <v>158</v>
      </c>
      <c r="E130" s="153" t="s">
        <v>19</v>
      </c>
      <c r="F130" s="154" t="s">
        <v>201</v>
      </c>
      <c r="H130" s="155">
        <v>-6.1950000000000003</v>
      </c>
      <c r="I130" s="156"/>
      <c r="L130" s="152"/>
      <c r="M130" s="157"/>
      <c r="T130" s="158"/>
      <c r="AT130" s="153" t="s">
        <v>158</v>
      </c>
      <c r="AU130" s="153" t="s">
        <v>82</v>
      </c>
      <c r="AV130" s="13" t="s">
        <v>82</v>
      </c>
      <c r="AW130" s="13" t="s">
        <v>33</v>
      </c>
      <c r="AX130" s="13" t="s">
        <v>72</v>
      </c>
      <c r="AY130" s="153" t="s">
        <v>146</v>
      </c>
    </row>
    <row r="131" spans="2:51" s="13" customFormat="1">
      <c r="B131" s="152"/>
      <c r="D131" s="146" t="s">
        <v>158</v>
      </c>
      <c r="E131" s="153" t="s">
        <v>19</v>
      </c>
      <c r="F131" s="154" t="s">
        <v>202</v>
      </c>
      <c r="H131" s="155">
        <v>-0.26800000000000002</v>
      </c>
      <c r="I131" s="156"/>
      <c r="L131" s="152"/>
      <c r="M131" s="157"/>
      <c r="T131" s="158"/>
      <c r="AT131" s="153" t="s">
        <v>158</v>
      </c>
      <c r="AU131" s="153" t="s">
        <v>82</v>
      </c>
      <c r="AV131" s="13" t="s">
        <v>82</v>
      </c>
      <c r="AW131" s="13" t="s">
        <v>33</v>
      </c>
      <c r="AX131" s="13" t="s">
        <v>72</v>
      </c>
      <c r="AY131" s="153" t="s">
        <v>146</v>
      </c>
    </row>
    <row r="132" spans="2:51" s="13" customFormat="1">
      <c r="B132" s="152"/>
      <c r="D132" s="146" t="s">
        <v>158</v>
      </c>
      <c r="E132" s="153" t="s">
        <v>19</v>
      </c>
      <c r="F132" s="154" t="s">
        <v>203</v>
      </c>
      <c r="H132" s="155">
        <v>4.41</v>
      </c>
      <c r="I132" s="156"/>
      <c r="L132" s="152"/>
      <c r="M132" s="157"/>
      <c r="T132" s="158"/>
      <c r="AT132" s="153" t="s">
        <v>158</v>
      </c>
      <c r="AU132" s="153" t="s">
        <v>82</v>
      </c>
      <c r="AV132" s="13" t="s">
        <v>82</v>
      </c>
      <c r="AW132" s="13" t="s">
        <v>33</v>
      </c>
      <c r="AX132" s="13" t="s">
        <v>72</v>
      </c>
      <c r="AY132" s="153" t="s">
        <v>146</v>
      </c>
    </row>
    <row r="133" spans="2:51" s="13" customFormat="1">
      <c r="B133" s="152"/>
      <c r="D133" s="146" t="s">
        <v>158</v>
      </c>
      <c r="E133" s="153" t="s">
        <v>19</v>
      </c>
      <c r="F133" s="154" t="s">
        <v>204</v>
      </c>
      <c r="H133" s="155">
        <v>15.997</v>
      </c>
      <c r="I133" s="156"/>
      <c r="L133" s="152"/>
      <c r="M133" s="157"/>
      <c r="T133" s="158"/>
      <c r="AT133" s="153" t="s">
        <v>158</v>
      </c>
      <c r="AU133" s="153" t="s">
        <v>82</v>
      </c>
      <c r="AV133" s="13" t="s">
        <v>82</v>
      </c>
      <c r="AW133" s="13" t="s">
        <v>33</v>
      </c>
      <c r="AX133" s="13" t="s">
        <v>72</v>
      </c>
      <c r="AY133" s="153" t="s">
        <v>146</v>
      </c>
    </row>
    <row r="134" spans="2:51" s="13" customFormat="1">
      <c r="B134" s="152"/>
      <c r="D134" s="146" t="s">
        <v>158</v>
      </c>
      <c r="E134" s="153" t="s">
        <v>19</v>
      </c>
      <c r="F134" s="154" t="s">
        <v>205</v>
      </c>
      <c r="H134" s="155">
        <v>3.7530000000000001</v>
      </c>
      <c r="I134" s="156"/>
      <c r="L134" s="152"/>
      <c r="M134" s="157"/>
      <c r="T134" s="158"/>
      <c r="AT134" s="153" t="s">
        <v>158</v>
      </c>
      <c r="AU134" s="153" t="s">
        <v>82</v>
      </c>
      <c r="AV134" s="13" t="s">
        <v>82</v>
      </c>
      <c r="AW134" s="13" t="s">
        <v>33</v>
      </c>
      <c r="AX134" s="13" t="s">
        <v>72</v>
      </c>
      <c r="AY134" s="153" t="s">
        <v>146</v>
      </c>
    </row>
    <row r="135" spans="2:51" s="13" customFormat="1">
      <c r="B135" s="152"/>
      <c r="D135" s="146" t="s">
        <v>158</v>
      </c>
      <c r="E135" s="153" t="s">
        <v>19</v>
      </c>
      <c r="F135" s="154" t="s">
        <v>206</v>
      </c>
      <c r="H135" s="155">
        <v>3.5670000000000002</v>
      </c>
      <c r="I135" s="156"/>
      <c r="L135" s="152"/>
      <c r="M135" s="157"/>
      <c r="T135" s="158"/>
      <c r="AT135" s="153" t="s">
        <v>158</v>
      </c>
      <c r="AU135" s="153" t="s">
        <v>82</v>
      </c>
      <c r="AV135" s="13" t="s">
        <v>82</v>
      </c>
      <c r="AW135" s="13" t="s">
        <v>33</v>
      </c>
      <c r="AX135" s="13" t="s">
        <v>72</v>
      </c>
      <c r="AY135" s="153" t="s">
        <v>146</v>
      </c>
    </row>
    <row r="136" spans="2:51" s="13" customFormat="1">
      <c r="B136" s="152"/>
      <c r="D136" s="146" t="s">
        <v>158</v>
      </c>
      <c r="E136" s="153" t="s">
        <v>19</v>
      </c>
      <c r="F136" s="154" t="s">
        <v>207</v>
      </c>
      <c r="H136" s="155">
        <v>1.26</v>
      </c>
      <c r="I136" s="156"/>
      <c r="L136" s="152"/>
      <c r="M136" s="157"/>
      <c r="T136" s="158"/>
      <c r="AT136" s="153" t="s">
        <v>158</v>
      </c>
      <c r="AU136" s="153" t="s">
        <v>82</v>
      </c>
      <c r="AV136" s="13" t="s">
        <v>82</v>
      </c>
      <c r="AW136" s="13" t="s">
        <v>33</v>
      </c>
      <c r="AX136" s="13" t="s">
        <v>72</v>
      </c>
      <c r="AY136" s="153" t="s">
        <v>146</v>
      </c>
    </row>
    <row r="137" spans="2:51" s="15" customFormat="1">
      <c r="B137" s="166"/>
      <c r="D137" s="146" t="s">
        <v>158</v>
      </c>
      <c r="E137" s="167" t="s">
        <v>19</v>
      </c>
      <c r="F137" s="168" t="s">
        <v>208</v>
      </c>
      <c r="H137" s="169">
        <v>110.395</v>
      </c>
      <c r="I137" s="170"/>
      <c r="L137" s="166"/>
      <c r="M137" s="171"/>
      <c r="T137" s="172"/>
      <c r="AT137" s="167" t="s">
        <v>158</v>
      </c>
      <c r="AU137" s="167" t="s">
        <v>82</v>
      </c>
      <c r="AV137" s="15" t="s">
        <v>147</v>
      </c>
      <c r="AW137" s="15" t="s">
        <v>33</v>
      </c>
      <c r="AX137" s="15" t="s">
        <v>72</v>
      </c>
      <c r="AY137" s="167" t="s">
        <v>146</v>
      </c>
    </row>
    <row r="138" spans="2:51" s="12" customFormat="1">
      <c r="B138" s="145"/>
      <c r="D138" s="146" t="s">
        <v>158</v>
      </c>
      <c r="E138" s="147" t="s">
        <v>19</v>
      </c>
      <c r="F138" s="148" t="s">
        <v>209</v>
      </c>
      <c r="H138" s="147" t="s">
        <v>19</v>
      </c>
      <c r="I138" s="149"/>
      <c r="L138" s="145"/>
      <c r="M138" s="150"/>
      <c r="T138" s="151"/>
      <c r="AT138" s="147" t="s">
        <v>158</v>
      </c>
      <c r="AU138" s="147" t="s">
        <v>82</v>
      </c>
      <c r="AV138" s="12" t="s">
        <v>80</v>
      </c>
      <c r="AW138" s="12" t="s">
        <v>33</v>
      </c>
      <c r="AX138" s="12" t="s">
        <v>72</v>
      </c>
      <c r="AY138" s="147" t="s">
        <v>146</v>
      </c>
    </row>
    <row r="139" spans="2:51" s="13" customFormat="1">
      <c r="B139" s="152"/>
      <c r="D139" s="146" t="s">
        <v>158</v>
      </c>
      <c r="E139" s="153" t="s">
        <v>19</v>
      </c>
      <c r="F139" s="154" t="s">
        <v>210</v>
      </c>
      <c r="H139" s="155">
        <v>5.6509999999999998</v>
      </c>
      <c r="I139" s="156"/>
      <c r="L139" s="152"/>
      <c r="M139" s="157"/>
      <c r="T139" s="158"/>
      <c r="AT139" s="153" t="s">
        <v>158</v>
      </c>
      <c r="AU139" s="153" t="s">
        <v>82</v>
      </c>
      <c r="AV139" s="13" t="s">
        <v>82</v>
      </c>
      <c r="AW139" s="13" t="s">
        <v>33</v>
      </c>
      <c r="AX139" s="13" t="s">
        <v>72</v>
      </c>
      <c r="AY139" s="153" t="s">
        <v>146</v>
      </c>
    </row>
    <row r="140" spans="2:51" s="13" customFormat="1">
      <c r="B140" s="152"/>
      <c r="D140" s="146" t="s">
        <v>158</v>
      </c>
      <c r="E140" s="153" t="s">
        <v>19</v>
      </c>
      <c r="F140" s="154" t="s">
        <v>211</v>
      </c>
      <c r="H140" s="155">
        <v>0.63500000000000001</v>
      </c>
      <c r="I140" s="156"/>
      <c r="L140" s="152"/>
      <c r="M140" s="157"/>
      <c r="T140" s="158"/>
      <c r="AT140" s="153" t="s">
        <v>158</v>
      </c>
      <c r="AU140" s="153" t="s">
        <v>82</v>
      </c>
      <c r="AV140" s="13" t="s">
        <v>82</v>
      </c>
      <c r="AW140" s="13" t="s">
        <v>33</v>
      </c>
      <c r="AX140" s="13" t="s">
        <v>72</v>
      </c>
      <c r="AY140" s="153" t="s">
        <v>146</v>
      </c>
    </row>
    <row r="141" spans="2:51" s="13" customFormat="1">
      <c r="B141" s="152"/>
      <c r="D141" s="146" t="s">
        <v>158</v>
      </c>
      <c r="E141" s="153" t="s">
        <v>19</v>
      </c>
      <c r="F141" s="154" t="s">
        <v>212</v>
      </c>
      <c r="H141" s="155">
        <v>2.9910000000000001</v>
      </c>
      <c r="I141" s="156"/>
      <c r="L141" s="152"/>
      <c r="M141" s="157"/>
      <c r="T141" s="158"/>
      <c r="AT141" s="153" t="s">
        <v>158</v>
      </c>
      <c r="AU141" s="153" t="s">
        <v>82</v>
      </c>
      <c r="AV141" s="13" t="s">
        <v>82</v>
      </c>
      <c r="AW141" s="13" t="s">
        <v>33</v>
      </c>
      <c r="AX141" s="13" t="s">
        <v>72</v>
      </c>
      <c r="AY141" s="153" t="s">
        <v>146</v>
      </c>
    </row>
    <row r="142" spans="2:51" s="15" customFormat="1">
      <c r="B142" s="166"/>
      <c r="D142" s="146" t="s">
        <v>158</v>
      </c>
      <c r="E142" s="167" t="s">
        <v>19</v>
      </c>
      <c r="F142" s="168" t="s">
        <v>208</v>
      </c>
      <c r="H142" s="169">
        <v>9.2769999999999992</v>
      </c>
      <c r="I142" s="170"/>
      <c r="L142" s="166"/>
      <c r="M142" s="171"/>
      <c r="T142" s="172"/>
      <c r="AT142" s="167" t="s">
        <v>158</v>
      </c>
      <c r="AU142" s="167" t="s">
        <v>82</v>
      </c>
      <c r="AV142" s="15" t="s">
        <v>147</v>
      </c>
      <c r="AW142" s="15" t="s">
        <v>33</v>
      </c>
      <c r="AX142" s="15" t="s">
        <v>72</v>
      </c>
      <c r="AY142" s="167" t="s">
        <v>146</v>
      </c>
    </row>
    <row r="143" spans="2:51" s="12" customFormat="1">
      <c r="B143" s="145"/>
      <c r="D143" s="146" t="s">
        <v>158</v>
      </c>
      <c r="E143" s="147" t="s">
        <v>19</v>
      </c>
      <c r="F143" s="148" t="s">
        <v>213</v>
      </c>
      <c r="H143" s="147" t="s">
        <v>19</v>
      </c>
      <c r="I143" s="149"/>
      <c r="L143" s="145"/>
      <c r="M143" s="150"/>
      <c r="T143" s="151"/>
      <c r="AT143" s="147" t="s">
        <v>158</v>
      </c>
      <c r="AU143" s="147" t="s">
        <v>82</v>
      </c>
      <c r="AV143" s="12" t="s">
        <v>80</v>
      </c>
      <c r="AW143" s="12" t="s">
        <v>33</v>
      </c>
      <c r="AX143" s="12" t="s">
        <v>72</v>
      </c>
      <c r="AY143" s="147" t="s">
        <v>146</v>
      </c>
    </row>
    <row r="144" spans="2:51" s="13" customFormat="1">
      <c r="B144" s="152"/>
      <c r="D144" s="146" t="s">
        <v>158</v>
      </c>
      <c r="E144" s="153" t="s">
        <v>19</v>
      </c>
      <c r="F144" s="154" t="s">
        <v>214</v>
      </c>
      <c r="H144" s="155">
        <v>2.5649999999999999</v>
      </c>
      <c r="I144" s="156"/>
      <c r="L144" s="152"/>
      <c r="M144" s="157"/>
      <c r="T144" s="158"/>
      <c r="AT144" s="153" t="s">
        <v>158</v>
      </c>
      <c r="AU144" s="153" t="s">
        <v>82</v>
      </c>
      <c r="AV144" s="13" t="s">
        <v>82</v>
      </c>
      <c r="AW144" s="13" t="s">
        <v>33</v>
      </c>
      <c r="AX144" s="13" t="s">
        <v>72</v>
      </c>
      <c r="AY144" s="153" t="s">
        <v>146</v>
      </c>
    </row>
    <row r="145" spans="2:65" s="15" customFormat="1">
      <c r="B145" s="166"/>
      <c r="D145" s="146" t="s">
        <v>158</v>
      </c>
      <c r="E145" s="167" t="s">
        <v>19</v>
      </c>
      <c r="F145" s="168" t="s">
        <v>208</v>
      </c>
      <c r="H145" s="169">
        <v>2.5649999999999999</v>
      </c>
      <c r="I145" s="170"/>
      <c r="L145" s="166"/>
      <c r="M145" s="171"/>
      <c r="T145" s="172"/>
      <c r="AT145" s="167" t="s">
        <v>158</v>
      </c>
      <c r="AU145" s="167" t="s">
        <v>82</v>
      </c>
      <c r="AV145" s="15" t="s">
        <v>147</v>
      </c>
      <c r="AW145" s="15" t="s">
        <v>33</v>
      </c>
      <c r="AX145" s="15" t="s">
        <v>72</v>
      </c>
      <c r="AY145" s="167" t="s">
        <v>146</v>
      </c>
    </row>
    <row r="146" spans="2:65" s="14" customFormat="1">
      <c r="B146" s="159"/>
      <c r="D146" s="146" t="s">
        <v>158</v>
      </c>
      <c r="E146" s="160" t="s">
        <v>19</v>
      </c>
      <c r="F146" s="161" t="s">
        <v>163</v>
      </c>
      <c r="H146" s="162">
        <v>122.23699999999999</v>
      </c>
      <c r="I146" s="163"/>
      <c r="L146" s="159"/>
      <c r="M146" s="164"/>
      <c r="T146" s="165"/>
      <c r="AT146" s="160" t="s">
        <v>158</v>
      </c>
      <c r="AU146" s="160" t="s">
        <v>82</v>
      </c>
      <c r="AV146" s="14" t="s">
        <v>154</v>
      </c>
      <c r="AW146" s="14" t="s">
        <v>33</v>
      </c>
      <c r="AX146" s="14" t="s">
        <v>80</v>
      </c>
      <c r="AY146" s="160" t="s">
        <v>146</v>
      </c>
    </row>
    <row r="147" spans="2:65" s="1" customFormat="1" ht="16.5" customHeight="1">
      <c r="B147" s="33"/>
      <c r="C147" s="128" t="s">
        <v>215</v>
      </c>
      <c r="D147" s="128" t="s">
        <v>149</v>
      </c>
      <c r="E147" s="129" t="s">
        <v>216</v>
      </c>
      <c r="F147" s="130" t="s">
        <v>217</v>
      </c>
      <c r="G147" s="131" t="s">
        <v>171</v>
      </c>
      <c r="H147" s="132">
        <v>122.23699999999999</v>
      </c>
      <c r="I147" s="133"/>
      <c r="J147" s="134">
        <f>ROUND(I147*H147,2)</f>
        <v>0</v>
      </c>
      <c r="K147" s="130" t="s">
        <v>19</v>
      </c>
      <c r="L147" s="33"/>
      <c r="M147" s="135" t="s">
        <v>19</v>
      </c>
      <c r="N147" s="136" t="s">
        <v>43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154</v>
      </c>
      <c r="AT147" s="139" t="s">
        <v>149</v>
      </c>
      <c r="AU147" s="139" t="s">
        <v>82</v>
      </c>
      <c r="AY147" s="18" t="s">
        <v>146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80</v>
      </c>
      <c r="BK147" s="140">
        <f>ROUND(I147*H147,2)</f>
        <v>0</v>
      </c>
      <c r="BL147" s="18" t="s">
        <v>154</v>
      </c>
      <c r="BM147" s="139" t="s">
        <v>218</v>
      </c>
    </row>
    <row r="148" spans="2:65" s="1" customFormat="1" ht="24.2" customHeight="1">
      <c r="B148" s="33"/>
      <c r="C148" s="128" t="s">
        <v>219</v>
      </c>
      <c r="D148" s="128" t="s">
        <v>149</v>
      </c>
      <c r="E148" s="129" t="s">
        <v>220</v>
      </c>
      <c r="F148" s="130" t="s">
        <v>221</v>
      </c>
      <c r="G148" s="131" t="s">
        <v>171</v>
      </c>
      <c r="H148" s="132">
        <v>122.23699999999999</v>
      </c>
      <c r="I148" s="133"/>
      <c r="J148" s="134">
        <f>ROUND(I148*H148,2)</f>
        <v>0</v>
      </c>
      <c r="K148" s="130" t="s">
        <v>19</v>
      </c>
      <c r="L148" s="33"/>
      <c r="M148" s="135" t="s">
        <v>19</v>
      </c>
      <c r="N148" s="136" t="s">
        <v>43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154</v>
      </c>
      <c r="AT148" s="139" t="s">
        <v>149</v>
      </c>
      <c r="AU148" s="139" t="s">
        <v>82</v>
      </c>
      <c r="AY148" s="18" t="s">
        <v>146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80</v>
      </c>
      <c r="BK148" s="140">
        <f>ROUND(I148*H148,2)</f>
        <v>0</v>
      </c>
      <c r="BL148" s="18" t="s">
        <v>154</v>
      </c>
      <c r="BM148" s="139" t="s">
        <v>222</v>
      </c>
    </row>
    <row r="149" spans="2:65" s="1" customFormat="1" ht="16.5" customHeight="1">
      <c r="B149" s="33"/>
      <c r="C149" s="128" t="s">
        <v>223</v>
      </c>
      <c r="D149" s="128" t="s">
        <v>149</v>
      </c>
      <c r="E149" s="129" t="s">
        <v>224</v>
      </c>
      <c r="F149" s="130" t="s">
        <v>225</v>
      </c>
      <c r="G149" s="131" t="s">
        <v>171</v>
      </c>
      <c r="H149" s="132">
        <v>122.23699999999999</v>
      </c>
      <c r="I149" s="133"/>
      <c r="J149" s="134">
        <f>ROUND(I149*H149,2)</f>
        <v>0</v>
      </c>
      <c r="K149" s="130" t="s">
        <v>19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154</v>
      </c>
      <c r="AT149" s="139" t="s">
        <v>149</v>
      </c>
      <c r="AU149" s="139" t="s">
        <v>82</v>
      </c>
      <c r="AY149" s="18" t="s">
        <v>146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80</v>
      </c>
      <c r="BK149" s="140">
        <f>ROUND(I149*H149,2)</f>
        <v>0</v>
      </c>
      <c r="BL149" s="18" t="s">
        <v>154</v>
      </c>
      <c r="BM149" s="139" t="s">
        <v>226</v>
      </c>
    </row>
    <row r="150" spans="2:65" s="11" customFormat="1" ht="22.9" customHeight="1">
      <c r="B150" s="116"/>
      <c r="D150" s="117" t="s">
        <v>71</v>
      </c>
      <c r="E150" s="126" t="s">
        <v>227</v>
      </c>
      <c r="F150" s="126" t="s">
        <v>228</v>
      </c>
      <c r="I150" s="119"/>
      <c r="J150" s="127">
        <f>BK150</f>
        <v>0</v>
      </c>
      <c r="L150" s="116"/>
      <c r="M150" s="121"/>
      <c r="P150" s="122">
        <f>SUM(P151:P153)</f>
        <v>0</v>
      </c>
      <c r="R150" s="122">
        <f>SUM(R151:R153)</f>
        <v>0</v>
      </c>
      <c r="T150" s="123">
        <f>SUM(T151:T153)</f>
        <v>0</v>
      </c>
      <c r="AR150" s="117" t="s">
        <v>80</v>
      </c>
      <c r="AT150" s="124" t="s">
        <v>71</v>
      </c>
      <c r="AU150" s="124" t="s">
        <v>80</v>
      </c>
      <c r="AY150" s="117" t="s">
        <v>146</v>
      </c>
      <c r="BK150" s="125">
        <f>SUM(BK151:BK153)</f>
        <v>0</v>
      </c>
    </row>
    <row r="151" spans="2:65" s="1" customFormat="1" ht="33" customHeight="1">
      <c r="B151" s="33"/>
      <c r="C151" s="128" t="s">
        <v>229</v>
      </c>
      <c r="D151" s="128" t="s">
        <v>149</v>
      </c>
      <c r="E151" s="129" t="s">
        <v>230</v>
      </c>
      <c r="F151" s="130" t="s">
        <v>231</v>
      </c>
      <c r="G151" s="131" t="s">
        <v>232</v>
      </c>
      <c r="H151" s="132">
        <v>1</v>
      </c>
      <c r="I151" s="133"/>
      <c r="J151" s="134">
        <f>ROUND(I151*H151,2)</f>
        <v>0</v>
      </c>
      <c r="K151" s="130" t="s">
        <v>19</v>
      </c>
      <c r="L151" s="33"/>
      <c r="M151" s="135" t="s">
        <v>19</v>
      </c>
      <c r="N151" s="136" t="s">
        <v>43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154</v>
      </c>
      <c r="AT151" s="139" t="s">
        <v>149</v>
      </c>
      <c r="AU151" s="139" t="s">
        <v>82</v>
      </c>
      <c r="AY151" s="18" t="s">
        <v>146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80</v>
      </c>
      <c r="BK151" s="140">
        <f>ROUND(I151*H151,2)</f>
        <v>0</v>
      </c>
      <c r="BL151" s="18" t="s">
        <v>154</v>
      </c>
      <c r="BM151" s="139" t="s">
        <v>233</v>
      </c>
    </row>
    <row r="152" spans="2:65" s="1" customFormat="1" ht="24.2" customHeight="1">
      <c r="B152" s="33"/>
      <c r="C152" s="128" t="s">
        <v>234</v>
      </c>
      <c r="D152" s="128" t="s">
        <v>149</v>
      </c>
      <c r="E152" s="129" t="s">
        <v>235</v>
      </c>
      <c r="F152" s="130" t="s">
        <v>236</v>
      </c>
      <c r="G152" s="131" t="s">
        <v>232</v>
      </c>
      <c r="H152" s="132">
        <v>1</v>
      </c>
      <c r="I152" s="133"/>
      <c r="J152" s="134">
        <f>ROUND(I152*H152,2)</f>
        <v>0</v>
      </c>
      <c r="K152" s="130" t="s">
        <v>19</v>
      </c>
      <c r="L152" s="33"/>
      <c r="M152" s="135" t="s">
        <v>19</v>
      </c>
      <c r="N152" s="136" t="s">
        <v>43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154</v>
      </c>
      <c r="AT152" s="139" t="s">
        <v>149</v>
      </c>
      <c r="AU152" s="139" t="s">
        <v>82</v>
      </c>
      <c r="AY152" s="18" t="s">
        <v>146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80</v>
      </c>
      <c r="BK152" s="140">
        <f>ROUND(I152*H152,2)</f>
        <v>0</v>
      </c>
      <c r="BL152" s="18" t="s">
        <v>154</v>
      </c>
      <c r="BM152" s="139" t="s">
        <v>237</v>
      </c>
    </row>
    <row r="153" spans="2:65" s="1" customFormat="1" ht="24.2" customHeight="1">
      <c r="B153" s="33"/>
      <c r="C153" s="128" t="s">
        <v>238</v>
      </c>
      <c r="D153" s="128" t="s">
        <v>149</v>
      </c>
      <c r="E153" s="129" t="s">
        <v>239</v>
      </c>
      <c r="F153" s="130" t="s">
        <v>240</v>
      </c>
      <c r="G153" s="131" t="s">
        <v>232</v>
      </c>
      <c r="H153" s="132">
        <v>1</v>
      </c>
      <c r="I153" s="133"/>
      <c r="J153" s="134">
        <f>ROUND(I153*H153,2)</f>
        <v>0</v>
      </c>
      <c r="K153" s="130" t="s">
        <v>19</v>
      </c>
      <c r="L153" s="33"/>
      <c r="M153" s="135" t="s">
        <v>19</v>
      </c>
      <c r="N153" s="136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154</v>
      </c>
      <c r="AT153" s="139" t="s">
        <v>149</v>
      </c>
      <c r="AU153" s="139" t="s">
        <v>82</v>
      </c>
      <c r="AY153" s="18" t="s">
        <v>146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80</v>
      </c>
      <c r="BK153" s="140">
        <f>ROUND(I153*H153,2)</f>
        <v>0</v>
      </c>
      <c r="BL153" s="18" t="s">
        <v>154</v>
      </c>
      <c r="BM153" s="139" t="s">
        <v>241</v>
      </c>
    </row>
    <row r="154" spans="2:65" s="11" customFormat="1" ht="22.9" customHeight="1">
      <c r="B154" s="116"/>
      <c r="D154" s="117" t="s">
        <v>71</v>
      </c>
      <c r="E154" s="126" t="s">
        <v>242</v>
      </c>
      <c r="F154" s="126" t="s">
        <v>243</v>
      </c>
      <c r="I154" s="119"/>
      <c r="J154" s="127">
        <f>BK154</f>
        <v>0</v>
      </c>
      <c r="L154" s="116"/>
      <c r="M154" s="121"/>
      <c r="P154" s="122">
        <f>SUM(P155:P701)</f>
        <v>0</v>
      </c>
      <c r="R154" s="122">
        <f>SUM(R155:R701)</f>
        <v>332.07023944000008</v>
      </c>
      <c r="T154" s="123">
        <f>SUM(T155:T701)</f>
        <v>0</v>
      </c>
      <c r="AR154" s="117" t="s">
        <v>80</v>
      </c>
      <c r="AT154" s="124" t="s">
        <v>71</v>
      </c>
      <c r="AU154" s="124" t="s">
        <v>80</v>
      </c>
      <c r="AY154" s="117" t="s">
        <v>146</v>
      </c>
      <c r="BK154" s="125">
        <f>SUM(BK155:BK701)</f>
        <v>0</v>
      </c>
    </row>
    <row r="155" spans="2:65" s="1" customFormat="1" ht="37.9" customHeight="1">
      <c r="B155" s="33"/>
      <c r="C155" s="128" t="s">
        <v>244</v>
      </c>
      <c r="D155" s="128" t="s">
        <v>149</v>
      </c>
      <c r="E155" s="129" t="s">
        <v>245</v>
      </c>
      <c r="F155" s="130" t="s">
        <v>246</v>
      </c>
      <c r="G155" s="131" t="s">
        <v>171</v>
      </c>
      <c r="H155" s="132">
        <v>2955.201</v>
      </c>
      <c r="I155" s="133"/>
      <c r="J155" s="134">
        <f>ROUND(I155*H155,2)</f>
        <v>0</v>
      </c>
      <c r="K155" s="130" t="s">
        <v>153</v>
      </c>
      <c r="L155" s="33"/>
      <c r="M155" s="135" t="s">
        <v>19</v>
      </c>
      <c r="N155" s="136" t="s">
        <v>43</v>
      </c>
      <c r="P155" s="137">
        <f>O155*H155</f>
        <v>0</v>
      </c>
      <c r="Q155" s="137">
        <v>2.0480000000000002E-2</v>
      </c>
      <c r="R155" s="137">
        <f>Q155*H155</f>
        <v>60.522516480000007</v>
      </c>
      <c r="S155" s="137">
        <v>0</v>
      </c>
      <c r="T155" s="138">
        <f>S155*H155</f>
        <v>0</v>
      </c>
      <c r="AR155" s="139" t="s">
        <v>154</v>
      </c>
      <c r="AT155" s="139" t="s">
        <v>149</v>
      </c>
      <c r="AU155" s="139" t="s">
        <v>82</v>
      </c>
      <c r="AY155" s="18" t="s">
        <v>146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80</v>
      </c>
      <c r="BK155" s="140">
        <f>ROUND(I155*H155,2)</f>
        <v>0</v>
      </c>
      <c r="BL155" s="18" t="s">
        <v>154</v>
      </c>
      <c r="BM155" s="139" t="s">
        <v>247</v>
      </c>
    </row>
    <row r="156" spans="2:65" s="1" customFormat="1">
      <c r="B156" s="33"/>
      <c r="D156" s="141" t="s">
        <v>156</v>
      </c>
      <c r="F156" s="142" t="s">
        <v>248</v>
      </c>
      <c r="I156" s="143"/>
      <c r="L156" s="33"/>
      <c r="M156" s="144"/>
      <c r="T156" s="52"/>
      <c r="AT156" s="18" t="s">
        <v>156</v>
      </c>
      <c r="AU156" s="18" t="s">
        <v>82</v>
      </c>
    </row>
    <row r="157" spans="2:65" s="1" customFormat="1" ht="49.15" customHeight="1">
      <c r="B157" s="33"/>
      <c r="C157" s="128" t="s">
        <v>8</v>
      </c>
      <c r="D157" s="128" t="s">
        <v>149</v>
      </c>
      <c r="E157" s="129" t="s">
        <v>249</v>
      </c>
      <c r="F157" s="130" t="s">
        <v>250</v>
      </c>
      <c r="G157" s="131" t="s">
        <v>171</v>
      </c>
      <c r="H157" s="132">
        <v>5910.402</v>
      </c>
      <c r="I157" s="133"/>
      <c r="J157" s="134">
        <f>ROUND(I157*H157,2)</f>
        <v>0</v>
      </c>
      <c r="K157" s="130" t="s">
        <v>153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7.9000000000000008E-3</v>
      </c>
      <c r="R157" s="137">
        <f>Q157*H157</f>
        <v>46.692175800000008</v>
      </c>
      <c r="S157" s="137">
        <v>0</v>
      </c>
      <c r="T157" s="138">
        <f>S157*H157</f>
        <v>0</v>
      </c>
      <c r="AR157" s="139" t="s">
        <v>154</v>
      </c>
      <c r="AT157" s="139" t="s">
        <v>149</v>
      </c>
      <c r="AU157" s="139" t="s">
        <v>82</v>
      </c>
      <c r="AY157" s="18" t="s">
        <v>146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80</v>
      </c>
      <c r="BK157" s="140">
        <f>ROUND(I157*H157,2)</f>
        <v>0</v>
      </c>
      <c r="BL157" s="18" t="s">
        <v>154</v>
      </c>
      <c r="BM157" s="139" t="s">
        <v>251</v>
      </c>
    </row>
    <row r="158" spans="2:65" s="1" customFormat="1">
      <c r="B158" s="33"/>
      <c r="D158" s="141" t="s">
        <v>156</v>
      </c>
      <c r="F158" s="142" t="s">
        <v>252</v>
      </c>
      <c r="I158" s="143"/>
      <c r="L158" s="33"/>
      <c r="M158" s="144"/>
      <c r="T158" s="52"/>
      <c r="AT158" s="18" t="s">
        <v>156</v>
      </c>
      <c r="AU158" s="18" t="s">
        <v>82</v>
      </c>
    </row>
    <row r="159" spans="2:65" s="12" customFormat="1">
      <c r="B159" s="145"/>
      <c r="D159" s="146" t="s">
        <v>158</v>
      </c>
      <c r="E159" s="147" t="s">
        <v>19</v>
      </c>
      <c r="F159" s="148" t="s">
        <v>253</v>
      </c>
      <c r="H159" s="147" t="s">
        <v>19</v>
      </c>
      <c r="I159" s="149"/>
      <c r="L159" s="145"/>
      <c r="M159" s="150"/>
      <c r="T159" s="151"/>
      <c r="AT159" s="147" t="s">
        <v>158</v>
      </c>
      <c r="AU159" s="147" t="s">
        <v>82</v>
      </c>
      <c r="AV159" s="12" t="s">
        <v>80</v>
      </c>
      <c r="AW159" s="12" t="s">
        <v>33</v>
      </c>
      <c r="AX159" s="12" t="s">
        <v>72</v>
      </c>
      <c r="AY159" s="147" t="s">
        <v>146</v>
      </c>
    </row>
    <row r="160" spans="2:65" s="13" customFormat="1">
      <c r="B160" s="152"/>
      <c r="D160" s="146" t="s">
        <v>158</v>
      </c>
      <c r="E160" s="153" t="s">
        <v>19</v>
      </c>
      <c r="F160" s="154" t="s">
        <v>254</v>
      </c>
      <c r="H160" s="155">
        <v>2955.201</v>
      </c>
      <c r="I160" s="156"/>
      <c r="L160" s="152"/>
      <c r="M160" s="157"/>
      <c r="T160" s="158"/>
      <c r="AT160" s="153" t="s">
        <v>158</v>
      </c>
      <c r="AU160" s="153" t="s">
        <v>82</v>
      </c>
      <c r="AV160" s="13" t="s">
        <v>82</v>
      </c>
      <c r="AW160" s="13" t="s">
        <v>33</v>
      </c>
      <c r="AX160" s="13" t="s">
        <v>80</v>
      </c>
      <c r="AY160" s="153" t="s">
        <v>146</v>
      </c>
    </row>
    <row r="161" spans="2:65" s="13" customFormat="1">
      <c r="B161" s="152"/>
      <c r="D161" s="146" t="s">
        <v>158</v>
      </c>
      <c r="F161" s="154" t="s">
        <v>255</v>
      </c>
      <c r="H161" s="155">
        <v>5910.402</v>
      </c>
      <c r="I161" s="156"/>
      <c r="L161" s="152"/>
      <c r="M161" s="157"/>
      <c r="T161" s="158"/>
      <c r="AT161" s="153" t="s">
        <v>158</v>
      </c>
      <c r="AU161" s="153" t="s">
        <v>82</v>
      </c>
      <c r="AV161" s="13" t="s">
        <v>82</v>
      </c>
      <c r="AW161" s="13" t="s">
        <v>4</v>
      </c>
      <c r="AX161" s="13" t="s">
        <v>80</v>
      </c>
      <c r="AY161" s="153" t="s">
        <v>146</v>
      </c>
    </row>
    <row r="162" spans="2:65" s="1" customFormat="1" ht="37.9" customHeight="1">
      <c r="B162" s="33"/>
      <c r="C162" s="128" t="s">
        <v>256</v>
      </c>
      <c r="D162" s="128" t="s">
        <v>149</v>
      </c>
      <c r="E162" s="129" t="s">
        <v>257</v>
      </c>
      <c r="F162" s="130" t="s">
        <v>258</v>
      </c>
      <c r="G162" s="131" t="s">
        <v>171</v>
      </c>
      <c r="H162" s="132">
        <v>2955.201</v>
      </c>
      <c r="I162" s="133"/>
      <c r="J162" s="134">
        <f>ROUND(I162*H162,2)</f>
        <v>0</v>
      </c>
      <c r="K162" s="130" t="s">
        <v>153</v>
      </c>
      <c r="L162" s="33"/>
      <c r="M162" s="135" t="s">
        <v>19</v>
      </c>
      <c r="N162" s="136" t="s">
        <v>43</v>
      </c>
      <c r="P162" s="137">
        <f>O162*H162</f>
        <v>0</v>
      </c>
      <c r="Q162" s="137">
        <v>4.3800000000000002E-3</v>
      </c>
      <c r="R162" s="137">
        <f>Q162*H162</f>
        <v>12.943780380000002</v>
      </c>
      <c r="S162" s="137">
        <v>0</v>
      </c>
      <c r="T162" s="138">
        <f>S162*H162</f>
        <v>0</v>
      </c>
      <c r="AR162" s="139" t="s">
        <v>154</v>
      </c>
      <c r="AT162" s="139" t="s">
        <v>149</v>
      </c>
      <c r="AU162" s="139" t="s">
        <v>82</v>
      </c>
      <c r="AY162" s="18" t="s">
        <v>146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80</v>
      </c>
      <c r="BK162" s="140">
        <f>ROUND(I162*H162,2)</f>
        <v>0</v>
      </c>
      <c r="BL162" s="18" t="s">
        <v>154</v>
      </c>
      <c r="BM162" s="139" t="s">
        <v>259</v>
      </c>
    </row>
    <row r="163" spans="2:65" s="1" customFormat="1">
      <c r="B163" s="33"/>
      <c r="D163" s="141" t="s">
        <v>156</v>
      </c>
      <c r="F163" s="142" t="s">
        <v>260</v>
      </c>
      <c r="I163" s="143"/>
      <c r="L163" s="33"/>
      <c r="M163" s="144"/>
      <c r="T163" s="52"/>
      <c r="AT163" s="18" t="s">
        <v>156</v>
      </c>
      <c r="AU163" s="18" t="s">
        <v>82</v>
      </c>
    </row>
    <row r="164" spans="2:65" s="1" customFormat="1" ht="44.25" customHeight="1">
      <c r="B164" s="33"/>
      <c r="C164" s="128" t="s">
        <v>261</v>
      </c>
      <c r="D164" s="128" t="s">
        <v>149</v>
      </c>
      <c r="E164" s="129" t="s">
        <v>262</v>
      </c>
      <c r="F164" s="130" t="s">
        <v>263</v>
      </c>
      <c r="G164" s="131" t="s">
        <v>264</v>
      </c>
      <c r="H164" s="132">
        <v>1394.7929999999999</v>
      </c>
      <c r="I164" s="133"/>
      <c r="J164" s="134">
        <f>ROUND(I164*H164,2)</f>
        <v>0</v>
      </c>
      <c r="K164" s="130" t="s">
        <v>153</v>
      </c>
      <c r="L164" s="33"/>
      <c r="M164" s="135" t="s">
        <v>19</v>
      </c>
      <c r="N164" s="136" t="s">
        <v>43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154</v>
      </c>
      <c r="AT164" s="139" t="s">
        <v>149</v>
      </c>
      <c r="AU164" s="139" t="s">
        <v>82</v>
      </c>
      <c r="AY164" s="18" t="s">
        <v>146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80</v>
      </c>
      <c r="BK164" s="140">
        <f>ROUND(I164*H164,2)</f>
        <v>0</v>
      </c>
      <c r="BL164" s="18" t="s">
        <v>154</v>
      </c>
      <c r="BM164" s="139" t="s">
        <v>265</v>
      </c>
    </row>
    <row r="165" spans="2:65" s="1" customFormat="1">
      <c r="B165" s="33"/>
      <c r="D165" s="141" t="s">
        <v>156</v>
      </c>
      <c r="F165" s="142" t="s">
        <v>266</v>
      </c>
      <c r="I165" s="143"/>
      <c r="L165" s="33"/>
      <c r="M165" s="144"/>
      <c r="T165" s="52"/>
      <c r="AT165" s="18" t="s">
        <v>156</v>
      </c>
      <c r="AU165" s="18" t="s">
        <v>82</v>
      </c>
    </row>
    <row r="166" spans="2:65" s="12" customFormat="1">
      <c r="B166" s="145"/>
      <c r="D166" s="146" t="s">
        <v>158</v>
      </c>
      <c r="E166" s="147" t="s">
        <v>19</v>
      </c>
      <c r="F166" s="148" t="s">
        <v>267</v>
      </c>
      <c r="H166" s="147" t="s">
        <v>19</v>
      </c>
      <c r="I166" s="149"/>
      <c r="L166" s="145"/>
      <c r="M166" s="150"/>
      <c r="T166" s="151"/>
      <c r="AT166" s="147" t="s">
        <v>158</v>
      </c>
      <c r="AU166" s="147" t="s">
        <v>82</v>
      </c>
      <c r="AV166" s="12" t="s">
        <v>80</v>
      </c>
      <c r="AW166" s="12" t="s">
        <v>33</v>
      </c>
      <c r="AX166" s="12" t="s">
        <v>72</v>
      </c>
      <c r="AY166" s="147" t="s">
        <v>146</v>
      </c>
    </row>
    <row r="167" spans="2:65" s="13" customFormat="1">
      <c r="B167" s="152"/>
      <c r="D167" s="146" t="s">
        <v>158</v>
      </c>
      <c r="E167" s="153" t="s">
        <v>19</v>
      </c>
      <c r="F167" s="154" t="s">
        <v>268</v>
      </c>
      <c r="H167" s="155">
        <v>1204.548</v>
      </c>
      <c r="I167" s="156"/>
      <c r="L167" s="152"/>
      <c r="M167" s="157"/>
      <c r="T167" s="158"/>
      <c r="AT167" s="153" t="s">
        <v>158</v>
      </c>
      <c r="AU167" s="153" t="s">
        <v>82</v>
      </c>
      <c r="AV167" s="13" t="s">
        <v>82</v>
      </c>
      <c r="AW167" s="13" t="s">
        <v>33</v>
      </c>
      <c r="AX167" s="13" t="s">
        <v>72</v>
      </c>
      <c r="AY167" s="153" t="s">
        <v>146</v>
      </c>
    </row>
    <row r="168" spans="2:65" s="15" customFormat="1">
      <c r="B168" s="166"/>
      <c r="D168" s="146" t="s">
        <v>158</v>
      </c>
      <c r="E168" s="167" t="s">
        <v>19</v>
      </c>
      <c r="F168" s="168" t="s">
        <v>208</v>
      </c>
      <c r="H168" s="169">
        <v>1204.548</v>
      </c>
      <c r="I168" s="170"/>
      <c r="L168" s="166"/>
      <c r="M168" s="171"/>
      <c r="T168" s="172"/>
      <c r="AT168" s="167" t="s">
        <v>158</v>
      </c>
      <c r="AU168" s="167" t="s">
        <v>82</v>
      </c>
      <c r="AV168" s="15" t="s">
        <v>147</v>
      </c>
      <c r="AW168" s="15" t="s">
        <v>33</v>
      </c>
      <c r="AX168" s="15" t="s">
        <v>72</v>
      </c>
      <c r="AY168" s="167" t="s">
        <v>146</v>
      </c>
    </row>
    <row r="169" spans="2:65" s="12" customFormat="1">
      <c r="B169" s="145"/>
      <c r="D169" s="146" t="s">
        <v>158</v>
      </c>
      <c r="E169" s="147" t="s">
        <v>19</v>
      </c>
      <c r="F169" s="148" t="s">
        <v>269</v>
      </c>
      <c r="H169" s="147" t="s">
        <v>19</v>
      </c>
      <c r="I169" s="149"/>
      <c r="L169" s="145"/>
      <c r="M169" s="150"/>
      <c r="T169" s="151"/>
      <c r="AT169" s="147" t="s">
        <v>158</v>
      </c>
      <c r="AU169" s="147" t="s">
        <v>82</v>
      </c>
      <c r="AV169" s="12" t="s">
        <v>80</v>
      </c>
      <c r="AW169" s="12" t="s">
        <v>33</v>
      </c>
      <c r="AX169" s="12" t="s">
        <v>72</v>
      </c>
      <c r="AY169" s="147" t="s">
        <v>146</v>
      </c>
    </row>
    <row r="170" spans="2:65" s="13" customFormat="1">
      <c r="B170" s="152"/>
      <c r="D170" s="146" t="s">
        <v>158</v>
      </c>
      <c r="E170" s="153" t="s">
        <v>19</v>
      </c>
      <c r="F170" s="154" t="s">
        <v>270</v>
      </c>
      <c r="H170" s="155">
        <v>34.549999999999997</v>
      </c>
      <c r="I170" s="156"/>
      <c r="L170" s="152"/>
      <c r="M170" s="157"/>
      <c r="T170" s="158"/>
      <c r="AT170" s="153" t="s">
        <v>158</v>
      </c>
      <c r="AU170" s="153" t="s">
        <v>82</v>
      </c>
      <c r="AV170" s="13" t="s">
        <v>82</v>
      </c>
      <c r="AW170" s="13" t="s">
        <v>33</v>
      </c>
      <c r="AX170" s="13" t="s">
        <v>72</v>
      </c>
      <c r="AY170" s="153" t="s">
        <v>146</v>
      </c>
    </row>
    <row r="171" spans="2:65" s="13" customFormat="1">
      <c r="B171" s="152"/>
      <c r="D171" s="146" t="s">
        <v>158</v>
      </c>
      <c r="E171" s="153" t="s">
        <v>19</v>
      </c>
      <c r="F171" s="154" t="s">
        <v>271</v>
      </c>
      <c r="H171" s="155">
        <v>3.8</v>
      </c>
      <c r="I171" s="156"/>
      <c r="L171" s="152"/>
      <c r="M171" s="157"/>
      <c r="T171" s="158"/>
      <c r="AT171" s="153" t="s">
        <v>158</v>
      </c>
      <c r="AU171" s="153" t="s">
        <v>82</v>
      </c>
      <c r="AV171" s="13" t="s">
        <v>82</v>
      </c>
      <c r="AW171" s="13" t="s">
        <v>33</v>
      </c>
      <c r="AX171" s="13" t="s">
        <v>72</v>
      </c>
      <c r="AY171" s="153" t="s">
        <v>146</v>
      </c>
    </row>
    <row r="172" spans="2:65" s="13" customFormat="1">
      <c r="B172" s="152"/>
      <c r="D172" s="146" t="s">
        <v>158</v>
      </c>
      <c r="E172" s="153" t="s">
        <v>19</v>
      </c>
      <c r="F172" s="154" t="s">
        <v>272</v>
      </c>
      <c r="H172" s="155">
        <v>13.05</v>
      </c>
      <c r="I172" s="156"/>
      <c r="L172" s="152"/>
      <c r="M172" s="157"/>
      <c r="T172" s="158"/>
      <c r="AT172" s="153" t="s">
        <v>158</v>
      </c>
      <c r="AU172" s="153" t="s">
        <v>82</v>
      </c>
      <c r="AV172" s="13" t="s">
        <v>82</v>
      </c>
      <c r="AW172" s="13" t="s">
        <v>33</v>
      </c>
      <c r="AX172" s="13" t="s">
        <v>72</v>
      </c>
      <c r="AY172" s="153" t="s">
        <v>146</v>
      </c>
    </row>
    <row r="173" spans="2:65" s="13" customFormat="1">
      <c r="B173" s="152"/>
      <c r="D173" s="146" t="s">
        <v>158</v>
      </c>
      <c r="E173" s="153" t="s">
        <v>19</v>
      </c>
      <c r="F173" s="154" t="s">
        <v>273</v>
      </c>
      <c r="H173" s="155">
        <v>69.400000000000006</v>
      </c>
      <c r="I173" s="156"/>
      <c r="L173" s="152"/>
      <c r="M173" s="157"/>
      <c r="T173" s="158"/>
      <c r="AT173" s="153" t="s">
        <v>158</v>
      </c>
      <c r="AU173" s="153" t="s">
        <v>82</v>
      </c>
      <c r="AV173" s="13" t="s">
        <v>82</v>
      </c>
      <c r="AW173" s="13" t="s">
        <v>33</v>
      </c>
      <c r="AX173" s="13" t="s">
        <v>72</v>
      </c>
      <c r="AY173" s="153" t="s">
        <v>146</v>
      </c>
    </row>
    <row r="174" spans="2:65" s="13" customFormat="1">
      <c r="B174" s="152"/>
      <c r="D174" s="146" t="s">
        <v>158</v>
      </c>
      <c r="E174" s="153" t="s">
        <v>19</v>
      </c>
      <c r="F174" s="154" t="s">
        <v>274</v>
      </c>
      <c r="H174" s="155">
        <v>16.649999999999999</v>
      </c>
      <c r="I174" s="156"/>
      <c r="L174" s="152"/>
      <c r="M174" s="157"/>
      <c r="T174" s="158"/>
      <c r="AT174" s="153" t="s">
        <v>158</v>
      </c>
      <c r="AU174" s="153" t="s">
        <v>82</v>
      </c>
      <c r="AV174" s="13" t="s">
        <v>82</v>
      </c>
      <c r="AW174" s="13" t="s">
        <v>33</v>
      </c>
      <c r="AX174" s="13" t="s">
        <v>72</v>
      </c>
      <c r="AY174" s="153" t="s">
        <v>146</v>
      </c>
    </row>
    <row r="175" spans="2:65" s="13" customFormat="1">
      <c r="B175" s="152"/>
      <c r="D175" s="146" t="s">
        <v>158</v>
      </c>
      <c r="E175" s="153" t="s">
        <v>19</v>
      </c>
      <c r="F175" s="154" t="s">
        <v>275</v>
      </c>
      <c r="H175" s="155">
        <v>13.6</v>
      </c>
      <c r="I175" s="156"/>
      <c r="L175" s="152"/>
      <c r="M175" s="157"/>
      <c r="T175" s="158"/>
      <c r="AT175" s="153" t="s">
        <v>158</v>
      </c>
      <c r="AU175" s="153" t="s">
        <v>82</v>
      </c>
      <c r="AV175" s="13" t="s">
        <v>82</v>
      </c>
      <c r="AW175" s="13" t="s">
        <v>33</v>
      </c>
      <c r="AX175" s="13" t="s">
        <v>72</v>
      </c>
      <c r="AY175" s="153" t="s">
        <v>146</v>
      </c>
    </row>
    <row r="176" spans="2:65" s="13" customFormat="1">
      <c r="B176" s="152"/>
      <c r="D176" s="146" t="s">
        <v>158</v>
      </c>
      <c r="E176" s="153" t="s">
        <v>19</v>
      </c>
      <c r="F176" s="154" t="s">
        <v>276</v>
      </c>
      <c r="H176" s="155">
        <v>9.3000000000000007</v>
      </c>
      <c r="I176" s="156"/>
      <c r="L176" s="152"/>
      <c r="M176" s="157"/>
      <c r="T176" s="158"/>
      <c r="AT176" s="153" t="s">
        <v>158</v>
      </c>
      <c r="AU176" s="153" t="s">
        <v>82</v>
      </c>
      <c r="AV176" s="13" t="s">
        <v>82</v>
      </c>
      <c r="AW176" s="13" t="s">
        <v>33</v>
      </c>
      <c r="AX176" s="13" t="s">
        <v>72</v>
      </c>
      <c r="AY176" s="153" t="s">
        <v>146</v>
      </c>
    </row>
    <row r="177" spans="2:65" s="13" customFormat="1">
      <c r="B177" s="152"/>
      <c r="D177" s="146" t="s">
        <v>158</v>
      </c>
      <c r="E177" s="153" t="s">
        <v>19</v>
      </c>
      <c r="F177" s="154" t="s">
        <v>277</v>
      </c>
      <c r="H177" s="155">
        <v>12.6</v>
      </c>
      <c r="I177" s="156"/>
      <c r="L177" s="152"/>
      <c r="M177" s="157"/>
      <c r="T177" s="158"/>
      <c r="AT177" s="153" t="s">
        <v>158</v>
      </c>
      <c r="AU177" s="153" t="s">
        <v>82</v>
      </c>
      <c r="AV177" s="13" t="s">
        <v>82</v>
      </c>
      <c r="AW177" s="13" t="s">
        <v>33</v>
      </c>
      <c r="AX177" s="13" t="s">
        <v>72</v>
      </c>
      <c r="AY177" s="153" t="s">
        <v>146</v>
      </c>
    </row>
    <row r="178" spans="2:65" s="15" customFormat="1">
      <c r="B178" s="166"/>
      <c r="D178" s="146" t="s">
        <v>158</v>
      </c>
      <c r="E178" s="167" t="s">
        <v>19</v>
      </c>
      <c r="F178" s="168" t="s">
        <v>208</v>
      </c>
      <c r="H178" s="169">
        <v>172.95</v>
      </c>
      <c r="I178" s="170"/>
      <c r="L178" s="166"/>
      <c r="M178" s="171"/>
      <c r="T178" s="172"/>
      <c r="AT178" s="167" t="s">
        <v>158</v>
      </c>
      <c r="AU178" s="167" t="s">
        <v>82</v>
      </c>
      <c r="AV178" s="15" t="s">
        <v>147</v>
      </c>
      <c r="AW178" s="15" t="s">
        <v>33</v>
      </c>
      <c r="AX178" s="15" t="s">
        <v>72</v>
      </c>
      <c r="AY178" s="167" t="s">
        <v>146</v>
      </c>
    </row>
    <row r="179" spans="2:65" s="13" customFormat="1">
      <c r="B179" s="152"/>
      <c r="D179" s="146" t="s">
        <v>158</v>
      </c>
      <c r="E179" s="153" t="s">
        <v>19</v>
      </c>
      <c r="F179" s="154" t="s">
        <v>278</v>
      </c>
      <c r="H179" s="155">
        <v>17.295000000000002</v>
      </c>
      <c r="I179" s="156"/>
      <c r="L179" s="152"/>
      <c r="M179" s="157"/>
      <c r="T179" s="158"/>
      <c r="AT179" s="153" t="s">
        <v>158</v>
      </c>
      <c r="AU179" s="153" t="s">
        <v>82</v>
      </c>
      <c r="AV179" s="13" t="s">
        <v>82</v>
      </c>
      <c r="AW179" s="13" t="s">
        <v>33</v>
      </c>
      <c r="AX179" s="13" t="s">
        <v>72</v>
      </c>
      <c r="AY179" s="153" t="s">
        <v>146</v>
      </c>
    </row>
    <row r="180" spans="2:65" s="14" customFormat="1">
      <c r="B180" s="159"/>
      <c r="D180" s="146" t="s">
        <v>158</v>
      </c>
      <c r="E180" s="160" t="s">
        <v>19</v>
      </c>
      <c r="F180" s="161" t="s">
        <v>163</v>
      </c>
      <c r="H180" s="162">
        <v>1394.7929999999999</v>
      </c>
      <c r="I180" s="163"/>
      <c r="L180" s="159"/>
      <c r="M180" s="164"/>
      <c r="T180" s="165"/>
      <c r="AT180" s="160" t="s">
        <v>158</v>
      </c>
      <c r="AU180" s="160" t="s">
        <v>82</v>
      </c>
      <c r="AV180" s="14" t="s">
        <v>154</v>
      </c>
      <c r="AW180" s="14" t="s">
        <v>33</v>
      </c>
      <c r="AX180" s="14" t="s">
        <v>80</v>
      </c>
      <c r="AY180" s="160" t="s">
        <v>146</v>
      </c>
    </row>
    <row r="181" spans="2:65" s="1" customFormat="1" ht="16.5" customHeight="1">
      <c r="B181" s="33"/>
      <c r="C181" s="173" t="s">
        <v>279</v>
      </c>
      <c r="D181" s="173" t="s">
        <v>280</v>
      </c>
      <c r="E181" s="174" t="s">
        <v>281</v>
      </c>
      <c r="F181" s="175" t="s">
        <v>282</v>
      </c>
      <c r="G181" s="176" t="s">
        <v>264</v>
      </c>
      <c r="H181" s="177">
        <v>1464.5329999999999</v>
      </c>
      <c r="I181" s="178"/>
      <c r="J181" s="179">
        <f>ROUND(I181*H181,2)</f>
        <v>0</v>
      </c>
      <c r="K181" s="175" t="s">
        <v>153</v>
      </c>
      <c r="L181" s="180"/>
      <c r="M181" s="181" t="s">
        <v>19</v>
      </c>
      <c r="N181" s="182" t="s">
        <v>43</v>
      </c>
      <c r="P181" s="137">
        <f>O181*H181</f>
        <v>0</v>
      </c>
      <c r="Q181" s="137">
        <v>1E-4</v>
      </c>
      <c r="R181" s="137">
        <f>Q181*H181</f>
        <v>0.14645330000000001</v>
      </c>
      <c r="S181" s="137">
        <v>0</v>
      </c>
      <c r="T181" s="138">
        <f>S181*H181</f>
        <v>0</v>
      </c>
      <c r="AR181" s="139" t="s">
        <v>215</v>
      </c>
      <c r="AT181" s="139" t="s">
        <v>280</v>
      </c>
      <c r="AU181" s="139" t="s">
        <v>82</v>
      </c>
      <c r="AY181" s="18" t="s">
        <v>146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80</v>
      </c>
      <c r="BK181" s="140">
        <f>ROUND(I181*H181,2)</f>
        <v>0</v>
      </c>
      <c r="BL181" s="18" t="s">
        <v>154</v>
      </c>
      <c r="BM181" s="139" t="s">
        <v>283</v>
      </c>
    </row>
    <row r="182" spans="2:65" s="1" customFormat="1">
      <c r="B182" s="33"/>
      <c r="D182" s="141" t="s">
        <v>156</v>
      </c>
      <c r="F182" s="142" t="s">
        <v>284</v>
      </c>
      <c r="I182" s="143"/>
      <c r="L182" s="33"/>
      <c r="M182" s="144"/>
      <c r="T182" s="52"/>
      <c r="AT182" s="18" t="s">
        <v>156</v>
      </c>
      <c r="AU182" s="18" t="s">
        <v>82</v>
      </c>
    </row>
    <row r="183" spans="2:65" s="13" customFormat="1">
      <c r="B183" s="152"/>
      <c r="D183" s="146" t="s">
        <v>158</v>
      </c>
      <c r="F183" s="154" t="s">
        <v>285</v>
      </c>
      <c r="H183" s="155">
        <v>1464.5329999999999</v>
      </c>
      <c r="I183" s="156"/>
      <c r="L183" s="152"/>
      <c r="M183" s="157"/>
      <c r="T183" s="158"/>
      <c r="AT183" s="153" t="s">
        <v>158</v>
      </c>
      <c r="AU183" s="153" t="s">
        <v>82</v>
      </c>
      <c r="AV183" s="13" t="s">
        <v>82</v>
      </c>
      <c r="AW183" s="13" t="s">
        <v>4</v>
      </c>
      <c r="AX183" s="13" t="s">
        <v>80</v>
      </c>
      <c r="AY183" s="153" t="s">
        <v>146</v>
      </c>
    </row>
    <row r="184" spans="2:65" s="1" customFormat="1" ht="55.5" customHeight="1">
      <c r="B184" s="33"/>
      <c r="C184" s="128" t="s">
        <v>286</v>
      </c>
      <c r="D184" s="128" t="s">
        <v>149</v>
      </c>
      <c r="E184" s="129" t="s">
        <v>287</v>
      </c>
      <c r="F184" s="130" t="s">
        <v>288</v>
      </c>
      <c r="G184" s="131" t="s">
        <v>264</v>
      </c>
      <c r="H184" s="132">
        <v>1204.548</v>
      </c>
      <c r="I184" s="133"/>
      <c r="J184" s="134">
        <f>ROUND(I184*H184,2)</f>
        <v>0</v>
      </c>
      <c r="K184" s="130" t="s">
        <v>153</v>
      </c>
      <c r="L184" s="33"/>
      <c r="M184" s="135" t="s">
        <v>19</v>
      </c>
      <c r="N184" s="136" t="s">
        <v>43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154</v>
      </c>
      <c r="AT184" s="139" t="s">
        <v>149</v>
      </c>
      <c r="AU184" s="139" t="s">
        <v>82</v>
      </c>
      <c r="AY184" s="18" t="s">
        <v>146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80</v>
      </c>
      <c r="BK184" s="140">
        <f>ROUND(I184*H184,2)</f>
        <v>0</v>
      </c>
      <c r="BL184" s="18" t="s">
        <v>154</v>
      </c>
      <c r="BM184" s="139" t="s">
        <v>289</v>
      </c>
    </row>
    <row r="185" spans="2:65" s="1" customFormat="1">
      <c r="B185" s="33"/>
      <c r="D185" s="141" t="s">
        <v>156</v>
      </c>
      <c r="F185" s="142" t="s">
        <v>290</v>
      </c>
      <c r="I185" s="143"/>
      <c r="L185" s="33"/>
      <c r="M185" s="144"/>
      <c r="T185" s="52"/>
      <c r="AT185" s="18" t="s">
        <v>156</v>
      </c>
      <c r="AU185" s="18" t="s">
        <v>82</v>
      </c>
    </row>
    <row r="186" spans="2:65" s="12" customFormat="1">
      <c r="B186" s="145"/>
      <c r="D186" s="146" t="s">
        <v>158</v>
      </c>
      <c r="E186" s="147" t="s">
        <v>19</v>
      </c>
      <c r="F186" s="148" t="s">
        <v>267</v>
      </c>
      <c r="H186" s="147" t="s">
        <v>19</v>
      </c>
      <c r="I186" s="149"/>
      <c r="L186" s="145"/>
      <c r="M186" s="150"/>
      <c r="T186" s="151"/>
      <c r="AT186" s="147" t="s">
        <v>158</v>
      </c>
      <c r="AU186" s="147" t="s">
        <v>82</v>
      </c>
      <c r="AV186" s="12" t="s">
        <v>80</v>
      </c>
      <c r="AW186" s="12" t="s">
        <v>33</v>
      </c>
      <c r="AX186" s="12" t="s">
        <v>72</v>
      </c>
      <c r="AY186" s="147" t="s">
        <v>146</v>
      </c>
    </row>
    <row r="187" spans="2:65" s="12" customFormat="1">
      <c r="B187" s="145"/>
      <c r="D187" s="146" t="s">
        <v>158</v>
      </c>
      <c r="E187" s="147" t="s">
        <v>19</v>
      </c>
      <c r="F187" s="148" t="s">
        <v>291</v>
      </c>
      <c r="H187" s="147" t="s">
        <v>19</v>
      </c>
      <c r="I187" s="149"/>
      <c r="L187" s="145"/>
      <c r="M187" s="150"/>
      <c r="T187" s="151"/>
      <c r="AT187" s="147" t="s">
        <v>158</v>
      </c>
      <c r="AU187" s="147" t="s">
        <v>82</v>
      </c>
      <c r="AV187" s="12" t="s">
        <v>80</v>
      </c>
      <c r="AW187" s="12" t="s">
        <v>33</v>
      </c>
      <c r="AX187" s="12" t="s">
        <v>72</v>
      </c>
      <c r="AY187" s="147" t="s">
        <v>146</v>
      </c>
    </row>
    <row r="188" spans="2:65" s="13" customFormat="1">
      <c r="B188" s="152"/>
      <c r="D188" s="146" t="s">
        <v>158</v>
      </c>
      <c r="E188" s="153" t="s">
        <v>19</v>
      </c>
      <c r="F188" s="154" t="s">
        <v>292</v>
      </c>
      <c r="H188" s="155">
        <v>12.6</v>
      </c>
      <c r="I188" s="156"/>
      <c r="L188" s="152"/>
      <c r="M188" s="157"/>
      <c r="T188" s="158"/>
      <c r="AT188" s="153" t="s">
        <v>158</v>
      </c>
      <c r="AU188" s="153" t="s">
        <v>82</v>
      </c>
      <c r="AV188" s="13" t="s">
        <v>82</v>
      </c>
      <c r="AW188" s="13" t="s">
        <v>33</v>
      </c>
      <c r="AX188" s="13" t="s">
        <v>72</v>
      </c>
      <c r="AY188" s="153" t="s">
        <v>146</v>
      </c>
    </row>
    <row r="189" spans="2:65" s="13" customFormat="1">
      <c r="B189" s="152"/>
      <c r="D189" s="146" t="s">
        <v>158</v>
      </c>
      <c r="E189" s="153" t="s">
        <v>19</v>
      </c>
      <c r="F189" s="154" t="s">
        <v>293</v>
      </c>
      <c r="H189" s="155">
        <v>9.4</v>
      </c>
      <c r="I189" s="156"/>
      <c r="L189" s="152"/>
      <c r="M189" s="157"/>
      <c r="T189" s="158"/>
      <c r="AT189" s="153" t="s">
        <v>158</v>
      </c>
      <c r="AU189" s="153" t="s">
        <v>82</v>
      </c>
      <c r="AV189" s="13" t="s">
        <v>82</v>
      </c>
      <c r="AW189" s="13" t="s">
        <v>33</v>
      </c>
      <c r="AX189" s="13" t="s">
        <v>72</v>
      </c>
      <c r="AY189" s="153" t="s">
        <v>146</v>
      </c>
    </row>
    <row r="190" spans="2:65" s="12" customFormat="1">
      <c r="B190" s="145"/>
      <c r="D190" s="146" t="s">
        <v>158</v>
      </c>
      <c r="E190" s="147" t="s">
        <v>19</v>
      </c>
      <c r="F190" s="148" t="s">
        <v>197</v>
      </c>
      <c r="H190" s="147" t="s">
        <v>19</v>
      </c>
      <c r="I190" s="149"/>
      <c r="L190" s="145"/>
      <c r="M190" s="150"/>
      <c r="T190" s="151"/>
      <c r="AT190" s="147" t="s">
        <v>158</v>
      </c>
      <c r="AU190" s="147" t="s">
        <v>82</v>
      </c>
      <c r="AV190" s="12" t="s">
        <v>80</v>
      </c>
      <c r="AW190" s="12" t="s">
        <v>33</v>
      </c>
      <c r="AX190" s="12" t="s">
        <v>72</v>
      </c>
      <c r="AY190" s="147" t="s">
        <v>146</v>
      </c>
    </row>
    <row r="191" spans="2:65" s="13" customFormat="1">
      <c r="B191" s="152"/>
      <c r="D191" s="146" t="s">
        <v>158</v>
      </c>
      <c r="E191" s="153" t="s">
        <v>19</v>
      </c>
      <c r="F191" s="154" t="s">
        <v>294</v>
      </c>
      <c r="H191" s="155">
        <v>4.1909999999999998</v>
      </c>
      <c r="I191" s="156"/>
      <c r="L191" s="152"/>
      <c r="M191" s="157"/>
      <c r="T191" s="158"/>
      <c r="AT191" s="153" t="s">
        <v>158</v>
      </c>
      <c r="AU191" s="153" t="s">
        <v>82</v>
      </c>
      <c r="AV191" s="13" t="s">
        <v>82</v>
      </c>
      <c r="AW191" s="13" t="s">
        <v>33</v>
      </c>
      <c r="AX191" s="13" t="s">
        <v>72</v>
      </c>
      <c r="AY191" s="153" t="s">
        <v>146</v>
      </c>
    </row>
    <row r="192" spans="2:65" s="13" customFormat="1">
      <c r="B192" s="152"/>
      <c r="D192" s="146" t="s">
        <v>158</v>
      </c>
      <c r="E192" s="153" t="s">
        <v>19</v>
      </c>
      <c r="F192" s="154" t="s">
        <v>295</v>
      </c>
      <c r="H192" s="155">
        <v>20.399999999999999</v>
      </c>
      <c r="I192" s="156"/>
      <c r="L192" s="152"/>
      <c r="M192" s="157"/>
      <c r="T192" s="158"/>
      <c r="AT192" s="153" t="s">
        <v>158</v>
      </c>
      <c r="AU192" s="153" t="s">
        <v>82</v>
      </c>
      <c r="AV192" s="13" t="s">
        <v>82</v>
      </c>
      <c r="AW192" s="13" t="s">
        <v>33</v>
      </c>
      <c r="AX192" s="13" t="s">
        <v>72</v>
      </c>
      <c r="AY192" s="153" t="s">
        <v>146</v>
      </c>
    </row>
    <row r="193" spans="2:51" s="13" customFormat="1">
      <c r="B193" s="152"/>
      <c r="D193" s="146" t="s">
        <v>158</v>
      </c>
      <c r="E193" s="153" t="s">
        <v>19</v>
      </c>
      <c r="F193" s="154" t="s">
        <v>296</v>
      </c>
      <c r="H193" s="155">
        <v>69.599999999999994</v>
      </c>
      <c r="I193" s="156"/>
      <c r="L193" s="152"/>
      <c r="M193" s="157"/>
      <c r="T193" s="158"/>
      <c r="AT193" s="153" t="s">
        <v>158</v>
      </c>
      <c r="AU193" s="153" t="s">
        <v>82</v>
      </c>
      <c r="AV193" s="13" t="s">
        <v>82</v>
      </c>
      <c r="AW193" s="13" t="s">
        <v>33</v>
      </c>
      <c r="AX193" s="13" t="s">
        <v>72</v>
      </c>
      <c r="AY193" s="153" t="s">
        <v>146</v>
      </c>
    </row>
    <row r="194" spans="2:51" s="13" customFormat="1">
      <c r="B194" s="152"/>
      <c r="D194" s="146" t="s">
        <v>158</v>
      </c>
      <c r="E194" s="153" t="s">
        <v>19</v>
      </c>
      <c r="F194" s="154" t="s">
        <v>297</v>
      </c>
      <c r="H194" s="155">
        <v>74.400000000000006</v>
      </c>
      <c r="I194" s="156"/>
      <c r="L194" s="152"/>
      <c r="M194" s="157"/>
      <c r="T194" s="158"/>
      <c r="AT194" s="153" t="s">
        <v>158</v>
      </c>
      <c r="AU194" s="153" t="s">
        <v>82</v>
      </c>
      <c r="AV194" s="13" t="s">
        <v>82</v>
      </c>
      <c r="AW194" s="13" t="s">
        <v>33</v>
      </c>
      <c r="AX194" s="13" t="s">
        <v>72</v>
      </c>
      <c r="AY194" s="153" t="s">
        <v>146</v>
      </c>
    </row>
    <row r="195" spans="2:51" s="13" customFormat="1">
      <c r="B195" s="152"/>
      <c r="D195" s="146" t="s">
        <v>158</v>
      </c>
      <c r="E195" s="153" t="s">
        <v>19</v>
      </c>
      <c r="F195" s="154" t="s">
        <v>298</v>
      </c>
      <c r="H195" s="155">
        <v>49.6</v>
      </c>
      <c r="I195" s="156"/>
      <c r="L195" s="152"/>
      <c r="M195" s="157"/>
      <c r="T195" s="158"/>
      <c r="AT195" s="153" t="s">
        <v>158</v>
      </c>
      <c r="AU195" s="153" t="s">
        <v>82</v>
      </c>
      <c r="AV195" s="13" t="s">
        <v>82</v>
      </c>
      <c r="AW195" s="13" t="s">
        <v>33</v>
      </c>
      <c r="AX195" s="13" t="s">
        <v>72</v>
      </c>
      <c r="AY195" s="153" t="s">
        <v>146</v>
      </c>
    </row>
    <row r="196" spans="2:51" s="13" customFormat="1">
      <c r="B196" s="152"/>
      <c r="D196" s="146" t="s">
        <v>158</v>
      </c>
      <c r="E196" s="153" t="s">
        <v>19</v>
      </c>
      <c r="F196" s="154" t="s">
        <v>299</v>
      </c>
      <c r="H196" s="155">
        <v>8.8699999999999992</v>
      </c>
      <c r="I196" s="156"/>
      <c r="L196" s="152"/>
      <c r="M196" s="157"/>
      <c r="T196" s="158"/>
      <c r="AT196" s="153" t="s">
        <v>158</v>
      </c>
      <c r="AU196" s="153" t="s">
        <v>82</v>
      </c>
      <c r="AV196" s="13" t="s">
        <v>82</v>
      </c>
      <c r="AW196" s="13" t="s">
        <v>33</v>
      </c>
      <c r="AX196" s="13" t="s">
        <v>72</v>
      </c>
      <c r="AY196" s="153" t="s">
        <v>146</v>
      </c>
    </row>
    <row r="197" spans="2:51" s="13" customFormat="1">
      <c r="B197" s="152"/>
      <c r="D197" s="146" t="s">
        <v>158</v>
      </c>
      <c r="E197" s="153" t="s">
        <v>19</v>
      </c>
      <c r="F197" s="154" t="s">
        <v>300</v>
      </c>
      <c r="H197" s="155">
        <v>10.141</v>
      </c>
      <c r="I197" s="156"/>
      <c r="L197" s="152"/>
      <c r="M197" s="157"/>
      <c r="T197" s="158"/>
      <c r="AT197" s="153" t="s">
        <v>158</v>
      </c>
      <c r="AU197" s="153" t="s">
        <v>82</v>
      </c>
      <c r="AV197" s="13" t="s">
        <v>82</v>
      </c>
      <c r="AW197" s="13" t="s">
        <v>33</v>
      </c>
      <c r="AX197" s="13" t="s">
        <v>72</v>
      </c>
      <c r="AY197" s="153" t="s">
        <v>146</v>
      </c>
    </row>
    <row r="198" spans="2:51" s="13" customFormat="1">
      <c r="B198" s="152"/>
      <c r="D198" s="146" t="s">
        <v>158</v>
      </c>
      <c r="E198" s="153" t="s">
        <v>19</v>
      </c>
      <c r="F198" s="154" t="s">
        <v>301</v>
      </c>
      <c r="H198" s="155">
        <v>6.2</v>
      </c>
      <c r="I198" s="156"/>
      <c r="L198" s="152"/>
      <c r="M198" s="157"/>
      <c r="T198" s="158"/>
      <c r="AT198" s="153" t="s">
        <v>158</v>
      </c>
      <c r="AU198" s="153" t="s">
        <v>82</v>
      </c>
      <c r="AV198" s="13" t="s">
        <v>82</v>
      </c>
      <c r="AW198" s="13" t="s">
        <v>33</v>
      </c>
      <c r="AX198" s="13" t="s">
        <v>72</v>
      </c>
      <c r="AY198" s="153" t="s">
        <v>146</v>
      </c>
    </row>
    <row r="199" spans="2:51" s="13" customFormat="1">
      <c r="B199" s="152"/>
      <c r="D199" s="146" t="s">
        <v>158</v>
      </c>
      <c r="E199" s="153" t="s">
        <v>19</v>
      </c>
      <c r="F199" s="154" t="s">
        <v>302</v>
      </c>
      <c r="H199" s="155">
        <v>29.4</v>
      </c>
      <c r="I199" s="156"/>
      <c r="L199" s="152"/>
      <c r="M199" s="157"/>
      <c r="T199" s="158"/>
      <c r="AT199" s="153" t="s">
        <v>158</v>
      </c>
      <c r="AU199" s="153" t="s">
        <v>82</v>
      </c>
      <c r="AV199" s="13" t="s">
        <v>82</v>
      </c>
      <c r="AW199" s="13" t="s">
        <v>33</v>
      </c>
      <c r="AX199" s="13" t="s">
        <v>72</v>
      </c>
      <c r="AY199" s="153" t="s">
        <v>146</v>
      </c>
    </row>
    <row r="200" spans="2:51" s="13" customFormat="1">
      <c r="B200" s="152"/>
      <c r="D200" s="146" t="s">
        <v>158</v>
      </c>
      <c r="E200" s="153" t="s">
        <v>19</v>
      </c>
      <c r="F200" s="154" t="s">
        <v>303</v>
      </c>
      <c r="H200" s="155">
        <v>7.1</v>
      </c>
      <c r="I200" s="156"/>
      <c r="L200" s="152"/>
      <c r="M200" s="157"/>
      <c r="T200" s="158"/>
      <c r="AT200" s="153" t="s">
        <v>158</v>
      </c>
      <c r="AU200" s="153" t="s">
        <v>82</v>
      </c>
      <c r="AV200" s="13" t="s">
        <v>82</v>
      </c>
      <c r="AW200" s="13" t="s">
        <v>33</v>
      </c>
      <c r="AX200" s="13" t="s">
        <v>72</v>
      </c>
      <c r="AY200" s="153" t="s">
        <v>146</v>
      </c>
    </row>
    <row r="201" spans="2:51" s="13" customFormat="1">
      <c r="B201" s="152"/>
      <c r="D201" s="146" t="s">
        <v>158</v>
      </c>
      <c r="E201" s="153" t="s">
        <v>19</v>
      </c>
      <c r="F201" s="154" t="s">
        <v>304</v>
      </c>
      <c r="H201" s="155">
        <v>4.3</v>
      </c>
      <c r="I201" s="156"/>
      <c r="L201" s="152"/>
      <c r="M201" s="157"/>
      <c r="T201" s="158"/>
      <c r="AT201" s="153" t="s">
        <v>158</v>
      </c>
      <c r="AU201" s="153" t="s">
        <v>82</v>
      </c>
      <c r="AV201" s="13" t="s">
        <v>82</v>
      </c>
      <c r="AW201" s="13" t="s">
        <v>33</v>
      </c>
      <c r="AX201" s="13" t="s">
        <v>72</v>
      </c>
      <c r="AY201" s="153" t="s">
        <v>146</v>
      </c>
    </row>
    <row r="202" spans="2:51" s="13" customFormat="1">
      <c r="B202" s="152"/>
      <c r="D202" s="146" t="s">
        <v>158</v>
      </c>
      <c r="E202" s="153" t="s">
        <v>19</v>
      </c>
      <c r="F202" s="154" t="s">
        <v>305</v>
      </c>
      <c r="H202" s="155">
        <v>7.6</v>
      </c>
      <c r="I202" s="156"/>
      <c r="L202" s="152"/>
      <c r="M202" s="157"/>
      <c r="T202" s="158"/>
      <c r="AT202" s="153" t="s">
        <v>158</v>
      </c>
      <c r="AU202" s="153" t="s">
        <v>82</v>
      </c>
      <c r="AV202" s="13" t="s">
        <v>82</v>
      </c>
      <c r="AW202" s="13" t="s">
        <v>33</v>
      </c>
      <c r="AX202" s="13" t="s">
        <v>72</v>
      </c>
      <c r="AY202" s="153" t="s">
        <v>146</v>
      </c>
    </row>
    <row r="203" spans="2:51" s="13" customFormat="1">
      <c r="B203" s="152"/>
      <c r="D203" s="146" t="s">
        <v>158</v>
      </c>
      <c r="E203" s="153" t="s">
        <v>19</v>
      </c>
      <c r="F203" s="154" t="s">
        <v>306</v>
      </c>
      <c r="H203" s="155">
        <v>7.1559999999999997</v>
      </c>
      <c r="I203" s="156"/>
      <c r="L203" s="152"/>
      <c r="M203" s="157"/>
      <c r="T203" s="158"/>
      <c r="AT203" s="153" t="s">
        <v>158</v>
      </c>
      <c r="AU203" s="153" t="s">
        <v>82</v>
      </c>
      <c r="AV203" s="13" t="s">
        <v>82</v>
      </c>
      <c r="AW203" s="13" t="s">
        <v>33</v>
      </c>
      <c r="AX203" s="13" t="s">
        <v>72</v>
      </c>
      <c r="AY203" s="153" t="s">
        <v>146</v>
      </c>
    </row>
    <row r="204" spans="2:51" s="13" customFormat="1">
      <c r="B204" s="152"/>
      <c r="D204" s="146" t="s">
        <v>158</v>
      </c>
      <c r="E204" s="153" t="s">
        <v>19</v>
      </c>
      <c r="F204" s="154" t="s">
        <v>307</v>
      </c>
      <c r="H204" s="155">
        <v>7.6</v>
      </c>
      <c r="I204" s="156"/>
      <c r="L204" s="152"/>
      <c r="M204" s="157"/>
      <c r="T204" s="158"/>
      <c r="AT204" s="153" t="s">
        <v>158</v>
      </c>
      <c r="AU204" s="153" t="s">
        <v>82</v>
      </c>
      <c r="AV204" s="13" t="s">
        <v>82</v>
      </c>
      <c r="AW204" s="13" t="s">
        <v>33</v>
      </c>
      <c r="AX204" s="13" t="s">
        <v>72</v>
      </c>
      <c r="AY204" s="153" t="s">
        <v>146</v>
      </c>
    </row>
    <row r="205" spans="2:51" s="13" customFormat="1">
      <c r="B205" s="152"/>
      <c r="D205" s="146" t="s">
        <v>158</v>
      </c>
      <c r="E205" s="153" t="s">
        <v>19</v>
      </c>
      <c r="F205" s="154" t="s">
        <v>308</v>
      </c>
      <c r="H205" s="155">
        <v>9.9</v>
      </c>
      <c r="I205" s="156"/>
      <c r="L205" s="152"/>
      <c r="M205" s="157"/>
      <c r="T205" s="158"/>
      <c r="AT205" s="153" t="s">
        <v>158</v>
      </c>
      <c r="AU205" s="153" t="s">
        <v>82</v>
      </c>
      <c r="AV205" s="13" t="s">
        <v>82</v>
      </c>
      <c r="AW205" s="13" t="s">
        <v>33</v>
      </c>
      <c r="AX205" s="13" t="s">
        <v>72</v>
      </c>
      <c r="AY205" s="153" t="s">
        <v>146</v>
      </c>
    </row>
    <row r="206" spans="2:51" s="13" customFormat="1">
      <c r="B206" s="152"/>
      <c r="D206" s="146" t="s">
        <v>158</v>
      </c>
      <c r="E206" s="153" t="s">
        <v>19</v>
      </c>
      <c r="F206" s="154" t="s">
        <v>309</v>
      </c>
      <c r="H206" s="155">
        <v>16.111000000000001</v>
      </c>
      <c r="I206" s="156"/>
      <c r="L206" s="152"/>
      <c r="M206" s="157"/>
      <c r="T206" s="158"/>
      <c r="AT206" s="153" t="s">
        <v>158</v>
      </c>
      <c r="AU206" s="153" t="s">
        <v>82</v>
      </c>
      <c r="AV206" s="13" t="s">
        <v>82</v>
      </c>
      <c r="AW206" s="13" t="s">
        <v>33</v>
      </c>
      <c r="AX206" s="13" t="s">
        <v>72</v>
      </c>
      <c r="AY206" s="153" t="s">
        <v>146</v>
      </c>
    </row>
    <row r="207" spans="2:51" s="13" customFormat="1">
      <c r="B207" s="152"/>
      <c r="D207" s="146" t="s">
        <v>158</v>
      </c>
      <c r="E207" s="153" t="s">
        <v>19</v>
      </c>
      <c r="F207" s="154" t="s">
        <v>310</v>
      </c>
      <c r="H207" s="155">
        <v>7</v>
      </c>
      <c r="I207" s="156"/>
      <c r="L207" s="152"/>
      <c r="M207" s="157"/>
      <c r="T207" s="158"/>
      <c r="AT207" s="153" t="s">
        <v>158</v>
      </c>
      <c r="AU207" s="153" t="s">
        <v>82</v>
      </c>
      <c r="AV207" s="13" t="s">
        <v>82</v>
      </c>
      <c r="AW207" s="13" t="s">
        <v>33</v>
      </c>
      <c r="AX207" s="13" t="s">
        <v>72</v>
      </c>
      <c r="AY207" s="153" t="s">
        <v>146</v>
      </c>
    </row>
    <row r="208" spans="2:51" s="12" customFormat="1">
      <c r="B208" s="145"/>
      <c r="D208" s="146" t="s">
        <v>158</v>
      </c>
      <c r="E208" s="147" t="s">
        <v>19</v>
      </c>
      <c r="F208" s="148" t="s">
        <v>311</v>
      </c>
      <c r="H208" s="147" t="s">
        <v>19</v>
      </c>
      <c r="I208" s="149"/>
      <c r="L208" s="145"/>
      <c r="M208" s="150"/>
      <c r="T208" s="151"/>
      <c r="AT208" s="147" t="s">
        <v>158</v>
      </c>
      <c r="AU208" s="147" t="s">
        <v>82</v>
      </c>
      <c r="AV208" s="12" t="s">
        <v>80</v>
      </c>
      <c r="AW208" s="12" t="s">
        <v>33</v>
      </c>
      <c r="AX208" s="12" t="s">
        <v>72</v>
      </c>
      <c r="AY208" s="147" t="s">
        <v>146</v>
      </c>
    </row>
    <row r="209" spans="2:51" s="13" customFormat="1">
      <c r="B209" s="152"/>
      <c r="D209" s="146" t="s">
        <v>158</v>
      </c>
      <c r="E209" s="153" t="s">
        <v>19</v>
      </c>
      <c r="F209" s="154" t="s">
        <v>312</v>
      </c>
      <c r="H209" s="155">
        <v>3.8</v>
      </c>
      <c r="I209" s="156"/>
      <c r="L209" s="152"/>
      <c r="M209" s="157"/>
      <c r="T209" s="158"/>
      <c r="AT209" s="153" t="s">
        <v>158</v>
      </c>
      <c r="AU209" s="153" t="s">
        <v>82</v>
      </c>
      <c r="AV209" s="13" t="s">
        <v>82</v>
      </c>
      <c r="AW209" s="13" t="s">
        <v>33</v>
      </c>
      <c r="AX209" s="13" t="s">
        <v>72</v>
      </c>
      <c r="AY209" s="153" t="s">
        <v>146</v>
      </c>
    </row>
    <row r="210" spans="2:51" s="13" customFormat="1">
      <c r="B210" s="152"/>
      <c r="D210" s="146" t="s">
        <v>158</v>
      </c>
      <c r="E210" s="153" t="s">
        <v>19</v>
      </c>
      <c r="F210" s="154" t="s">
        <v>308</v>
      </c>
      <c r="H210" s="155">
        <v>9.9</v>
      </c>
      <c r="I210" s="156"/>
      <c r="L210" s="152"/>
      <c r="M210" s="157"/>
      <c r="T210" s="158"/>
      <c r="AT210" s="153" t="s">
        <v>158</v>
      </c>
      <c r="AU210" s="153" t="s">
        <v>82</v>
      </c>
      <c r="AV210" s="13" t="s">
        <v>82</v>
      </c>
      <c r="AW210" s="13" t="s">
        <v>33</v>
      </c>
      <c r="AX210" s="13" t="s">
        <v>72</v>
      </c>
      <c r="AY210" s="153" t="s">
        <v>146</v>
      </c>
    </row>
    <row r="211" spans="2:51" s="13" customFormat="1">
      <c r="B211" s="152"/>
      <c r="D211" s="146" t="s">
        <v>158</v>
      </c>
      <c r="E211" s="153" t="s">
        <v>19</v>
      </c>
      <c r="F211" s="154" t="s">
        <v>313</v>
      </c>
      <c r="H211" s="155">
        <v>8.7560000000000002</v>
      </c>
      <c r="I211" s="156"/>
      <c r="L211" s="152"/>
      <c r="M211" s="157"/>
      <c r="T211" s="158"/>
      <c r="AT211" s="153" t="s">
        <v>158</v>
      </c>
      <c r="AU211" s="153" t="s">
        <v>82</v>
      </c>
      <c r="AV211" s="13" t="s">
        <v>82</v>
      </c>
      <c r="AW211" s="13" t="s">
        <v>33</v>
      </c>
      <c r="AX211" s="13" t="s">
        <v>72</v>
      </c>
      <c r="AY211" s="153" t="s">
        <v>146</v>
      </c>
    </row>
    <row r="212" spans="2:51" s="13" customFormat="1">
      <c r="B212" s="152"/>
      <c r="D212" s="146" t="s">
        <v>158</v>
      </c>
      <c r="E212" s="153" t="s">
        <v>19</v>
      </c>
      <c r="F212" s="154" t="s">
        <v>314</v>
      </c>
      <c r="H212" s="155">
        <v>5.9130000000000003</v>
      </c>
      <c r="I212" s="156"/>
      <c r="L212" s="152"/>
      <c r="M212" s="157"/>
      <c r="T212" s="158"/>
      <c r="AT212" s="153" t="s">
        <v>158</v>
      </c>
      <c r="AU212" s="153" t="s">
        <v>82</v>
      </c>
      <c r="AV212" s="13" t="s">
        <v>82</v>
      </c>
      <c r="AW212" s="13" t="s">
        <v>33</v>
      </c>
      <c r="AX212" s="13" t="s">
        <v>72</v>
      </c>
      <c r="AY212" s="153" t="s">
        <v>146</v>
      </c>
    </row>
    <row r="213" spans="2:51" s="12" customFormat="1">
      <c r="B213" s="145"/>
      <c r="D213" s="146" t="s">
        <v>158</v>
      </c>
      <c r="E213" s="147" t="s">
        <v>19</v>
      </c>
      <c r="F213" s="148" t="s">
        <v>315</v>
      </c>
      <c r="H213" s="147" t="s">
        <v>19</v>
      </c>
      <c r="I213" s="149"/>
      <c r="L213" s="145"/>
      <c r="M213" s="150"/>
      <c r="T213" s="151"/>
      <c r="AT213" s="147" t="s">
        <v>158</v>
      </c>
      <c r="AU213" s="147" t="s">
        <v>82</v>
      </c>
      <c r="AV213" s="12" t="s">
        <v>80</v>
      </c>
      <c r="AW213" s="12" t="s">
        <v>33</v>
      </c>
      <c r="AX213" s="12" t="s">
        <v>72</v>
      </c>
      <c r="AY213" s="147" t="s">
        <v>146</v>
      </c>
    </row>
    <row r="214" spans="2:51" s="13" customFormat="1">
      <c r="B214" s="152"/>
      <c r="D214" s="146" t="s">
        <v>158</v>
      </c>
      <c r="E214" s="153" t="s">
        <v>19</v>
      </c>
      <c r="F214" s="154" t="s">
        <v>316</v>
      </c>
      <c r="H214" s="155">
        <v>11.4</v>
      </c>
      <c r="I214" s="156"/>
      <c r="L214" s="152"/>
      <c r="M214" s="157"/>
      <c r="T214" s="158"/>
      <c r="AT214" s="153" t="s">
        <v>158</v>
      </c>
      <c r="AU214" s="153" t="s">
        <v>82</v>
      </c>
      <c r="AV214" s="13" t="s">
        <v>82</v>
      </c>
      <c r="AW214" s="13" t="s">
        <v>33</v>
      </c>
      <c r="AX214" s="13" t="s">
        <v>72</v>
      </c>
      <c r="AY214" s="153" t="s">
        <v>146</v>
      </c>
    </row>
    <row r="215" spans="2:51" s="13" customFormat="1">
      <c r="B215" s="152"/>
      <c r="D215" s="146" t="s">
        <v>158</v>
      </c>
      <c r="E215" s="153" t="s">
        <v>19</v>
      </c>
      <c r="F215" s="154" t="s">
        <v>317</v>
      </c>
      <c r="H215" s="155">
        <v>19.8</v>
      </c>
      <c r="I215" s="156"/>
      <c r="L215" s="152"/>
      <c r="M215" s="157"/>
      <c r="T215" s="158"/>
      <c r="AT215" s="153" t="s">
        <v>158</v>
      </c>
      <c r="AU215" s="153" t="s">
        <v>82</v>
      </c>
      <c r="AV215" s="13" t="s">
        <v>82</v>
      </c>
      <c r="AW215" s="13" t="s">
        <v>33</v>
      </c>
      <c r="AX215" s="13" t="s">
        <v>72</v>
      </c>
      <c r="AY215" s="153" t="s">
        <v>146</v>
      </c>
    </row>
    <row r="216" spans="2:51" s="13" customFormat="1">
      <c r="B216" s="152"/>
      <c r="D216" s="146" t="s">
        <v>158</v>
      </c>
      <c r="E216" s="153" t="s">
        <v>19</v>
      </c>
      <c r="F216" s="154" t="s">
        <v>318</v>
      </c>
      <c r="H216" s="155">
        <v>5.3</v>
      </c>
      <c r="I216" s="156"/>
      <c r="L216" s="152"/>
      <c r="M216" s="157"/>
      <c r="T216" s="158"/>
      <c r="AT216" s="153" t="s">
        <v>158</v>
      </c>
      <c r="AU216" s="153" t="s">
        <v>82</v>
      </c>
      <c r="AV216" s="13" t="s">
        <v>82</v>
      </c>
      <c r="AW216" s="13" t="s">
        <v>33</v>
      </c>
      <c r="AX216" s="13" t="s">
        <v>72</v>
      </c>
      <c r="AY216" s="153" t="s">
        <v>146</v>
      </c>
    </row>
    <row r="217" spans="2:51" s="13" customFormat="1">
      <c r="B217" s="152"/>
      <c r="D217" s="146" t="s">
        <v>158</v>
      </c>
      <c r="E217" s="153" t="s">
        <v>19</v>
      </c>
      <c r="F217" s="154" t="s">
        <v>319</v>
      </c>
      <c r="H217" s="155">
        <v>20.102</v>
      </c>
      <c r="I217" s="156"/>
      <c r="L217" s="152"/>
      <c r="M217" s="157"/>
      <c r="T217" s="158"/>
      <c r="AT217" s="153" t="s">
        <v>158</v>
      </c>
      <c r="AU217" s="153" t="s">
        <v>82</v>
      </c>
      <c r="AV217" s="13" t="s">
        <v>82</v>
      </c>
      <c r="AW217" s="13" t="s">
        <v>33</v>
      </c>
      <c r="AX217" s="13" t="s">
        <v>72</v>
      </c>
      <c r="AY217" s="153" t="s">
        <v>146</v>
      </c>
    </row>
    <row r="218" spans="2:51" s="13" customFormat="1">
      <c r="B218" s="152"/>
      <c r="D218" s="146" t="s">
        <v>158</v>
      </c>
      <c r="E218" s="153" t="s">
        <v>19</v>
      </c>
      <c r="F218" s="154" t="s">
        <v>320</v>
      </c>
      <c r="H218" s="155">
        <v>1.4</v>
      </c>
      <c r="I218" s="156"/>
      <c r="L218" s="152"/>
      <c r="M218" s="157"/>
      <c r="T218" s="158"/>
      <c r="AT218" s="153" t="s">
        <v>158</v>
      </c>
      <c r="AU218" s="153" t="s">
        <v>82</v>
      </c>
      <c r="AV218" s="13" t="s">
        <v>82</v>
      </c>
      <c r="AW218" s="13" t="s">
        <v>33</v>
      </c>
      <c r="AX218" s="13" t="s">
        <v>72</v>
      </c>
      <c r="AY218" s="153" t="s">
        <v>146</v>
      </c>
    </row>
    <row r="219" spans="2:51" s="13" customFormat="1">
      <c r="B219" s="152"/>
      <c r="D219" s="146" t="s">
        <v>158</v>
      </c>
      <c r="E219" s="153" t="s">
        <v>19</v>
      </c>
      <c r="F219" s="154" t="s">
        <v>321</v>
      </c>
      <c r="H219" s="155">
        <v>1.6</v>
      </c>
      <c r="I219" s="156"/>
      <c r="L219" s="152"/>
      <c r="M219" s="157"/>
      <c r="T219" s="158"/>
      <c r="AT219" s="153" t="s">
        <v>158</v>
      </c>
      <c r="AU219" s="153" t="s">
        <v>82</v>
      </c>
      <c r="AV219" s="13" t="s">
        <v>82</v>
      </c>
      <c r="AW219" s="13" t="s">
        <v>33</v>
      </c>
      <c r="AX219" s="13" t="s">
        <v>72</v>
      </c>
      <c r="AY219" s="153" t="s">
        <v>146</v>
      </c>
    </row>
    <row r="220" spans="2:51" s="13" customFormat="1">
      <c r="B220" s="152"/>
      <c r="D220" s="146" t="s">
        <v>158</v>
      </c>
      <c r="E220" s="153" t="s">
        <v>19</v>
      </c>
      <c r="F220" s="154" t="s">
        <v>322</v>
      </c>
      <c r="H220" s="155">
        <v>4.5</v>
      </c>
      <c r="I220" s="156"/>
      <c r="L220" s="152"/>
      <c r="M220" s="157"/>
      <c r="T220" s="158"/>
      <c r="AT220" s="153" t="s">
        <v>158</v>
      </c>
      <c r="AU220" s="153" t="s">
        <v>82</v>
      </c>
      <c r="AV220" s="13" t="s">
        <v>82</v>
      </c>
      <c r="AW220" s="13" t="s">
        <v>33</v>
      </c>
      <c r="AX220" s="13" t="s">
        <v>72</v>
      </c>
      <c r="AY220" s="153" t="s">
        <v>146</v>
      </c>
    </row>
    <row r="221" spans="2:51" s="12" customFormat="1">
      <c r="B221" s="145"/>
      <c r="D221" s="146" t="s">
        <v>158</v>
      </c>
      <c r="E221" s="147" t="s">
        <v>19</v>
      </c>
      <c r="F221" s="148" t="s">
        <v>213</v>
      </c>
      <c r="H221" s="147" t="s">
        <v>19</v>
      </c>
      <c r="I221" s="149"/>
      <c r="L221" s="145"/>
      <c r="M221" s="150"/>
      <c r="T221" s="151"/>
      <c r="AT221" s="147" t="s">
        <v>158</v>
      </c>
      <c r="AU221" s="147" t="s">
        <v>82</v>
      </c>
      <c r="AV221" s="12" t="s">
        <v>80</v>
      </c>
      <c r="AW221" s="12" t="s">
        <v>33</v>
      </c>
      <c r="AX221" s="12" t="s">
        <v>72</v>
      </c>
      <c r="AY221" s="147" t="s">
        <v>146</v>
      </c>
    </row>
    <row r="222" spans="2:51" s="13" customFormat="1">
      <c r="B222" s="152"/>
      <c r="D222" s="146" t="s">
        <v>158</v>
      </c>
      <c r="E222" s="153" t="s">
        <v>19</v>
      </c>
      <c r="F222" s="154" t="s">
        <v>323</v>
      </c>
      <c r="H222" s="155">
        <v>5.4</v>
      </c>
      <c r="I222" s="156"/>
      <c r="L222" s="152"/>
      <c r="M222" s="157"/>
      <c r="T222" s="158"/>
      <c r="AT222" s="153" t="s">
        <v>158</v>
      </c>
      <c r="AU222" s="153" t="s">
        <v>82</v>
      </c>
      <c r="AV222" s="13" t="s">
        <v>82</v>
      </c>
      <c r="AW222" s="13" t="s">
        <v>33</v>
      </c>
      <c r="AX222" s="13" t="s">
        <v>72</v>
      </c>
      <c r="AY222" s="153" t="s">
        <v>146</v>
      </c>
    </row>
    <row r="223" spans="2:51" s="13" customFormat="1">
      <c r="B223" s="152"/>
      <c r="D223" s="146" t="s">
        <v>158</v>
      </c>
      <c r="E223" s="153" t="s">
        <v>19</v>
      </c>
      <c r="F223" s="154" t="s">
        <v>308</v>
      </c>
      <c r="H223" s="155">
        <v>9.9</v>
      </c>
      <c r="I223" s="156"/>
      <c r="L223" s="152"/>
      <c r="M223" s="157"/>
      <c r="T223" s="158"/>
      <c r="AT223" s="153" t="s">
        <v>158</v>
      </c>
      <c r="AU223" s="153" t="s">
        <v>82</v>
      </c>
      <c r="AV223" s="13" t="s">
        <v>82</v>
      </c>
      <c r="AW223" s="13" t="s">
        <v>33</v>
      </c>
      <c r="AX223" s="13" t="s">
        <v>72</v>
      </c>
      <c r="AY223" s="153" t="s">
        <v>146</v>
      </c>
    </row>
    <row r="224" spans="2:51" s="13" customFormat="1">
      <c r="B224" s="152"/>
      <c r="D224" s="146" t="s">
        <v>158</v>
      </c>
      <c r="E224" s="153" t="s">
        <v>19</v>
      </c>
      <c r="F224" s="154" t="s">
        <v>324</v>
      </c>
      <c r="H224" s="155">
        <v>17.2</v>
      </c>
      <c r="I224" s="156"/>
      <c r="L224" s="152"/>
      <c r="M224" s="157"/>
      <c r="T224" s="158"/>
      <c r="AT224" s="153" t="s">
        <v>158</v>
      </c>
      <c r="AU224" s="153" t="s">
        <v>82</v>
      </c>
      <c r="AV224" s="13" t="s">
        <v>82</v>
      </c>
      <c r="AW224" s="13" t="s">
        <v>33</v>
      </c>
      <c r="AX224" s="13" t="s">
        <v>72</v>
      </c>
      <c r="AY224" s="153" t="s">
        <v>146</v>
      </c>
    </row>
    <row r="225" spans="2:51" s="13" customFormat="1">
      <c r="B225" s="152"/>
      <c r="D225" s="146" t="s">
        <v>158</v>
      </c>
      <c r="E225" s="153" t="s">
        <v>19</v>
      </c>
      <c r="F225" s="154" t="s">
        <v>325</v>
      </c>
      <c r="H225" s="155">
        <v>13.2</v>
      </c>
      <c r="I225" s="156"/>
      <c r="L225" s="152"/>
      <c r="M225" s="157"/>
      <c r="T225" s="158"/>
      <c r="AT225" s="153" t="s">
        <v>158</v>
      </c>
      <c r="AU225" s="153" t="s">
        <v>82</v>
      </c>
      <c r="AV225" s="13" t="s">
        <v>82</v>
      </c>
      <c r="AW225" s="13" t="s">
        <v>33</v>
      </c>
      <c r="AX225" s="13" t="s">
        <v>72</v>
      </c>
      <c r="AY225" s="153" t="s">
        <v>146</v>
      </c>
    </row>
    <row r="226" spans="2:51" s="13" customFormat="1">
      <c r="B226" s="152"/>
      <c r="D226" s="146" t="s">
        <v>158</v>
      </c>
      <c r="E226" s="153" t="s">
        <v>19</v>
      </c>
      <c r="F226" s="154" t="s">
        <v>326</v>
      </c>
      <c r="H226" s="155">
        <v>2.7120000000000002</v>
      </c>
      <c r="I226" s="156"/>
      <c r="L226" s="152"/>
      <c r="M226" s="157"/>
      <c r="T226" s="158"/>
      <c r="AT226" s="153" t="s">
        <v>158</v>
      </c>
      <c r="AU226" s="153" t="s">
        <v>82</v>
      </c>
      <c r="AV226" s="13" t="s">
        <v>82</v>
      </c>
      <c r="AW226" s="13" t="s">
        <v>33</v>
      </c>
      <c r="AX226" s="13" t="s">
        <v>72</v>
      </c>
      <c r="AY226" s="153" t="s">
        <v>146</v>
      </c>
    </row>
    <row r="227" spans="2:51" s="13" customFormat="1">
      <c r="B227" s="152"/>
      <c r="D227" s="146" t="s">
        <v>158</v>
      </c>
      <c r="E227" s="153" t="s">
        <v>19</v>
      </c>
      <c r="F227" s="154" t="s">
        <v>327</v>
      </c>
      <c r="H227" s="155">
        <v>6.6</v>
      </c>
      <c r="I227" s="156"/>
      <c r="L227" s="152"/>
      <c r="M227" s="157"/>
      <c r="T227" s="158"/>
      <c r="AT227" s="153" t="s">
        <v>158</v>
      </c>
      <c r="AU227" s="153" t="s">
        <v>82</v>
      </c>
      <c r="AV227" s="13" t="s">
        <v>82</v>
      </c>
      <c r="AW227" s="13" t="s">
        <v>33</v>
      </c>
      <c r="AX227" s="13" t="s">
        <v>72</v>
      </c>
      <c r="AY227" s="153" t="s">
        <v>146</v>
      </c>
    </row>
    <row r="228" spans="2:51" s="13" customFormat="1">
      <c r="B228" s="152"/>
      <c r="D228" s="146" t="s">
        <v>158</v>
      </c>
      <c r="E228" s="153" t="s">
        <v>19</v>
      </c>
      <c r="F228" s="154" t="s">
        <v>328</v>
      </c>
      <c r="H228" s="155">
        <v>5.2</v>
      </c>
      <c r="I228" s="156"/>
      <c r="L228" s="152"/>
      <c r="M228" s="157"/>
      <c r="T228" s="158"/>
      <c r="AT228" s="153" t="s">
        <v>158</v>
      </c>
      <c r="AU228" s="153" t="s">
        <v>82</v>
      </c>
      <c r="AV228" s="13" t="s">
        <v>82</v>
      </c>
      <c r="AW228" s="13" t="s">
        <v>33</v>
      </c>
      <c r="AX228" s="13" t="s">
        <v>72</v>
      </c>
      <c r="AY228" s="153" t="s">
        <v>146</v>
      </c>
    </row>
    <row r="229" spans="2:51" s="13" customFormat="1">
      <c r="B229" s="152"/>
      <c r="D229" s="146" t="s">
        <v>158</v>
      </c>
      <c r="E229" s="153" t="s">
        <v>19</v>
      </c>
      <c r="F229" s="154" t="s">
        <v>329</v>
      </c>
      <c r="H229" s="155">
        <v>4</v>
      </c>
      <c r="I229" s="156"/>
      <c r="L229" s="152"/>
      <c r="M229" s="157"/>
      <c r="T229" s="158"/>
      <c r="AT229" s="153" t="s">
        <v>158</v>
      </c>
      <c r="AU229" s="153" t="s">
        <v>82</v>
      </c>
      <c r="AV229" s="13" t="s">
        <v>82</v>
      </c>
      <c r="AW229" s="13" t="s">
        <v>33</v>
      </c>
      <c r="AX229" s="13" t="s">
        <v>72</v>
      </c>
      <c r="AY229" s="153" t="s">
        <v>146</v>
      </c>
    </row>
    <row r="230" spans="2:51" s="13" customFormat="1">
      <c r="B230" s="152"/>
      <c r="D230" s="146" t="s">
        <v>158</v>
      </c>
      <c r="E230" s="153" t="s">
        <v>19</v>
      </c>
      <c r="F230" s="154" t="s">
        <v>330</v>
      </c>
      <c r="H230" s="155">
        <v>4.2</v>
      </c>
      <c r="I230" s="156"/>
      <c r="L230" s="152"/>
      <c r="M230" s="157"/>
      <c r="T230" s="158"/>
      <c r="AT230" s="153" t="s">
        <v>158</v>
      </c>
      <c r="AU230" s="153" t="s">
        <v>82</v>
      </c>
      <c r="AV230" s="13" t="s">
        <v>82</v>
      </c>
      <c r="AW230" s="13" t="s">
        <v>33</v>
      </c>
      <c r="AX230" s="13" t="s">
        <v>72</v>
      </c>
      <c r="AY230" s="153" t="s">
        <v>146</v>
      </c>
    </row>
    <row r="231" spans="2:51" s="13" customFormat="1">
      <c r="B231" s="152"/>
      <c r="D231" s="146" t="s">
        <v>158</v>
      </c>
      <c r="E231" s="153" t="s">
        <v>19</v>
      </c>
      <c r="F231" s="154" t="s">
        <v>331</v>
      </c>
      <c r="H231" s="155">
        <v>5</v>
      </c>
      <c r="I231" s="156"/>
      <c r="L231" s="152"/>
      <c r="M231" s="157"/>
      <c r="T231" s="158"/>
      <c r="AT231" s="153" t="s">
        <v>158</v>
      </c>
      <c r="AU231" s="153" t="s">
        <v>82</v>
      </c>
      <c r="AV231" s="13" t="s">
        <v>82</v>
      </c>
      <c r="AW231" s="13" t="s">
        <v>33</v>
      </c>
      <c r="AX231" s="13" t="s">
        <v>72</v>
      </c>
      <c r="AY231" s="153" t="s">
        <v>146</v>
      </c>
    </row>
    <row r="232" spans="2:51" s="13" customFormat="1">
      <c r="B232" s="152"/>
      <c r="D232" s="146" t="s">
        <v>158</v>
      </c>
      <c r="E232" s="153" t="s">
        <v>19</v>
      </c>
      <c r="F232" s="154" t="s">
        <v>332</v>
      </c>
      <c r="H232" s="155">
        <v>1.8</v>
      </c>
      <c r="I232" s="156"/>
      <c r="L232" s="152"/>
      <c r="M232" s="157"/>
      <c r="T232" s="158"/>
      <c r="AT232" s="153" t="s">
        <v>158</v>
      </c>
      <c r="AU232" s="153" t="s">
        <v>82</v>
      </c>
      <c r="AV232" s="13" t="s">
        <v>82</v>
      </c>
      <c r="AW232" s="13" t="s">
        <v>33</v>
      </c>
      <c r="AX232" s="13" t="s">
        <v>72</v>
      </c>
      <c r="AY232" s="153" t="s">
        <v>146</v>
      </c>
    </row>
    <row r="233" spans="2:51" s="12" customFormat="1">
      <c r="B233" s="145"/>
      <c r="D233" s="146" t="s">
        <v>158</v>
      </c>
      <c r="E233" s="147" t="s">
        <v>19</v>
      </c>
      <c r="F233" s="148" t="s">
        <v>333</v>
      </c>
      <c r="H233" s="147" t="s">
        <v>19</v>
      </c>
      <c r="I233" s="149"/>
      <c r="L233" s="145"/>
      <c r="M233" s="150"/>
      <c r="T233" s="151"/>
      <c r="AT233" s="147" t="s">
        <v>158</v>
      </c>
      <c r="AU233" s="147" t="s">
        <v>82</v>
      </c>
      <c r="AV233" s="12" t="s">
        <v>80</v>
      </c>
      <c r="AW233" s="12" t="s">
        <v>33</v>
      </c>
      <c r="AX233" s="12" t="s">
        <v>72</v>
      </c>
      <c r="AY233" s="147" t="s">
        <v>146</v>
      </c>
    </row>
    <row r="234" spans="2:51" s="13" customFormat="1">
      <c r="B234" s="152"/>
      <c r="D234" s="146" t="s">
        <v>158</v>
      </c>
      <c r="E234" s="153" t="s">
        <v>19</v>
      </c>
      <c r="F234" s="154" t="s">
        <v>334</v>
      </c>
      <c r="H234" s="155">
        <v>12</v>
      </c>
      <c r="I234" s="156"/>
      <c r="L234" s="152"/>
      <c r="M234" s="157"/>
      <c r="T234" s="158"/>
      <c r="AT234" s="153" t="s">
        <v>158</v>
      </c>
      <c r="AU234" s="153" t="s">
        <v>82</v>
      </c>
      <c r="AV234" s="13" t="s">
        <v>82</v>
      </c>
      <c r="AW234" s="13" t="s">
        <v>33</v>
      </c>
      <c r="AX234" s="13" t="s">
        <v>72</v>
      </c>
      <c r="AY234" s="153" t="s">
        <v>146</v>
      </c>
    </row>
    <row r="235" spans="2:51" s="13" customFormat="1">
      <c r="B235" s="152"/>
      <c r="D235" s="146" t="s">
        <v>158</v>
      </c>
      <c r="E235" s="153" t="s">
        <v>19</v>
      </c>
      <c r="F235" s="154" t="s">
        <v>335</v>
      </c>
      <c r="H235" s="155">
        <v>5.7</v>
      </c>
      <c r="I235" s="156"/>
      <c r="L235" s="152"/>
      <c r="M235" s="157"/>
      <c r="T235" s="158"/>
      <c r="AT235" s="153" t="s">
        <v>158</v>
      </c>
      <c r="AU235" s="153" t="s">
        <v>82</v>
      </c>
      <c r="AV235" s="13" t="s">
        <v>82</v>
      </c>
      <c r="AW235" s="13" t="s">
        <v>33</v>
      </c>
      <c r="AX235" s="13" t="s">
        <v>72</v>
      </c>
      <c r="AY235" s="153" t="s">
        <v>146</v>
      </c>
    </row>
    <row r="236" spans="2:51" s="13" customFormat="1">
      <c r="B236" s="152"/>
      <c r="D236" s="146" t="s">
        <v>158</v>
      </c>
      <c r="E236" s="153" t="s">
        <v>19</v>
      </c>
      <c r="F236" s="154" t="s">
        <v>336</v>
      </c>
      <c r="H236" s="155">
        <v>17.399999999999999</v>
      </c>
      <c r="I236" s="156"/>
      <c r="L236" s="152"/>
      <c r="M236" s="157"/>
      <c r="T236" s="158"/>
      <c r="AT236" s="153" t="s">
        <v>158</v>
      </c>
      <c r="AU236" s="153" t="s">
        <v>82</v>
      </c>
      <c r="AV236" s="13" t="s">
        <v>82</v>
      </c>
      <c r="AW236" s="13" t="s">
        <v>33</v>
      </c>
      <c r="AX236" s="13" t="s">
        <v>72</v>
      </c>
      <c r="AY236" s="153" t="s">
        <v>146</v>
      </c>
    </row>
    <row r="237" spans="2:51" s="13" customFormat="1">
      <c r="B237" s="152"/>
      <c r="D237" s="146" t="s">
        <v>158</v>
      </c>
      <c r="E237" s="153" t="s">
        <v>19</v>
      </c>
      <c r="F237" s="154" t="s">
        <v>337</v>
      </c>
      <c r="H237" s="155">
        <v>15.4</v>
      </c>
      <c r="I237" s="156"/>
      <c r="L237" s="152"/>
      <c r="M237" s="157"/>
      <c r="T237" s="158"/>
      <c r="AT237" s="153" t="s">
        <v>158</v>
      </c>
      <c r="AU237" s="153" t="s">
        <v>82</v>
      </c>
      <c r="AV237" s="13" t="s">
        <v>82</v>
      </c>
      <c r="AW237" s="13" t="s">
        <v>33</v>
      </c>
      <c r="AX237" s="13" t="s">
        <v>72</v>
      </c>
      <c r="AY237" s="153" t="s">
        <v>146</v>
      </c>
    </row>
    <row r="238" spans="2:51" s="13" customFormat="1">
      <c r="B238" s="152"/>
      <c r="D238" s="146" t="s">
        <v>158</v>
      </c>
      <c r="E238" s="153" t="s">
        <v>19</v>
      </c>
      <c r="F238" s="154" t="s">
        <v>338</v>
      </c>
      <c r="H238" s="155">
        <v>43.4</v>
      </c>
      <c r="I238" s="156"/>
      <c r="L238" s="152"/>
      <c r="M238" s="157"/>
      <c r="T238" s="158"/>
      <c r="AT238" s="153" t="s">
        <v>158</v>
      </c>
      <c r="AU238" s="153" t="s">
        <v>82</v>
      </c>
      <c r="AV238" s="13" t="s">
        <v>82</v>
      </c>
      <c r="AW238" s="13" t="s">
        <v>33</v>
      </c>
      <c r="AX238" s="13" t="s">
        <v>72</v>
      </c>
      <c r="AY238" s="153" t="s">
        <v>146</v>
      </c>
    </row>
    <row r="239" spans="2:51" s="13" customFormat="1">
      <c r="B239" s="152"/>
      <c r="D239" s="146" t="s">
        <v>158</v>
      </c>
      <c r="E239" s="153" t="s">
        <v>19</v>
      </c>
      <c r="F239" s="154" t="s">
        <v>339</v>
      </c>
      <c r="H239" s="155">
        <v>20</v>
      </c>
      <c r="I239" s="156"/>
      <c r="L239" s="152"/>
      <c r="M239" s="157"/>
      <c r="T239" s="158"/>
      <c r="AT239" s="153" t="s">
        <v>158</v>
      </c>
      <c r="AU239" s="153" t="s">
        <v>82</v>
      </c>
      <c r="AV239" s="13" t="s">
        <v>82</v>
      </c>
      <c r="AW239" s="13" t="s">
        <v>33</v>
      </c>
      <c r="AX239" s="13" t="s">
        <v>72</v>
      </c>
      <c r="AY239" s="153" t="s">
        <v>146</v>
      </c>
    </row>
    <row r="240" spans="2:51" s="12" customFormat="1">
      <c r="B240" s="145"/>
      <c r="D240" s="146" t="s">
        <v>158</v>
      </c>
      <c r="E240" s="147" t="s">
        <v>19</v>
      </c>
      <c r="F240" s="148" t="s">
        <v>340</v>
      </c>
      <c r="H240" s="147" t="s">
        <v>19</v>
      </c>
      <c r="I240" s="149"/>
      <c r="L240" s="145"/>
      <c r="M240" s="150"/>
      <c r="T240" s="151"/>
      <c r="AT240" s="147" t="s">
        <v>158</v>
      </c>
      <c r="AU240" s="147" t="s">
        <v>82</v>
      </c>
      <c r="AV240" s="12" t="s">
        <v>80</v>
      </c>
      <c r="AW240" s="12" t="s">
        <v>33</v>
      </c>
      <c r="AX240" s="12" t="s">
        <v>72</v>
      </c>
      <c r="AY240" s="147" t="s">
        <v>146</v>
      </c>
    </row>
    <row r="241" spans="2:51" s="13" customFormat="1">
      <c r="B241" s="152"/>
      <c r="D241" s="146" t="s">
        <v>158</v>
      </c>
      <c r="E241" s="153" t="s">
        <v>19</v>
      </c>
      <c r="F241" s="154" t="s">
        <v>341</v>
      </c>
      <c r="H241" s="155">
        <v>40.6</v>
      </c>
      <c r="I241" s="156"/>
      <c r="L241" s="152"/>
      <c r="M241" s="157"/>
      <c r="T241" s="158"/>
      <c r="AT241" s="153" t="s">
        <v>158</v>
      </c>
      <c r="AU241" s="153" t="s">
        <v>82</v>
      </c>
      <c r="AV241" s="13" t="s">
        <v>82</v>
      </c>
      <c r="AW241" s="13" t="s">
        <v>33</v>
      </c>
      <c r="AX241" s="13" t="s">
        <v>72</v>
      </c>
      <c r="AY241" s="153" t="s">
        <v>146</v>
      </c>
    </row>
    <row r="242" spans="2:51" s="13" customFormat="1">
      <c r="B242" s="152"/>
      <c r="D242" s="146" t="s">
        <v>158</v>
      </c>
      <c r="E242" s="153" t="s">
        <v>19</v>
      </c>
      <c r="F242" s="154" t="s">
        <v>342</v>
      </c>
      <c r="H242" s="155">
        <v>31</v>
      </c>
      <c r="I242" s="156"/>
      <c r="L242" s="152"/>
      <c r="M242" s="157"/>
      <c r="T242" s="158"/>
      <c r="AT242" s="153" t="s">
        <v>158</v>
      </c>
      <c r="AU242" s="153" t="s">
        <v>82</v>
      </c>
      <c r="AV242" s="13" t="s">
        <v>82</v>
      </c>
      <c r="AW242" s="13" t="s">
        <v>33</v>
      </c>
      <c r="AX242" s="13" t="s">
        <v>72</v>
      </c>
      <c r="AY242" s="153" t="s">
        <v>146</v>
      </c>
    </row>
    <row r="243" spans="2:51" s="13" customFormat="1">
      <c r="B243" s="152"/>
      <c r="D243" s="146" t="s">
        <v>158</v>
      </c>
      <c r="E243" s="153" t="s">
        <v>19</v>
      </c>
      <c r="F243" s="154" t="s">
        <v>343</v>
      </c>
      <c r="H243" s="155">
        <v>26.852</v>
      </c>
      <c r="I243" s="156"/>
      <c r="L243" s="152"/>
      <c r="M243" s="157"/>
      <c r="T243" s="158"/>
      <c r="AT243" s="153" t="s">
        <v>158</v>
      </c>
      <c r="AU243" s="153" t="s">
        <v>82</v>
      </c>
      <c r="AV243" s="13" t="s">
        <v>82</v>
      </c>
      <c r="AW243" s="13" t="s">
        <v>33</v>
      </c>
      <c r="AX243" s="13" t="s">
        <v>72</v>
      </c>
      <c r="AY243" s="153" t="s">
        <v>146</v>
      </c>
    </row>
    <row r="244" spans="2:51" s="13" customFormat="1">
      <c r="B244" s="152"/>
      <c r="D244" s="146" t="s">
        <v>158</v>
      </c>
      <c r="E244" s="153" t="s">
        <v>19</v>
      </c>
      <c r="F244" s="154" t="s">
        <v>344</v>
      </c>
      <c r="H244" s="155">
        <v>10.199999999999999</v>
      </c>
      <c r="I244" s="156"/>
      <c r="L244" s="152"/>
      <c r="M244" s="157"/>
      <c r="T244" s="158"/>
      <c r="AT244" s="153" t="s">
        <v>158</v>
      </c>
      <c r="AU244" s="153" t="s">
        <v>82</v>
      </c>
      <c r="AV244" s="13" t="s">
        <v>82</v>
      </c>
      <c r="AW244" s="13" t="s">
        <v>33</v>
      </c>
      <c r="AX244" s="13" t="s">
        <v>72</v>
      </c>
      <c r="AY244" s="153" t="s">
        <v>146</v>
      </c>
    </row>
    <row r="245" spans="2:51" s="13" customFormat="1">
      <c r="B245" s="152"/>
      <c r="D245" s="146" t="s">
        <v>158</v>
      </c>
      <c r="E245" s="153" t="s">
        <v>19</v>
      </c>
      <c r="F245" s="154" t="s">
        <v>345</v>
      </c>
      <c r="H245" s="155">
        <v>16.5</v>
      </c>
      <c r="I245" s="156"/>
      <c r="L245" s="152"/>
      <c r="M245" s="157"/>
      <c r="T245" s="158"/>
      <c r="AT245" s="153" t="s">
        <v>158</v>
      </c>
      <c r="AU245" s="153" t="s">
        <v>82</v>
      </c>
      <c r="AV245" s="13" t="s">
        <v>82</v>
      </c>
      <c r="AW245" s="13" t="s">
        <v>33</v>
      </c>
      <c r="AX245" s="13" t="s">
        <v>72</v>
      </c>
      <c r="AY245" s="153" t="s">
        <v>146</v>
      </c>
    </row>
    <row r="246" spans="2:51" s="13" customFormat="1">
      <c r="B246" s="152"/>
      <c r="D246" s="146" t="s">
        <v>158</v>
      </c>
      <c r="E246" s="153" t="s">
        <v>19</v>
      </c>
      <c r="F246" s="154" t="s">
        <v>346</v>
      </c>
      <c r="H246" s="155">
        <v>3.7</v>
      </c>
      <c r="I246" s="156"/>
      <c r="L246" s="152"/>
      <c r="M246" s="157"/>
      <c r="T246" s="158"/>
      <c r="AT246" s="153" t="s">
        <v>158</v>
      </c>
      <c r="AU246" s="153" t="s">
        <v>82</v>
      </c>
      <c r="AV246" s="13" t="s">
        <v>82</v>
      </c>
      <c r="AW246" s="13" t="s">
        <v>33</v>
      </c>
      <c r="AX246" s="13" t="s">
        <v>72</v>
      </c>
      <c r="AY246" s="153" t="s">
        <v>146</v>
      </c>
    </row>
    <row r="247" spans="2:51" s="13" customFormat="1">
      <c r="B247" s="152"/>
      <c r="D247" s="146" t="s">
        <v>158</v>
      </c>
      <c r="E247" s="153" t="s">
        <v>19</v>
      </c>
      <c r="F247" s="154" t="s">
        <v>347</v>
      </c>
      <c r="H247" s="155">
        <v>9.6999999999999993</v>
      </c>
      <c r="I247" s="156"/>
      <c r="L247" s="152"/>
      <c r="M247" s="157"/>
      <c r="T247" s="158"/>
      <c r="AT247" s="153" t="s">
        <v>158</v>
      </c>
      <c r="AU247" s="153" t="s">
        <v>82</v>
      </c>
      <c r="AV247" s="13" t="s">
        <v>82</v>
      </c>
      <c r="AW247" s="13" t="s">
        <v>33</v>
      </c>
      <c r="AX247" s="13" t="s">
        <v>72</v>
      </c>
      <c r="AY247" s="153" t="s">
        <v>146</v>
      </c>
    </row>
    <row r="248" spans="2:51" s="13" customFormat="1">
      <c r="B248" s="152"/>
      <c r="D248" s="146" t="s">
        <v>158</v>
      </c>
      <c r="E248" s="153" t="s">
        <v>19</v>
      </c>
      <c r="F248" s="154" t="s">
        <v>348</v>
      </c>
      <c r="H248" s="155">
        <v>12.6</v>
      </c>
      <c r="I248" s="156"/>
      <c r="L248" s="152"/>
      <c r="M248" s="157"/>
      <c r="T248" s="158"/>
      <c r="AT248" s="153" t="s">
        <v>158</v>
      </c>
      <c r="AU248" s="153" t="s">
        <v>82</v>
      </c>
      <c r="AV248" s="13" t="s">
        <v>82</v>
      </c>
      <c r="AW248" s="13" t="s">
        <v>33</v>
      </c>
      <c r="AX248" s="13" t="s">
        <v>72</v>
      </c>
      <c r="AY248" s="153" t="s">
        <v>146</v>
      </c>
    </row>
    <row r="249" spans="2:51" s="13" customFormat="1">
      <c r="B249" s="152"/>
      <c r="D249" s="146" t="s">
        <v>158</v>
      </c>
      <c r="E249" s="153" t="s">
        <v>19</v>
      </c>
      <c r="F249" s="154" t="s">
        <v>349</v>
      </c>
      <c r="H249" s="155">
        <v>21</v>
      </c>
      <c r="I249" s="156"/>
      <c r="L249" s="152"/>
      <c r="M249" s="157"/>
      <c r="T249" s="158"/>
      <c r="AT249" s="153" t="s">
        <v>158</v>
      </c>
      <c r="AU249" s="153" t="s">
        <v>82</v>
      </c>
      <c r="AV249" s="13" t="s">
        <v>82</v>
      </c>
      <c r="AW249" s="13" t="s">
        <v>33</v>
      </c>
      <c r="AX249" s="13" t="s">
        <v>72</v>
      </c>
      <c r="AY249" s="153" t="s">
        <v>146</v>
      </c>
    </row>
    <row r="250" spans="2:51" s="13" customFormat="1">
      <c r="B250" s="152"/>
      <c r="D250" s="146" t="s">
        <v>158</v>
      </c>
      <c r="E250" s="153" t="s">
        <v>19</v>
      </c>
      <c r="F250" s="154" t="s">
        <v>350</v>
      </c>
      <c r="H250" s="155">
        <v>6.75</v>
      </c>
      <c r="I250" s="156"/>
      <c r="L250" s="152"/>
      <c r="M250" s="157"/>
      <c r="T250" s="158"/>
      <c r="AT250" s="153" t="s">
        <v>158</v>
      </c>
      <c r="AU250" s="153" t="s">
        <v>82</v>
      </c>
      <c r="AV250" s="13" t="s">
        <v>82</v>
      </c>
      <c r="AW250" s="13" t="s">
        <v>33</v>
      </c>
      <c r="AX250" s="13" t="s">
        <v>72</v>
      </c>
      <c r="AY250" s="153" t="s">
        <v>146</v>
      </c>
    </row>
    <row r="251" spans="2:51" s="13" customFormat="1">
      <c r="B251" s="152"/>
      <c r="D251" s="146" t="s">
        <v>158</v>
      </c>
      <c r="E251" s="153" t="s">
        <v>19</v>
      </c>
      <c r="F251" s="154" t="s">
        <v>351</v>
      </c>
      <c r="H251" s="155">
        <v>9.6</v>
      </c>
      <c r="I251" s="156"/>
      <c r="L251" s="152"/>
      <c r="M251" s="157"/>
      <c r="T251" s="158"/>
      <c r="AT251" s="153" t="s">
        <v>158</v>
      </c>
      <c r="AU251" s="153" t="s">
        <v>82</v>
      </c>
      <c r="AV251" s="13" t="s">
        <v>82</v>
      </c>
      <c r="AW251" s="13" t="s">
        <v>33</v>
      </c>
      <c r="AX251" s="13" t="s">
        <v>72</v>
      </c>
      <c r="AY251" s="153" t="s">
        <v>146</v>
      </c>
    </row>
    <row r="252" spans="2:51" s="13" customFormat="1">
      <c r="B252" s="152"/>
      <c r="D252" s="146" t="s">
        <v>158</v>
      </c>
      <c r="E252" s="153" t="s">
        <v>19</v>
      </c>
      <c r="F252" s="154" t="s">
        <v>352</v>
      </c>
      <c r="H252" s="155">
        <v>3.47</v>
      </c>
      <c r="I252" s="156"/>
      <c r="L252" s="152"/>
      <c r="M252" s="157"/>
      <c r="T252" s="158"/>
      <c r="AT252" s="153" t="s">
        <v>158</v>
      </c>
      <c r="AU252" s="153" t="s">
        <v>82</v>
      </c>
      <c r="AV252" s="13" t="s">
        <v>82</v>
      </c>
      <c r="AW252" s="13" t="s">
        <v>33</v>
      </c>
      <c r="AX252" s="13" t="s">
        <v>72</v>
      </c>
      <c r="AY252" s="153" t="s">
        <v>146</v>
      </c>
    </row>
    <row r="253" spans="2:51" s="13" customFormat="1">
      <c r="B253" s="152"/>
      <c r="D253" s="146" t="s">
        <v>158</v>
      </c>
      <c r="E253" s="153" t="s">
        <v>19</v>
      </c>
      <c r="F253" s="154" t="s">
        <v>353</v>
      </c>
      <c r="H253" s="155">
        <v>1.4</v>
      </c>
      <c r="I253" s="156"/>
      <c r="L253" s="152"/>
      <c r="M253" s="157"/>
      <c r="T253" s="158"/>
      <c r="AT253" s="153" t="s">
        <v>158</v>
      </c>
      <c r="AU253" s="153" t="s">
        <v>82</v>
      </c>
      <c r="AV253" s="13" t="s">
        <v>82</v>
      </c>
      <c r="AW253" s="13" t="s">
        <v>33</v>
      </c>
      <c r="AX253" s="13" t="s">
        <v>72</v>
      </c>
      <c r="AY253" s="153" t="s">
        <v>146</v>
      </c>
    </row>
    <row r="254" spans="2:51" s="12" customFormat="1">
      <c r="B254" s="145"/>
      <c r="D254" s="146" t="s">
        <v>158</v>
      </c>
      <c r="E254" s="147" t="s">
        <v>19</v>
      </c>
      <c r="F254" s="148" t="s">
        <v>354</v>
      </c>
      <c r="H254" s="147" t="s">
        <v>19</v>
      </c>
      <c r="I254" s="149"/>
      <c r="L254" s="145"/>
      <c r="M254" s="150"/>
      <c r="T254" s="151"/>
      <c r="AT254" s="147" t="s">
        <v>158</v>
      </c>
      <c r="AU254" s="147" t="s">
        <v>82</v>
      </c>
      <c r="AV254" s="12" t="s">
        <v>80</v>
      </c>
      <c r="AW254" s="12" t="s">
        <v>33</v>
      </c>
      <c r="AX254" s="12" t="s">
        <v>72</v>
      </c>
      <c r="AY254" s="147" t="s">
        <v>146</v>
      </c>
    </row>
    <row r="255" spans="2:51" s="13" customFormat="1">
      <c r="B255" s="152"/>
      <c r="D255" s="146" t="s">
        <v>158</v>
      </c>
      <c r="E255" s="153" t="s">
        <v>19</v>
      </c>
      <c r="F255" s="154" t="s">
        <v>355</v>
      </c>
      <c r="H255" s="155">
        <v>16.765999999999998</v>
      </c>
      <c r="I255" s="156"/>
      <c r="L255" s="152"/>
      <c r="M255" s="157"/>
      <c r="T255" s="158"/>
      <c r="AT255" s="153" t="s">
        <v>158</v>
      </c>
      <c r="AU255" s="153" t="s">
        <v>82</v>
      </c>
      <c r="AV255" s="13" t="s">
        <v>82</v>
      </c>
      <c r="AW255" s="13" t="s">
        <v>33</v>
      </c>
      <c r="AX255" s="13" t="s">
        <v>72</v>
      </c>
      <c r="AY255" s="153" t="s">
        <v>146</v>
      </c>
    </row>
    <row r="256" spans="2:51" s="13" customFormat="1">
      <c r="B256" s="152"/>
      <c r="D256" s="146" t="s">
        <v>158</v>
      </c>
      <c r="E256" s="153" t="s">
        <v>19</v>
      </c>
      <c r="F256" s="154" t="s">
        <v>356</v>
      </c>
      <c r="H256" s="155">
        <v>3.6</v>
      </c>
      <c r="I256" s="156"/>
      <c r="L256" s="152"/>
      <c r="M256" s="157"/>
      <c r="T256" s="158"/>
      <c r="AT256" s="153" t="s">
        <v>158</v>
      </c>
      <c r="AU256" s="153" t="s">
        <v>82</v>
      </c>
      <c r="AV256" s="13" t="s">
        <v>82</v>
      </c>
      <c r="AW256" s="13" t="s">
        <v>33</v>
      </c>
      <c r="AX256" s="13" t="s">
        <v>72</v>
      </c>
      <c r="AY256" s="153" t="s">
        <v>146</v>
      </c>
    </row>
    <row r="257" spans="2:51" s="13" customFormat="1">
      <c r="B257" s="152"/>
      <c r="D257" s="146" t="s">
        <v>158</v>
      </c>
      <c r="E257" s="153" t="s">
        <v>19</v>
      </c>
      <c r="F257" s="154" t="s">
        <v>357</v>
      </c>
      <c r="H257" s="155">
        <v>2.1</v>
      </c>
      <c r="I257" s="156"/>
      <c r="L257" s="152"/>
      <c r="M257" s="157"/>
      <c r="T257" s="158"/>
      <c r="AT257" s="153" t="s">
        <v>158</v>
      </c>
      <c r="AU257" s="153" t="s">
        <v>82</v>
      </c>
      <c r="AV257" s="13" t="s">
        <v>82</v>
      </c>
      <c r="AW257" s="13" t="s">
        <v>33</v>
      </c>
      <c r="AX257" s="13" t="s">
        <v>72</v>
      </c>
      <c r="AY257" s="153" t="s">
        <v>146</v>
      </c>
    </row>
    <row r="258" spans="2:51" s="13" customFormat="1">
      <c r="B258" s="152"/>
      <c r="D258" s="146" t="s">
        <v>158</v>
      </c>
      <c r="E258" s="153" t="s">
        <v>19</v>
      </c>
      <c r="F258" s="154" t="s">
        <v>358</v>
      </c>
      <c r="H258" s="155">
        <v>1.8</v>
      </c>
      <c r="I258" s="156"/>
      <c r="L258" s="152"/>
      <c r="M258" s="157"/>
      <c r="T258" s="158"/>
      <c r="AT258" s="153" t="s">
        <v>158</v>
      </c>
      <c r="AU258" s="153" t="s">
        <v>82</v>
      </c>
      <c r="AV258" s="13" t="s">
        <v>82</v>
      </c>
      <c r="AW258" s="13" t="s">
        <v>33</v>
      </c>
      <c r="AX258" s="13" t="s">
        <v>72</v>
      </c>
      <c r="AY258" s="153" t="s">
        <v>146</v>
      </c>
    </row>
    <row r="259" spans="2:51" s="12" customFormat="1">
      <c r="B259" s="145"/>
      <c r="D259" s="146" t="s">
        <v>158</v>
      </c>
      <c r="E259" s="147" t="s">
        <v>19</v>
      </c>
      <c r="F259" s="148" t="s">
        <v>359</v>
      </c>
      <c r="H259" s="147" t="s">
        <v>19</v>
      </c>
      <c r="I259" s="149"/>
      <c r="L259" s="145"/>
      <c r="M259" s="150"/>
      <c r="T259" s="151"/>
      <c r="AT259" s="147" t="s">
        <v>158</v>
      </c>
      <c r="AU259" s="147" t="s">
        <v>82</v>
      </c>
      <c r="AV259" s="12" t="s">
        <v>80</v>
      </c>
      <c r="AW259" s="12" t="s">
        <v>33</v>
      </c>
      <c r="AX259" s="12" t="s">
        <v>72</v>
      </c>
      <c r="AY259" s="147" t="s">
        <v>146</v>
      </c>
    </row>
    <row r="260" spans="2:51" s="13" customFormat="1">
      <c r="B260" s="152"/>
      <c r="D260" s="146" t="s">
        <v>158</v>
      </c>
      <c r="E260" s="153" t="s">
        <v>19</v>
      </c>
      <c r="F260" s="154" t="s">
        <v>360</v>
      </c>
      <c r="H260" s="155">
        <v>4.2</v>
      </c>
      <c r="I260" s="156"/>
      <c r="L260" s="152"/>
      <c r="M260" s="157"/>
      <c r="T260" s="158"/>
      <c r="AT260" s="153" t="s">
        <v>158</v>
      </c>
      <c r="AU260" s="153" t="s">
        <v>82</v>
      </c>
      <c r="AV260" s="13" t="s">
        <v>82</v>
      </c>
      <c r="AW260" s="13" t="s">
        <v>33</v>
      </c>
      <c r="AX260" s="13" t="s">
        <v>72</v>
      </c>
      <c r="AY260" s="153" t="s">
        <v>146</v>
      </c>
    </row>
    <row r="261" spans="2:51" s="12" customFormat="1">
      <c r="B261" s="145"/>
      <c r="D261" s="146" t="s">
        <v>158</v>
      </c>
      <c r="E261" s="147" t="s">
        <v>19</v>
      </c>
      <c r="F261" s="148" t="s">
        <v>361</v>
      </c>
      <c r="H261" s="147" t="s">
        <v>19</v>
      </c>
      <c r="I261" s="149"/>
      <c r="L261" s="145"/>
      <c r="M261" s="150"/>
      <c r="T261" s="151"/>
      <c r="AT261" s="147" t="s">
        <v>158</v>
      </c>
      <c r="AU261" s="147" t="s">
        <v>82</v>
      </c>
      <c r="AV261" s="12" t="s">
        <v>80</v>
      </c>
      <c r="AW261" s="12" t="s">
        <v>33</v>
      </c>
      <c r="AX261" s="12" t="s">
        <v>72</v>
      </c>
      <c r="AY261" s="147" t="s">
        <v>146</v>
      </c>
    </row>
    <row r="262" spans="2:51" s="13" customFormat="1">
      <c r="B262" s="152"/>
      <c r="D262" s="146" t="s">
        <v>158</v>
      </c>
      <c r="E262" s="153" t="s">
        <v>19</v>
      </c>
      <c r="F262" s="154" t="s">
        <v>362</v>
      </c>
      <c r="H262" s="155">
        <v>20.957000000000001</v>
      </c>
      <c r="I262" s="156"/>
      <c r="L262" s="152"/>
      <c r="M262" s="157"/>
      <c r="T262" s="158"/>
      <c r="AT262" s="153" t="s">
        <v>158</v>
      </c>
      <c r="AU262" s="153" t="s">
        <v>82</v>
      </c>
      <c r="AV262" s="13" t="s">
        <v>82</v>
      </c>
      <c r="AW262" s="13" t="s">
        <v>33</v>
      </c>
      <c r="AX262" s="13" t="s">
        <v>72</v>
      </c>
      <c r="AY262" s="153" t="s">
        <v>146</v>
      </c>
    </row>
    <row r="263" spans="2:51" s="13" customFormat="1">
      <c r="B263" s="152"/>
      <c r="D263" s="146" t="s">
        <v>158</v>
      </c>
      <c r="E263" s="153" t="s">
        <v>19</v>
      </c>
      <c r="F263" s="154" t="s">
        <v>363</v>
      </c>
      <c r="H263" s="155">
        <v>43.707000000000001</v>
      </c>
      <c r="I263" s="156"/>
      <c r="L263" s="152"/>
      <c r="M263" s="157"/>
      <c r="T263" s="158"/>
      <c r="AT263" s="153" t="s">
        <v>158</v>
      </c>
      <c r="AU263" s="153" t="s">
        <v>82</v>
      </c>
      <c r="AV263" s="13" t="s">
        <v>82</v>
      </c>
      <c r="AW263" s="13" t="s">
        <v>33</v>
      </c>
      <c r="AX263" s="13" t="s">
        <v>72</v>
      </c>
      <c r="AY263" s="153" t="s">
        <v>146</v>
      </c>
    </row>
    <row r="264" spans="2:51" s="12" customFormat="1">
      <c r="B264" s="145"/>
      <c r="D264" s="146" t="s">
        <v>158</v>
      </c>
      <c r="E264" s="147" t="s">
        <v>19</v>
      </c>
      <c r="F264" s="148" t="s">
        <v>364</v>
      </c>
      <c r="H264" s="147" t="s">
        <v>19</v>
      </c>
      <c r="I264" s="149"/>
      <c r="L264" s="145"/>
      <c r="M264" s="150"/>
      <c r="T264" s="151"/>
      <c r="AT264" s="147" t="s">
        <v>158</v>
      </c>
      <c r="AU264" s="147" t="s">
        <v>82</v>
      </c>
      <c r="AV264" s="12" t="s">
        <v>80</v>
      </c>
      <c r="AW264" s="12" t="s">
        <v>33</v>
      </c>
      <c r="AX264" s="12" t="s">
        <v>72</v>
      </c>
      <c r="AY264" s="147" t="s">
        <v>146</v>
      </c>
    </row>
    <row r="265" spans="2:51" s="13" customFormat="1">
      <c r="B265" s="152"/>
      <c r="D265" s="146" t="s">
        <v>158</v>
      </c>
      <c r="E265" s="153" t="s">
        <v>19</v>
      </c>
      <c r="F265" s="154" t="s">
        <v>365</v>
      </c>
      <c r="H265" s="155">
        <v>14.569000000000001</v>
      </c>
      <c r="I265" s="156"/>
      <c r="L265" s="152"/>
      <c r="M265" s="157"/>
      <c r="T265" s="158"/>
      <c r="AT265" s="153" t="s">
        <v>158</v>
      </c>
      <c r="AU265" s="153" t="s">
        <v>82</v>
      </c>
      <c r="AV265" s="13" t="s">
        <v>82</v>
      </c>
      <c r="AW265" s="13" t="s">
        <v>33</v>
      </c>
      <c r="AX265" s="13" t="s">
        <v>72</v>
      </c>
      <c r="AY265" s="153" t="s">
        <v>146</v>
      </c>
    </row>
    <row r="266" spans="2:51" s="13" customFormat="1">
      <c r="B266" s="152"/>
      <c r="D266" s="146" t="s">
        <v>158</v>
      </c>
      <c r="E266" s="153" t="s">
        <v>19</v>
      </c>
      <c r="F266" s="154" t="s">
        <v>366</v>
      </c>
      <c r="H266" s="155">
        <v>2.9849999999999999</v>
      </c>
      <c r="I266" s="156"/>
      <c r="L266" s="152"/>
      <c r="M266" s="157"/>
      <c r="T266" s="158"/>
      <c r="AT266" s="153" t="s">
        <v>158</v>
      </c>
      <c r="AU266" s="153" t="s">
        <v>82</v>
      </c>
      <c r="AV266" s="13" t="s">
        <v>82</v>
      </c>
      <c r="AW266" s="13" t="s">
        <v>33</v>
      </c>
      <c r="AX266" s="13" t="s">
        <v>72</v>
      </c>
      <c r="AY266" s="153" t="s">
        <v>146</v>
      </c>
    </row>
    <row r="267" spans="2:51" s="13" customFormat="1">
      <c r="B267" s="152"/>
      <c r="D267" s="146" t="s">
        <v>158</v>
      </c>
      <c r="E267" s="153" t="s">
        <v>19</v>
      </c>
      <c r="F267" s="154" t="s">
        <v>367</v>
      </c>
      <c r="H267" s="155">
        <v>8.1</v>
      </c>
      <c r="I267" s="156"/>
      <c r="L267" s="152"/>
      <c r="M267" s="157"/>
      <c r="T267" s="158"/>
      <c r="AT267" s="153" t="s">
        <v>158</v>
      </c>
      <c r="AU267" s="153" t="s">
        <v>82</v>
      </c>
      <c r="AV267" s="13" t="s">
        <v>82</v>
      </c>
      <c r="AW267" s="13" t="s">
        <v>33</v>
      </c>
      <c r="AX267" s="13" t="s">
        <v>72</v>
      </c>
      <c r="AY267" s="153" t="s">
        <v>146</v>
      </c>
    </row>
    <row r="268" spans="2:51" s="13" customFormat="1">
      <c r="B268" s="152"/>
      <c r="D268" s="146" t="s">
        <v>158</v>
      </c>
      <c r="E268" s="153" t="s">
        <v>19</v>
      </c>
      <c r="F268" s="154" t="s">
        <v>368</v>
      </c>
      <c r="H268" s="155">
        <v>24.5</v>
      </c>
      <c r="I268" s="156"/>
      <c r="L268" s="152"/>
      <c r="M268" s="157"/>
      <c r="T268" s="158"/>
      <c r="AT268" s="153" t="s">
        <v>158</v>
      </c>
      <c r="AU268" s="153" t="s">
        <v>82</v>
      </c>
      <c r="AV268" s="13" t="s">
        <v>82</v>
      </c>
      <c r="AW268" s="13" t="s">
        <v>33</v>
      </c>
      <c r="AX268" s="13" t="s">
        <v>72</v>
      </c>
      <c r="AY268" s="153" t="s">
        <v>146</v>
      </c>
    </row>
    <row r="269" spans="2:51" s="13" customFormat="1">
      <c r="B269" s="152"/>
      <c r="D269" s="146" t="s">
        <v>158</v>
      </c>
      <c r="E269" s="153" t="s">
        <v>19</v>
      </c>
      <c r="F269" s="154" t="s">
        <v>369</v>
      </c>
      <c r="H269" s="155">
        <v>15.2</v>
      </c>
      <c r="I269" s="156"/>
      <c r="L269" s="152"/>
      <c r="M269" s="157"/>
      <c r="T269" s="158"/>
      <c r="AT269" s="153" t="s">
        <v>158</v>
      </c>
      <c r="AU269" s="153" t="s">
        <v>82</v>
      </c>
      <c r="AV269" s="13" t="s">
        <v>82</v>
      </c>
      <c r="AW269" s="13" t="s">
        <v>33</v>
      </c>
      <c r="AX269" s="13" t="s">
        <v>72</v>
      </c>
      <c r="AY269" s="153" t="s">
        <v>146</v>
      </c>
    </row>
    <row r="270" spans="2:51" s="12" customFormat="1">
      <c r="B270" s="145"/>
      <c r="D270" s="146" t="s">
        <v>158</v>
      </c>
      <c r="E270" s="147" t="s">
        <v>19</v>
      </c>
      <c r="F270" s="148" t="s">
        <v>370</v>
      </c>
      <c r="H270" s="147" t="s">
        <v>19</v>
      </c>
      <c r="I270" s="149"/>
      <c r="L270" s="145"/>
      <c r="M270" s="150"/>
      <c r="T270" s="151"/>
      <c r="AT270" s="147" t="s">
        <v>158</v>
      </c>
      <c r="AU270" s="147" t="s">
        <v>82</v>
      </c>
      <c r="AV270" s="12" t="s">
        <v>80</v>
      </c>
      <c r="AW270" s="12" t="s">
        <v>33</v>
      </c>
      <c r="AX270" s="12" t="s">
        <v>72</v>
      </c>
      <c r="AY270" s="147" t="s">
        <v>146</v>
      </c>
    </row>
    <row r="271" spans="2:51" s="13" customFormat="1">
      <c r="B271" s="152"/>
      <c r="D271" s="146" t="s">
        <v>158</v>
      </c>
      <c r="E271" s="153" t="s">
        <v>19</v>
      </c>
      <c r="F271" s="154" t="s">
        <v>371</v>
      </c>
      <c r="H271" s="155">
        <v>2.2999999999999998</v>
      </c>
      <c r="I271" s="156"/>
      <c r="L271" s="152"/>
      <c r="M271" s="157"/>
      <c r="T271" s="158"/>
      <c r="AT271" s="153" t="s">
        <v>158</v>
      </c>
      <c r="AU271" s="153" t="s">
        <v>82</v>
      </c>
      <c r="AV271" s="13" t="s">
        <v>82</v>
      </c>
      <c r="AW271" s="13" t="s">
        <v>33</v>
      </c>
      <c r="AX271" s="13" t="s">
        <v>72</v>
      </c>
      <c r="AY271" s="153" t="s">
        <v>146</v>
      </c>
    </row>
    <row r="272" spans="2:51" s="13" customFormat="1">
      <c r="B272" s="152"/>
      <c r="D272" s="146" t="s">
        <v>158</v>
      </c>
      <c r="E272" s="153" t="s">
        <v>19</v>
      </c>
      <c r="F272" s="154" t="s">
        <v>372</v>
      </c>
      <c r="H272" s="155">
        <v>11.6</v>
      </c>
      <c r="I272" s="156"/>
      <c r="L272" s="152"/>
      <c r="M272" s="157"/>
      <c r="T272" s="158"/>
      <c r="AT272" s="153" t="s">
        <v>158</v>
      </c>
      <c r="AU272" s="153" t="s">
        <v>82</v>
      </c>
      <c r="AV272" s="13" t="s">
        <v>82</v>
      </c>
      <c r="AW272" s="13" t="s">
        <v>33</v>
      </c>
      <c r="AX272" s="13" t="s">
        <v>72</v>
      </c>
      <c r="AY272" s="153" t="s">
        <v>146</v>
      </c>
    </row>
    <row r="273" spans="2:51" s="13" customFormat="1">
      <c r="B273" s="152"/>
      <c r="D273" s="146" t="s">
        <v>158</v>
      </c>
      <c r="E273" s="153" t="s">
        <v>19</v>
      </c>
      <c r="F273" s="154" t="s">
        <v>373</v>
      </c>
      <c r="H273" s="155">
        <v>24.4</v>
      </c>
      <c r="I273" s="156"/>
      <c r="L273" s="152"/>
      <c r="M273" s="157"/>
      <c r="T273" s="158"/>
      <c r="AT273" s="153" t="s">
        <v>158</v>
      </c>
      <c r="AU273" s="153" t="s">
        <v>82</v>
      </c>
      <c r="AV273" s="13" t="s">
        <v>82</v>
      </c>
      <c r="AW273" s="13" t="s">
        <v>33</v>
      </c>
      <c r="AX273" s="13" t="s">
        <v>72</v>
      </c>
      <c r="AY273" s="153" t="s">
        <v>146</v>
      </c>
    </row>
    <row r="274" spans="2:51" s="13" customFormat="1">
      <c r="B274" s="152"/>
      <c r="D274" s="146" t="s">
        <v>158</v>
      </c>
      <c r="E274" s="153" t="s">
        <v>19</v>
      </c>
      <c r="F274" s="154" t="s">
        <v>374</v>
      </c>
      <c r="H274" s="155">
        <v>10</v>
      </c>
      <c r="I274" s="156"/>
      <c r="L274" s="152"/>
      <c r="M274" s="157"/>
      <c r="T274" s="158"/>
      <c r="AT274" s="153" t="s">
        <v>158</v>
      </c>
      <c r="AU274" s="153" t="s">
        <v>82</v>
      </c>
      <c r="AV274" s="13" t="s">
        <v>82</v>
      </c>
      <c r="AW274" s="13" t="s">
        <v>33</v>
      </c>
      <c r="AX274" s="13" t="s">
        <v>72</v>
      </c>
      <c r="AY274" s="153" t="s">
        <v>146</v>
      </c>
    </row>
    <row r="275" spans="2:51" s="12" customFormat="1">
      <c r="B275" s="145"/>
      <c r="D275" s="146" t="s">
        <v>158</v>
      </c>
      <c r="E275" s="147" t="s">
        <v>19</v>
      </c>
      <c r="F275" s="148" t="s">
        <v>375</v>
      </c>
      <c r="H275" s="147" t="s">
        <v>19</v>
      </c>
      <c r="I275" s="149"/>
      <c r="L275" s="145"/>
      <c r="M275" s="150"/>
      <c r="T275" s="151"/>
      <c r="AT275" s="147" t="s">
        <v>158</v>
      </c>
      <c r="AU275" s="147" t="s">
        <v>82</v>
      </c>
      <c r="AV275" s="12" t="s">
        <v>80</v>
      </c>
      <c r="AW275" s="12" t="s">
        <v>33</v>
      </c>
      <c r="AX275" s="12" t="s">
        <v>72</v>
      </c>
      <c r="AY275" s="147" t="s">
        <v>146</v>
      </c>
    </row>
    <row r="276" spans="2:51" s="13" customFormat="1">
      <c r="B276" s="152"/>
      <c r="D276" s="146" t="s">
        <v>158</v>
      </c>
      <c r="E276" s="153" t="s">
        <v>19</v>
      </c>
      <c r="F276" s="154" t="s">
        <v>336</v>
      </c>
      <c r="H276" s="155">
        <v>17.399999999999999</v>
      </c>
      <c r="I276" s="156"/>
      <c r="L276" s="152"/>
      <c r="M276" s="157"/>
      <c r="T276" s="158"/>
      <c r="AT276" s="153" t="s">
        <v>158</v>
      </c>
      <c r="AU276" s="153" t="s">
        <v>82</v>
      </c>
      <c r="AV276" s="13" t="s">
        <v>82</v>
      </c>
      <c r="AW276" s="13" t="s">
        <v>33</v>
      </c>
      <c r="AX276" s="13" t="s">
        <v>72</v>
      </c>
      <c r="AY276" s="153" t="s">
        <v>146</v>
      </c>
    </row>
    <row r="277" spans="2:51" s="13" customFormat="1">
      <c r="B277" s="152"/>
      <c r="D277" s="146" t="s">
        <v>158</v>
      </c>
      <c r="E277" s="153" t="s">
        <v>19</v>
      </c>
      <c r="F277" s="154" t="s">
        <v>376</v>
      </c>
      <c r="H277" s="155">
        <v>17.100000000000001</v>
      </c>
      <c r="I277" s="156"/>
      <c r="L277" s="152"/>
      <c r="M277" s="157"/>
      <c r="T277" s="158"/>
      <c r="AT277" s="153" t="s">
        <v>158</v>
      </c>
      <c r="AU277" s="153" t="s">
        <v>82</v>
      </c>
      <c r="AV277" s="13" t="s">
        <v>82</v>
      </c>
      <c r="AW277" s="13" t="s">
        <v>33</v>
      </c>
      <c r="AX277" s="13" t="s">
        <v>72</v>
      </c>
      <c r="AY277" s="153" t="s">
        <v>146</v>
      </c>
    </row>
    <row r="278" spans="2:51" s="13" customFormat="1">
      <c r="B278" s="152"/>
      <c r="D278" s="146" t="s">
        <v>158</v>
      </c>
      <c r="E278" s="153" t="s">
        <v>19</v>
      </c>
      <c r="F278" s="154" t="s">
        <v>377</v>
      </c>
      <c r="H278" s="155">
        <v>36.6</v>
      </c>
      <c r="I278" s="156"/>
      <c r="L278" s="152"/>
      <c r="M278" s="157"/>
      <c r="T278" s="158"/>
      <c r="AT278" s="153" t="s">
        <v>158</v>
      </c>
      <c r="AU278" s="153" t="s">
        <v>82</v>
      </c>
      <c r="AV278" s="13" t="s">
        <v>82</v>
      </c>
      <c r="AW278" s="13" t="s">
        <v>33</v>
      </c>
      <c r="AX278" s="13" t="s">
        <v>72</v>
      </c>
      <c r="AY278" s="153" t="s">
        <v>146</v>
      </c>
    </row>
    <row r="279" spans="2:51" s="13" customFormat="1">
      <c r="B279" s="152"/>
      <c r="D279" s="146" t="s">
        <v>158</v>
      </c>
      <c r="E279" s="153" t="s">
        <v>19</v>
      </c>
      <c r="F279" s="154" t="s">
        <v>378</v>
      </c>
      <c r="H279" s="155">
        <v>8.4</v>
      </c>
      <c r="I279" s="156"/>
      <c r="L279" s="152"/>
      <c r="M279" s="157"/>
      <c r="T279" s="158"/>
      <c r="AT279" s="153" t="s">
        <v>158</v>
      </c>
      <c r="AU279" s="153" t="s">
        <v>82</v>
      </c>
      <c r="AV279" s="13" t="s">
        <v>82</v>
      </c>
      <c r="AW279" s="13" t="s">
        <v>33</v>
      </c>
      <c r="AX279" s="13" t="s">
        <v>72</v>
      </c>
      <c r="AY279" s="153" t="s">
        <v>146</v>
      </c>
    </row>
    <row r="280" spans="2:51" s="13" customFormat="1">
      <c r="B280" s="152"/>
      <c r="D280" s="146" t="s">
        <v>158</v>
      </c>
      <c r="E280" s="153" t="s">
        <v>19</v>
      </c>
      <c r="F280" s="154" t="s">
        <v>379</v>
      </c>
      <c r="H280" s="155">
        <v>6.3</v>
      </c>
      <c r="I280" s="156"/>
      <c r="L280" s="152"/>
      <c r="M280" s="157"/>
      <c r="T280" s="158"/>
      <c r="AT280" s="153" t="s">
        <v>158</v>
      </c>
      <c r="AU280" s="153" t="s">
        <v>82</v>
      </c>
      <c r="AV280" s="13" t="s">
        <v>82</v>
      </c>
      <c r="AW280" s="13" t="s">
        <v>33</v>
      </c>
      <c r="AX280" s="13" t="s">
        <v>72</v>
      </c>
      <c r="AY280" s="153" t="s">
        <v>146</v>
      </c>
    </row>
    <row r="281" spans="2:51" s="12" customFormat="1">
      <c r="B281" s="145"/>
      <c r="D281" s="146" t="s">
        <v>158</v>
      </c>
      <c r="E281" s="147" t="s">
        <v>19</v>
      </c>
      <c r="F281" s="148" t="s">
        <v>380</v>
      </c>
      <c r="H281" s="147" t="s">
        <v>19</v>
      </c>
      <c r="I281" s="149"/>
      <c r="L281" s="145"/>
      <c r="M281" s="150"/>
      <c r="T281" s="151"/>
      <c r="AT281" s="147" t="s">
        <v>158</v>
      </c>
      <c r="AU281" s="147" t="s">
        <v>82</v>
      </c>
      <c r="AV281" s="12" t="s">
        <v>80</v>
      </c>
      <c r="AW281" s="12" t="s">
        <v>33</v>
      </c>
      <c r="AX281" s="12" t="s">
        <v>72</v>
      </c>
      <c r="AY281" s="147" t="s">
        <v>146</v>
      </c>
    </row>
    <row r="282" spans="2:51" s="13" customFormat="1">
      <c r="B282" s="152"/>
      <c r="D282" s="146" t="s">
        <v>158</v>
      </c>
      <c r="E282" s="153" t="s">
        <v>19</v>
      </c>
      <c r="F282" s="154" t="s">
        <v>381</v>
      </c>
      <c r="H282" s="155">
        <v>5.8</v>
      </c>
      <c r="I282" s="156"/>
      <c r="L282" s="152"/>
      <c r="M282" s="157"/>
      <c r="T282" s="158"/>
      <c r="AT282" s="153" t="s">
        <v>158</v>
      </c>
      <c r="AU282" s="153" t="s">
        <v>82</v>
      </c>
      <c r="AV282" s="13" t="s">
        <v>82</v>
      </c>
      <c r="AW282" s="13" t="s">
        <v>33</v>
      </c>
      <c r="AX282" s="13" t="s">
        <v>72</v>
      </c>
      <c r="AY282" s="153" t="s">
        <v>146</v>
      </c>
    </row>
    <row r="283" spans="2:51" s="13" customFormat="1">
      <c r="B283" s="152"/>
      <c r="D283" s="146" t="s">
        <v>158</v>
      </c>
      <c r="E283" s="153" t="s">
        <v>19</v>
      </c>
      <c r="F283" s="154" t="s">
        <v>382</v>
      </c>
      <c r="H283" s="155">
        <v>12.2</v>
      </c>
      <c r="I283" s="156"/>
      <c r="L283" s="152"/>
      <c r="M283" s="157"/>
      <c r="T283" s="158"/>
      <c r="AT283" s="153" t="s">
        <v>158</v>
      </c>
      <c r="AU283" s="153" t="s">
        <v>82</v>
      </c>
      <c r="AV283" s="13" t="s">
        <v>82</v>
      </c>
      <c r="AW283" s="13" t="s">
        <v>33</v>
      </c>
      <c r="AX283" s="13" t="s">
        <v>72</v>
      </c>
      <c r="AY283" s="153" t="s">
        <v>146</v>
      </c>
    </row>
    <row r="284" spans="2:51" s="13" customFormat="1">
      <c r="B284" s="152"/>
      <c r="D284" s="146" t="s">
        <v>158</v>
      </c>
      <c r="E284" s="153" t="s">
        <v>19</v>
      </c>
      <c r="F284" s="154" t="s">
        <v>383</v>
      </c>
      <c r="H284" s="155">
        <v>7.8</v>
      </c>
      <c r="I284" s="156"/>
      <c r="L284" s="152"/>
      <c r="M284" s="157"/>
      <c r="T284" s="158"/>
      <c r="AT284" s="153" t="s">
        <v>158</v>
      </c>
      <c r="AU284" s="153" t="s">
        <v>82</v>
      </c>
      <c r="AV284" s="13" t="s">
        <v>82</v>
      </c>
      <c r="AW284" s="13" t="s">
        <v>33</v>
      </c>
      <c r="AX284" s="13" t="s">
        <v>72</v>
      </c>
      <c r="AY284" s="153" t="s">
        <v>146</v>
      </c>
    </row>
    <row r="285" spans="2:51" s="13" customFormat="1">
      <c r="B285" s="152"/>
      <c r="D285" s="146" t="s">
        <v>158</v>
      </c>
      <c r="E285" s="153" t="s">
        <v>19</v>
      </c>
      <c r="F285" s="154" t="s">
        <v>384</v>
      </c>
      <c r="H285" s="155">
        <v>36.6</v>
      </c>
      <c r="I285" s="156"/>
      <c r="L285" s="152"/>
      <c r="M285" s="157"/>
      <c r="T285" s="158"/>
      <c r="AT285" s="153" t="s">
        <v>158</v>
      </c>
      <c r="AU285" s="153" t="s">
        <v>82</v>
      </c>
      <c r="AV285" s="13" t="s">
        <v>82</v>
      </c>
      <c r="AW285" s="13" t="s">
        <v>33</v>
      </c>
      <c r="AX285" s="13" t="s">
        <v>72</v>
      </c>
      <c r="AY285" s="153" t="s">
        <v>146</v>
      </c>
    </row>
    <row r="286" spans="2:51" s="13" customFormat="1">
      <c r="B286" s="152"/>
      <c r="D286" s="146" t="s">
        <v>158</v>
      </c>
      <c r="E286" s="153" t="s">
        <v>19</v>
      </c>
      <c r="F286" s="154" t="s">
        <v>385</v>
      </c>
      <c r="H286" s="155">
        <v>3.6</v>
      </c>
      <c r="I286" s="156"/>
      <c r="L286" s="152"/>
      <c r="M286" s="157"/>
      <c r="T286" s="158"/>
      <c r="AT286" s="153" t="s">
        <v>158</v>
      </c>
      <c r="AU286" s="153" t="s">
        <v>82</v>
      </c>
      <c r="AV286" s="13" t="s">
        <v>82</v>
      </c>
      <c r="AW286" s="13" t="s">
        <v>33</v>
      </c>
      <c r="AX286" s="13" t="s">
        <v>72</v>
      </c>
      <c r="AY286" s="153" t="s">
        <v>146</v>
      </c>
    </row>
    <row r="287" spans="2:51" s="13" customFormat="1">
      <c r="B287" s="152"/>
      <c r="D287" s="146" t="s">
        <v>158</v>
      </c>
      <c r="E287" s="153" t="s">
        <v>19</v>
      </c>
      <c r="F287" s="154" t="s">
        <v>386</v>
      </c>
      <c r="H287" s="155">
        <v>4.5999999999999996</v>
      </c>
      <c r="I287" s="156"/>
      <c r="L287" s="152"/>
      <c r="M287" s="157"/>
      <c r="T287" s="158"/>
      <c r="AT287" s="153" t="s">
        <v>158</v>
      </c>
      <c r="AU287" s="153" t="s">
        <v>82</v>
      </c>
      <c r="AV287" s="13" t="s">
        <v>82</v>
      </c>
      <c r="AW287" s="13" t="s">
        <v>33</v>
      </c>
      <c r="AX287" s="13" t="s">
        <v>72</v>
      </c>
      <c r="AY287" s="153" t="s">
        <v>146</v>
      </c>
    </row>
    <row r="288" spans="2:51" s="13" customFormat="1">
      <c r="B288" s="152"/>
      <c r="D288" s="146" t="s">
        <v>158</v>
      </c>
      <c r="E288" s="153" t="s">
        <v>19</v>
      </c>
      <c r="F288" s="154" t="s">
        <v>387</v>
      </c>
      <c r="H288" s="155">
        <v>4.84</v>
      </c>
      <c r="I288" s="156"/>
      <c r="L288" s="152"/>
      <c r="M288" s="157"/>
      <c r="T288" s="158"/>
      <c r="AT288" s="153" t="s">
        <v>158</v>
      </c>
      <c r="AU288" s="153" t="s">
        <v>82</v>
      </c>
      <c r="AV288" s="13" t="s">
        <v>82</v>
      </c>
      <c r="AW288" s="13" t="s">
        <v>33</v>
      </c>
      <c r="AX288" s="13" t="s">
        <v>72</v>
      </c>
      <c r="AY288" s="153" t="s">
        <v>146</v>
      </c>
    </row>
    <row r="289" spans="2:65" s="14" customFormat="1">
      <c r="B289" s="159"/>
      <c r="D289" s="146" t="s">
        <v>158</v>
      </c>
      <c r="E289" s="160" t="s">
        <v>19</v>
      </c>
      <c r="F289" s="161" t="s">
        <v>163</v>
      </c>
      <c r="H289" s="162">
        <v>1204.548</v>
      </c>
      <c r="I289" s="163"/>
      <c r="L289" s="159"/>
      <c r="M289" s="164"/>
      <c r="T289" s="165"/>
      <c r="AT289" s="160" t="s">
        <v>158</v>
      </c>
      <c r="AU289" s="160" t="s">
        <v>82</v>
      </c>
      <c r="AV289" s="14" t="s">
        <v>154</v>
      </c>
      <c r="AW289" s="14" t="s">
        <v>33</v>
      </c>
      <c r="AX289" s="14" t="s">
        <v>80</v>
      </c>
      <c r="AY289" s="160" t="s">
        <v>146</v>
      </c>
    </row>
    <row r="290" spans="2:65" s="1" customFormat="1" ht="24.2" customHeight="1">
      <c r="B290" s="33"/>
      <c r="C290" s="173" t="s">
        <v>388</v>
      </c>
      <c r="D290" s="173" t="s">
        <v>280</v>
      </c>
      <c r="E290" s="174" t="s">
        <v>389</v>
      </c>
      <c r="F290" s="175" t="s">
        <v>390</v>
      </c>
      <c r="G290" s="176" t="s">
        <v>264</v>
      </c>
      <c r="H290" s="177">
        <v>1264.7750000000001</v>
      </c>
      <c r="I290" s="178"/>
      <c r="J290" s="179">
        <f>ROUND(I290*H290,2)</f>
        <v>0</v>
      </c>
      <c r="K290" s="175" t="s">
        <v>153</v>
      </c>
      <c r="L290" s="180"/>
      <c r="M290" s="181" t="s">
        <v>19</v>
      </c>
      <c r="N290" s="182" t="s">
        <v>43</v>
      </c>
      <c r="P290" s="137">
        <f>O290*H290</f>
        <v>0</v>
      </c>
      <c r="Q290" s="137">
        <v>4.0000000000000003E-5</v>
      </c>
      <c r="R290" s="137">
        <f>Q290*H290</f>
        <v>5.0591000000000011E-2</v>
      </c>
      <c r="S290" s="137">
        <v>0</v>
      </c>
      <c r="T290" s="138">
        <f>S290*H290</f>
        <v>0</v>
      </c>
      <c r="AR290" s="139" t="s">
        <v>215</v>
      </c>
      <c r="AT290" s="139" t="s">
        <v>280</v>
      </c>
      <c r="AU290" s="139" t="s">
        <v>82</v>
      </c>
      <c r="AY290" s="18" t="s">
        <v>146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80</v>
      </c>
      <c r="BK290" s="140">
        <f>ROUND(I290*H290,2)</f>
        <v>0</v>
      </c>
      <c r="BL290" s="18" t="s">
        <v>154</v>
      </c>
      <c r="BM290" s="139" t="s">
        <v>391</v>
      </c>
    </row>
    <row r="291" spans="2:65" s="1" customFormat="1">
      <c r="B291" s="33"/>
      <c r="D291" s="141" t="s">
        <v>156</v>
      </c>
      <c r="F291" s="142" t="s">
        <v>392</v>
      </c>
      <c r="I291" s="143"/>
      <c r="L291" s="33"/>
      <c r="M291" s="144"/>
      <c r="T291" s="52"/>
      <c r="AT291" s="18" t="s">
        <v>156</v>
      </c>
      <c r="AU291" s="18" t="s">
        <v>82</v>
      </c>
    </row>
    <row r="292" spans="2:65" s="13" customFormat="1">
      <c r="B292" s="152"/>
      <c r="D292" s="146" t="s">
        <v>158</v>
      </c>
      <c r="F292" s="154" t="s">
        <v>393</v>
      </c>
      <c r="H292" s="155">
        <v>1264.7750000000001</v>
      </c>
      <c r="I292" s="156"/>
      <c r="L292" s="152"/>
      <c r="M292" s="157"/>
      <c r="T292" s="158"/>
      <c r="AT292" s="153" t="s">
        <v>158</v>
      </c>
      <c r="AU292" s="153" t="s">
        <v>82</v>
      </c>
      <c r="AV292" s="13" t="s">
        <v>82</v>
      </c>
      <c r="AW292" s="13" t="s">
        <v>4</v>
      </c>
      <c r="AX292" s="13" t="s">
        <v>80</v>
      </c>
      <c r="AY292" s="153" t="s">
        <v>146</v>
      </c>
    </row>
    <row r="293" spans="2:65" s="1" customFormat="1" ht="24.2" customHeight="1">
      <c r="B293" s="33"/>
      <c r="C293" s="128" t="s">
        <v>7</v>
      </c>
      <c r="D293" s="128" t="s">
        <v>149</v>
      </c>
      <c r="E293" s="129" t="s">
        <v>394</v>
      </c>
      <c r="F293" s="130" t="s">
        <v>395</v>
      </c>
      <c r="G293" s="131" t="s">
        <v>264</v>
      </c>
      <c r="H293" s="132">
        <v>559.73599999999999</v>
      </c>
      <c r="I293" s="133"/>
      <c r="J293" s="134">
        <f>ROUND(I293*H293,2)</f>
        <v>0</v>
      </c>
      <c r="K293" s="130" t="s">
        <v>19</v>
      </c>
      <c r="L293" s="33"/>
      <c r="M293" s="135" t="s">
        <v>19</v>
      </c>
      <c r="N293" s="136" t="s">
        <v>43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154</v>
      </c>
      <c r="AT293" s="139" t="s">
        <v>149</v>
      </c>
      <c r="AU293" s="139" t="s">
        <v>82</v>
      </c>
      <c r="AY293" s="18" t="s">
        <v>146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80</v>
      </c>
      <c r="BK293" s="140">
        <f>ROUND(I293*H293,2)</f>
        <v>0</v>
      </c>
      <c r="BL293" s="18" t="s">
        <v>154</v>
      </c>
      <c r="BM293" s="139" t="s">
        <v>396</v>
      </c>
    </row>
    <row r="294" spans="2:65" s="12" customFormat="1">
      <c r="B294" s="145"/>
      <c r="D294" s="146" t="s">
        <v>158</v>
      </c>
      <c r="E294" s="147" t="s">
        <v>19</v>
      </c>
      <c r="F294" s="148" t="s">
        <v>397</v>
      </c>
      <c r="H294" s="147" t="s">
        <v>19</v>
      </c>
      <c r="I294" s="149"/>
      <c r="L294" s="145"/>
      <c r="M294" s="150"/>
      <c r="T294" s="151"/>
      <c r="AT294" s="147" t="s">
        <v>158</v>
      </c>
      <c r="AU294" s="147" t="s">
        <v>82</v>
      </c>
      <c r="AV294" s="12" t="s">
        <v>80</v>
      </c>
      <c r="AW294" s="12" t="s">
        <v>33</v>
      </c>
      <c r="AX294" s="12" t="s">
        <v>72</v>
      </c>
      <c r="AY294" s="147" t="s">
        <v>146</v>
      </c>
    </row>
    <row r="295" spans="2:65" s="13" customFormat="1">
      <c r="B295" s="152"/>
      <c r="D295" s="146" t="s">
        <v>158</v>
      </c>
      <c r="E295" s="153" t="s">
        <v>19</v>
      </c>
      <c r="F295" s="154" t="s">
        <v>398</v>
      </c>
      <c r="H295" s="155">
        <v>466.536</v>
      </c>
      <c r="I295" s="156"/>
      <c r="L295" s="152"/>
      <c r="M295" s="157"/>
      <c r="T295" s="158"/>
      <c r="AT295" s="153" t="s">
        <v>158</v>
      </c>
      <c r="AU295" s="153" t="s">
        <v>82</v>
      </c>
      <c r="AV295" s="13" t="s">
        <v>82</v>
      </c>
      <c r="AW295" s="13" t="s">
        <v>33</v>
      </c>
      <c r="AX295" s="13" t="s">
        <v>72</v>
      </c>
      <c r="AY295" s="153" t="s">
        <v>146</v>
      </c>
    </row>
    <row r="296" spans="2:65" s="12" customFormat="1">
      <c r="B296" s="145"/>
      <c r="D296" s="146" t="s">
        <v>158</v>
      </c>
      <c r="E296" s="147" t="s">
        <v>19</v>
      </c>
      <c r="F296" s="148" t="s">
        <v>399</v>
      </c>
      <c r="H296" s="147" t="s">
        <v>19</v>
      </c>
      <c r="I296" s="149"/>
      <c r="L296" s="145"/>
      <c r="M296" s="150"/>
      <c r="T296" s="151"/>
      <c r="AT296" s="147" t="s">
        <v>158</v>
      </c>
      <c r="AU296" s="147" t="s">
        <v>82</v>
      </c>
      <c r="AV296" s="12" t="s">
        <v>80</v>
      </c>
      <c r="AW296" s="12" t="s">
        <v>33</v>
      </c>
      <c r="AX296" s="12" t="s">
        <v>72</v>
      </c>
      <c r="AY296" s="147" t="s">
        <v>146</v>
      </c>
    </row>
    <row r="297" spans="2:65" s="12" customFormat="1">
      <c r="B297" s="145"/>
      <c r="D297" s="146" t="s">
        <v>158</v>
      </c>
      <c r="E297" s="147" t="s">
        <v>19</v>
      </c>
      <c r="F297" s="148" t="s">
        <v>291</v>
      </c>
      <c r="H297" s="147" t="s">
        <v>19</v>
      </c>
      <c r="I297" s="149"/>
      <c r="L297" s="145"/>
      <c r="M297" s="150"/>
      <c r="T297" s="151"/>
      <c r="AT297" s="147" t="s">
        <v>158</v>
      </c>
      <c r="AU297" s="147" t="s">
        <v>82</v>
      </c>
      <c r="AV297" s="12" t="s">
        <v>80</v>
      </c>
      <c r="AW297" s="12" t="s">
        <v>33</v>
      </c>
      <c r="AX297" s="12" t="s">
        <v>72</v>
      </c>
      <c r="AY297" s="147" t="s">
        <v>146</v>
      </c>
    </row>
    <row r="298" spans="2:65" s="13" customFormat="1">
      <c r="B298" s="152"/>
      <c r="D298" s="146" t="s">
        <v>158</v>
      </c>
      <c r="E298" s="153" t="s">
        <v>19</v>
      </c>
      <c r="F298" s="154" t="s">
        <v>400</v>
      </c>
      <c r="H298" s="155">
        <v>3.2</v>
      </c>
      <c r="I298" s="156"/>
      <c r="L298" s="152"/>
      <c r="M298" s="157"/>
      <c r="T298" s="158"/>
      <c r="AT298" s="153" t="s">
        <v>158</v>
      </c>
      <c r="AU298" s="153" t="s">
        <v>82</v>
      </c>
      <c r="AV298" s="13" t="s">
        <v>82</v>
      </c>
      <c r="AW298" s="13" t="s">
        <v>33</v>
      </c>
      <c r="AX298" s="13" t="s">
        <v>72</v>
      </c>
      <c r="AY298" s="153" t="s">
        <v>146</v>
      </c>
    </row>
    <row r="299" spans="2:65" s="12" customFormat="1">
      <c r="B299" s="145"/>
      <c r="D299" s="146" t="s">
        <v>158</v>
      </c>
      <c r="E299" s="147" t="s">
        <v>19</v>
      </c>
      <c r="F299" s="148" t="s">
        <v>197</v>
      </c>
      <c r="H299" s="147" t="s">
        <v>19</v>
      </c>
      <c r="I299" s="149"/>
      <c r="L299" s="145"/>
      <c r="M299" s="150"/>
      <c r="T299" s="151"/>
      <c r="AT299" s="147" t="s">
        <v>158</v>
      </c>
      <c r="AU299" s="147" t="s">
        <v>82</v>
      </c>
      <c r="AV299" s="12" t="s">
        <v>80</v>
      </c>
      <c r="AW299" s="12" t="s">
        <v>33</v>
      </c>
      <c r="AX299" s="12" t="s">
        <v>72</v>
      </c>
      <c r="AY299" s="147" t="s">
        <v>146</v>
      </c>
    </row>
    <row r="300" spans="2:65" s="13" customFormat="1">
      <c r="B300" s="152"/>
      <c r="D300" s="146" t="s">
        <v>158</v>
      </c>
      <c r="E300" s="153" t="s">
        <v>19</v>
      </c>
      <c r="F300" s="154" t="s">
        <v>401</v>
      </c>
      <c r="H300" s="155">
        <v>21.2</v>
      </c>
      <c r="I300" s="156"/>
      <c r="L300" s="152"/>
      <c r="M300" s="157"/>
      <c r="T300" s="158"/>
      <c r="AT300" s="153" t="s">
        <v>158</v>
      </c>
      <c r="AU300" s="153" t="s">
        <v>82</v>
      </c>
      <c r="AV300" s="13" t="s">
        <v>82</v>
      </c>
      <c r="AW300" s="13" t="s">
        <v>33</v>
      </c>
      <c r="AX300" s="13" t="s">
        <v>72</v>
      </c>
      <c r="AY300" s="153" t="s">
        <v>146</v>
      </c>
    </row>
    <row r="301" spans="2:65" s="12" customFormat="1">
      <c r="B301" s="145"/>
      <c r="D301" s="146" t="s">
        <v>158</v>
      </c>
      <c r="E301" s="147" t="s">
        <v>19</v>
      </c>
      <c r="F301" s="148" t="s">
        <v>209</v>
      </c>
      <c r="H301" s="147" t="s">
        <v>19</v>
      </c>
      <c r="I301" s="149"/>
      <c r="L301" s="145"/>
      <c r="M301" s="150"/>
      <c r="T301" s="151"/>
      <c r="AT301" s="147" t="s">
        <v>158</v>
      </c>
      <c r="AU301" s="147" t="s">
        <v>82</v>
      </c>
      <c r="AV301" s="12" t="s">
        <v>80</v>
      </c>
      <c r="AW301" s="12" t="s">
        <v>33</v>
      </c>
      <c r="AX301" s="12" t="s">
        <v>72</v>
      </c>
      <c r="AY301" s="147" t="s">
        <v>146</v>
      </c>
    </row>
    <row r="302" spans="2:65" s="13" customFormat="1">
      <c r="B302" s="152"/>
      <c r="D302" s="146" t="s">
        <v>158</v>
      </c>
      <c r="E302" s="153" t="s">
        <v>19</v>
      </c>
      <c r="F302" s="154" t="s">
        <v>402</v>
      </c>
      <c r="H302" s="155">
        <v>2</v>
      </c>
      <c r="I302" s="156"/>
      <c r="L302" s="152"/>
      <c r="M302" s="157"/>
      <c r="T302" s="158"/>
      <c r="AT302" s="153" t="s">
        <v>158</v>
      </c>
      <c r="AU302" s="153" t="s">
        <v>82</v>
      </c>
      <c r="AV302" s="13" t="s">
        <v>82</v>
      </c>
      <c r="AW302" s="13" t="s">
        <v>33</v>
      </c>
      <c r="AX302" s="13" t="s">
        <v>72</v>
      </c>
      <c r="AY302" s="153" t="s">
        <v>146</v>
      </c>
    </row>
    <row r="303" spans="2:65" s="12" customFormat="1">
      <c r="B303" s="145"/>
      <c r="D303" s="146" t="s">
        <v>158</v>
      </c>
      <c r="E303" s="147" t="s">
        <v>19</v>
      </c>
      <c r="F303" s="148" t="s">
        <v>403</v>
      </c>
      <c r="H303" s="147" t="s">
        <v>19</v>
      </c>
      <c r="I303" s="149"/>
      <c r="L303" s="145"/>
      <c r="M303" s="150"/>
      <c r="T303" s="151"/>
      <c r="AT303" s="147" t="s">
        <v>158</v>
      </c>
      <c r="AU303" s="147" t="s">
        <v>82</v>
      </c>
      <c r="AV303" s="12" t="s">
        <v>80</v>
      </c>
      <c r="AW303" s="12" t="s">
        <v>33</v>
      </c>
      <c r="AX303" s="12" t="s">
        <v>72</v>
      </c>
      <c r="AY303" s="147" t="s">
        <v>146</v>
      </c>
    </row>
    <row r="304" spans="2:65" s="13" customFormat="1">
      <c r="B304" s="152"/>
      <c r="D304" s="146" t="s">
        <v>158</v>
      </c>
      <c r="E304" s="153" t="s">
        <v>19</v>
      </c>
      <c r="F304" s="154" t="s">
        <v>404</v>
      </c>
      <c r="H304" s="155">
        <v>7.2</v>
      </c>
      <c r="I304" s="156"/>
      <c r="L304" s="152"/>
      <c r="M304" s="157"/>
      <c r="T304" s="158"/>
      <c r="AT304" s="153" t="s">
        <v>158</v>
      </c>
      <c r="AU304" s="153" t="s">
        <v>82</v>
      </c>
      <c r="AV304" s="13" t="s">
        <v>82</v>
      </c>
      <c r="AW304" s="13" t="s">
        <v>33</v>
      </c>
      <c r="AX304" s="13" t="s">
        <v>72</v>
      </c>
      <c r="AY304" s="153" t="s">
        <v>146</v>
      </c>
    </row>
    <row r="305" spans="2:51" s="12" customFormat="1">
      <c r="B305" s="145"/>
      <c r="D305" s="146" t="s">
        <v>158</v>
      </c>
      <c r="E305" s="147" t="s">
        <v>19</v>
      </c>
      <c r="F305" s="148" t="s">
        <v>213</v>
      </c>
      <c r="H305" s="147" t="s">
        <v>19</v>
      </c>
      <c r="I305" s="149"/>
      <c r="L305" s="145"/>
      <c r="M305" s="150"/>
      <c r="T305" s="151"/>
      <c r="AT305" s="147" t="s">
        <v>158</v>
      </c>
      <c r="AU305" s="147" t="s">
        <v>82</v>
      </c>
      <c r="AV305" s="12" t="s">
        <v>80</v>
      </c>
      <c r="AW305" s="12" t="s">
        <v>33</v>
      </c>
      <c r="AX305" s="12" t="s">
        <v>72</v>
      </c>
      <c r="AY305" s="147" t="s">
        <v>146</v>
      </c>
    </row>
    <row r="306" spans="2:51" s="13" customFormat="1">
      <c r="B306" s="152"/>
      <c r="D306" s="146" t="s">
        <v>158</v>
      </c>
      <c r="E306" s="153" t="s">
        <v>19</v>
      </c>
      <c r="F306" s="154" t="s">
        <v>405</v>
      </c>
      <c r="H306" s="155">
        <v>7.2</v>
      </c>
      <c r="I306" s="156"/>
      <c r="L306" s="152"/>
      <c r="M306" s="157"/>
      <c r="T306" s="158"/>
      <c r="AT306" s="153" t="s">
        <v>158</v>
      </c>
      <c r="AU306" s="153" t="s">
        <v>82</v>
      </c>
      <c r="AV306" s="13" t="s">
        <v>82</v>
      </c>
      <c r="AW306" s="13" t="s">
        <v>33</v>
      </c>
      <c r="AX306" s="13" t="s">
        <v>72</v>
      </c>
      <c r="AY306" s="153" t="s">
        <v>146</v>
      </c>
    </row>
    <row r="307" spans="2:51" s="12" customFormat="1">
      <c r="B307" s="145"/>
      <c r="D307" s="146" t="s">
        <v>158</v>
      </c>
      <c r="E307" s="147" t="s">
        <v>19</v>
      </c>
      <c r="F307" s="148" t="s">
        <v>333</v>
      </c>
      <c r="H307" s="147" t="s">
        <v>19</v>
      </c>
      <c r="I307" s="149"/>
      <c r="L307" s="145"/>
      <c r="M307" s="150"/>
      <c r="T307" s="151"/>
      <c r="AT307" s="147" t="s">
        <v>158</v>
      </c>
      <c r="AU307" s="147" t="s">
        <v>82</v>
      </c>
      <c r="AV307" s="12" t="s">
        <v>80</v>
      </c>
      <c r="AW307" s="12" t="s">
        <v>33</v>
      </c>
      <c r="AX307" s="12" t="s">
        <v>72</v>
      </c>
      <c r="AY307" s="147" t="s">
        <v>146</v>
      </c>
    </row>
    <row r="308" spans="2:51" s="13" customFormat="1">
      <c r="B308" s="152"/>
      <c r="D308" s="146" t="s">
        <v>158</v>
      </c>
      <c r="E308" s="153" t="s">
        <v>19</v>
      </c>
      <c r="F308" s="154" t="s">
        <v>406</v>
      </c>
      <c r="H308" s="155">
        <v>6.8</v>
      </c>
      <c r="I308" s="156"/>
      <c r="L308" s="152"/>
      <c r="M308" s="157"/>
      <c r="T308" s="158"/>
      <c r="AT308" s="153" t="s">
        <v>158</v>
      </c>
      <c r="AU308" s="153" t="s">
        <v>82</v>
      </c>
      <c r="AV308" s="13" t="s">
        <v>82</v>
      </c>
      <c r="AW308" s="13" t="s">
        <v>33</v>
      </c>
      <c r="AX308" s="13" t="s">
        <v>72</v>
      </c>
      <c r="AY308" s="153" t="s">
        <v>146</v>
      </c>
    </row>
    <row r="309" spans="2:51" s="12" customFormat="1">
      <c r="B309" s="145"/>
      <c r="D309" s="146" t="s">
        <v>158</v>
      </c>
      <c r="E309" s="147" t="s">
        <v>19</v>
      </c>
      <c r="F309" s="148" t="s">
        <v>340</v>
      </c>
      <c r="H309" s="147" t="s">
        <v>19</v>
      </c>
      <c r="I309" s="149"/>
      <c r="L309" s="145"/>
      <c r="M309" s="150"/>
      <c r="T309" s="151"/>
      <c r="AT309" s="147" t="s">
        <v>158</v>
      </c>
      <c r="AU309" s="147" t="s">
        <v>82</v>
      </c>
      <c r="AV309" s="12" t="s">
        <v>80</v>
      </c>
      <c r="AW309" s="12" t="s">
        <v>33</v>
      </c>
      <c r="AX309" s="12" t="s">
        <v>72</v>
      </c>
      <c r="AY309" s="147" t="s">
        <v>146</v>
      </c>
    </row>
    <row r="310" spans="2:51" s="13" customFormat="1">
      <c r="B310" s="152"/>
      <c r="D310" s="146" t="s">
        <v>158</v>
      </c>
      <c r="E310" s="153" t="s">
        <v>19</v>
      </c>
      <c r="F310" s="154" t="s">
        <v>407</v>
      </c>
      <c r="H310" s="155">
        <v>14.4</v>
      </c>
      <c r="I310" s="156"/>
      <c r="L310" s="152"/>
      <c r="M310" s="157"/>
      <c r="T310" s="158"/>
      <c r="AT310" s="153" t="s">
        <v>158</v>
      </c>
      <c r="AU310" s="153" t="s">
        <v>82</v>
      </c>
      <c r="AV310" s="13" t="s">
        <v>82</v>
      </c>
      <c r="AW310" s="13" t="s">
        <v>33</v>
      </c>
      <c r="AX310" s="13" t="s">
        <v>72</v>
      </c>
      <c r="AY310" s="153" t="s">
        <v>146</v>
      </c>
    </row>
    <row r="311" spans="2:51" s="12" customFormat="1">
      <c r="B311" s="145"/>
      <c r="D311" s="146" t="s">
        <v>158</v>
      </c>
      <c r="E311" s="147" t="s">
        <v>19</v>
      </c>
      <c r="F311" s="148" t="s">
        <v>354</v>
      </c>
      <c r="H311" s="147" t="s">
        <v>19</v>
      </c>
      <c r="I311" s="149"/>
      <c r="L311" s="145"/>
      <c r="M311" s="150"/>
      <c r="T311" s="151"/>
      <c r="AT311" s="147" t="s">
        <v>158</v>
      </c>
      <c r="AU311" s="147" t="s">
        <v>82</v>
      </c>
      <c r="AV311" s="12" t="s">
        <v>80</v>
      </c>
      <c r="AW311" s="12" t="s">
        <v>33</v>
      </c>
      <c r="AX311" s="12" t="s">
        <v>72</v>
      </c>
      <c r="AY311" s="147" t="s">
        <v>146</v>
      </c>
    </row>
    <row r="312" spans="2:51" s="13" customFormat="1">
      <c r="B312" s="152"/>
      <c r="D312" s="146" t="s">
        <v>158</v>
      </c>
      <c r="E312" s="153" t="s">
        <v>19</v>
      </c>
      <c r="F312" s="154" t="s">
        <v>408</v>
      </c>
      <c r="H312" s="155">
        <v>2.8</v>
      </c>
      <c r="I312" s="156"/>
      <c r="L312" s="152"/>
      <c r="M312" s="157"/>
      <c r="T312" s="158"/>
      <c r="AT312" s="153" t="s">
        <v>158</v>
      </c>
      <c r="AU312" s="153" t="s">
        <v>82</v>
      </c>
      <c r="AV312" s="13" t="s">
        <v>82</v>
      </c>
      <c r="AW312" s="13" t="s">
        <v>33</v>
      </c>
      <c r="AX312" s="13" t="s">
        <v>72</v>
      </c>
      <c r="AY312" s="153" t="s">
        <v>146</v>
      </c>
    </row>
    <row r="313" spans="2:51" s="12" customFormat="1">
      <c r="B313" s="145"/>
      <c r="D313" s="146" t="s">
        <v>158</v>
      </c>
      <c r="E313" s="147" t="s">
        <v>19</v>
      </c>
      <c r="F313" s="148" t="s">
        <v>359</v>
      </c>
      <c r="H313" s="147" t="s">
        <v>19</v>
      </c>
      <c r="I313" s="149"/>
      <c r="L313" s="145"/>
      <c r="M313" s="150"/>
      <c r="T313" s="151"/>
      <c r="AT313" s="147" t="s">
        <v>158</v>
      </c>
      <c r="AU313" s="147" t="s">
        <v>82</v>
      </c>
      <c r="AV313" s="12" t="s">
        <v>80</v>
      </c>
      <c r="AW313" s="12" t="s">
        <v>33</v>
      </c>
      <c r="AX313" s="12" t="s">
        <v>72</v>
      </c>
      <c r="AY313" s="147" t="s">
        <v>146</v>
      </c>
    </row>
    <row r="314" spans="2:51" s="13" customFormat="1">
      <c r="B314" s="152"/>
      <c r="D314" s="146" t="s">
        <v>158</v>
      </c>
      <c r="E314" s="153" t="s">
        <v>19</v>
      </c>
      <c r="F314" s="154" t="s">
        <v>409</v>
      </c>
      <c r="H314" s="155">
        <v>0.8</v>
      </c>
      <c r="I314" s="156"/>
      <c r="L314" s="152"/>
      <c r="M314" s="157"/>
      <c r="T314" s="158"/>
      <c r="AT314" s="153" t="s">
        <v>158</v>
      </c>
      <c r="AU314" s="153" t="s">
        <v>82</v>
      </c>
      <c r="AV314" s="13" t="s">
        <v>82</v>
      </c>
      <c r="AW314" s="13" t="s">
        <v>33</v>
      </c>
      <c r="AX314" s="13" t="s">
        <v>72</v>
      </c>
      <c r="AY314" s="153" t="s">
        <v>146</v>
      </c>
    </row>
    <row r="315" spans="2:51" s="12" customFormat="1">
      <c r="B315" s="145"/>
      <c r="D315" s="146" t="s">
        <v>158</v>
      </c>
      <c r="E315" s="147" t="s">
        <v>19</v>
      </c>
      <c r="F315" s="148" t="s">
        <v>361</v>
      </c>
      <c r="H315" s="147" t="s">
        <v>19</v>
      </c>
      <c r="I315" s="149"/>
      <c r="L315" s="145"/>
      <c r="M315" s="150"/>
      <c r="T315" s="151"/>
      <c r="AT315" s="147" t="s">
        <v>158</v>
      </c>
      <c r="AU315" s="147" t="s">
        <v>82</v>
      </c>
      <c r="AV315" s="12" t="s">
        <v>80</v>
      </c>
      <c r="AW315" s="12" t="s">
        <v>33</v>
      </c>
      <c r="AX315" s="12" t="s">
        <v>72</v>
      </c>
      <c r="AY315" s="147" t="s">
        <v>146</v>
      </c>
    </row>
    <row r="316" spans="2:51" s="13" customFormat="1">
      <c r="B316" s="152"/>
      <c r="D316" s="146" t="s">
        <v>158</v>
      </c>
      <c r="E316" s="153" t="s">
        <v>19</v>
      </c>
      <c r="F316" s="154" t="s">
        <v>410</v>
      </c>
      <c r="H316" s="155">
        <v>4.8</v>
      </c>
      <c r="I316" s="156"/>
      <c r="L316" s="152"/>
      <c r="M316" s="157"/>
      <c r="T316" s="158"/>
      <c r="AT316" s="153" t="s">
        <v>158</v>
      </c>
      <c r="AU316" s="153" t="s">
        <v>82</v>
      </c>
      <c r="AV316" s="13" t="s">
        <v>82</v>
      </c>
      <c r="AW316" s="13" t="s">
        <v>33</v>
      </c>
      <c r="AX316" s="13" t="s">
        <v>72</v>
      </c>
      <c r="AY316" s="153" t="s">
        <v>146</v>
      </c>
    </row>
    <row r="317" spans="2:51" s="12" customFormat="1">
      <c r="B317" s="145"/>
      <c r="D317" s="146" t="s">
        <v>158</v>
      </c>
      <c r="E317" s="147" t="s">
        <v>19</v>
      </c>
      <c r="F317" s="148" t="s">
        <v>411</v>
      </c>
      <c r="H317" s="147" t="s">
        <v>19</v>
      </c>
      <c r="I317" s="149"/>
      <c r="L317" s="145"/>
      <c r="M317" s="150"/>
      <c r="T317" s="151"/>
      <c r="AT317" s="147" t="s">
        <v>158</v>
      </c>
      <c r="AU317" s="147" t="s">
        <v>82</v>
      </c>
      <c r="AV317" s="12" t="s">
        <v>80</v>
      </c>
      <c r="AW317" s="12" t="s">
        <v>33</v>
      </c>
      <c r="AX317" s="12" t="s">
        <v>72</v>
      </c>
      <c r="AY317" s="147" t="s">
        <v>146</v>
      </c>
    </row>
    <row r="318" spans="2:51" s="13" customFormat="1">
      <c r="B318" s="152"/>
      <c r="D318" s="146" t="s">
        <v>158</v>
      </c>
      <c r="E318" s="153" t="s">
        <v>19</v>
      </c>
      <c r="F318" s="154" t="s">
        <v>412</v>
      </c>
      <c r="H318" s="155">
        <v>5.6</v>
      </c>
      <c r="I318" s="156"/>
      <c r="L318" s="152"/>
      <c r="M318" s="157"/>
      <c r="T318" s="158"/>
      <c r="AT318" s="153" t="s">
        <v>158</v>
      </c>
      <c r="AU318" s="153" t="s">
        <v>82</v>
      </c>
      <c r="AV318" s="13" t="s">
        <v>82</v>
      </c>
      <c r="AW318" s="13" t="s">
        <v>33</v>
      </c>
      <c r="AX318" s="13" t="s">
        <v>72</v>
      </c>
      <c r="AY318" s="153" t="s">
        <v>146</v>
      </c>
    </row>
    <row r="319" spans="2:51" s="12" customFormat="1">
      <c r="B319" s="145"/>
      <c r="D319" s="146" t="s">
        <v>158</v>
      </c>
      <c r="E319" s="147" t="s">
        <v>19</v>
      </c>
      <c r="F319" s="148" t="s">
        <v>370</v>
      </c>
      <c r="H319" s="147" t="s">
        <v>19</v>
      </c>
      <c r="I319" s="149"/>
      <c r="L319" s="145"/>
      <c r="M319" s="150"/>
      <c r="T319" s="151"/>
      <c r="AT319" s="147" t="s">
        <v>158</v>
      </c>
      <c r="AU319" s="147" t="s">
        <v>82</v>
      </c>
      <c r="AV319" s="12" t="s">
        <v>80</v>
      </c>
      <c r="AW319" s="12" t="s">
        <v>33</v>
      </c>
      <c r="AX319" s="12" t="s">
        <v>72</v>
      </c>
      <c r="AY319" s="147" t="s">
        <v>146</v>
      </c>
    </row>
    <row r="320" spans="2:51" s="13" customFormat="1">
      <c r="B320" s="152"/>
      <c r="D320" s="146" t="s">
        <v>158</v>
      </c>
      <c r="E320" s="153" t="s">
        <v>19</v>
      </c>
      <c r="F320" s="154" t="s">
        <v>413</v>
      </c>
      <c r="H320" s="155">
        <v>3.6</v>
      </c>
      <c r="I320" s="156"/>
      <c r="L320" s="152"/>
      <c r="M320" s="157"/>
      <c r="T320" s="158"/>
      <c r="AT320" s="153" t="s">
        <v>158</v>
      </c>
      <c r="AU320" s="153" t="s">
        <v>82</v>
      </c>
      <c r="AV320" s="13" t="s">
        <v>82</v>
      </c>
      <c r="AW320" s="13" t="s">
        <v>33</v>
      </c>
      <c r="AX320" s="13" t="s">
        <v>72</v>
      </c>
      <c r="AY320" s="153" t="s">
        <v>146</v>
      </c>
    </row>
    <row r="321" spans="2:65" s="12" customFormat="1">
      <c r="B321" s="145"/>
      <c r="D321" s="146" t="s">
        <v>158</v>
      </c>
      <c r="E321" s="147" t="s">
        <v>19</v>
      </c>
      <c r="F321" s="148" t="s">
        <v>375</v>
      </c>
      <c r="H321" s="147" t="s">
        <v>19</v>
      </c>
      <c r="I321" s="149"/>
      <c r="L321" s="145"/>
      <c r="M321" s="150"/>
      <c r="T321" s="151"/>
      <c r="AT321" s="147" t="s">
        <v>158</v>
      </c>
      <c r="AU321" s="147" t="s">
        <v>82</v>
      </c>
      <c r="AV321" s="12" t="s">
        <v>80</v>
      </c>
      <c r="AW321" s="12" t="s">
        <v>33</v>
      </c>
      <c r="AX321" s="12" t="s">
        <v>72</v>
      </c>
      <c r="AY321" s="147" t="s">
        <v>146</v>
      </c>
    </row>
    <row r="322" spans="2:65" s="13" customFormat="1">
      <c r="B322" s="152"/>
      <c r="D322" s="146" t="s">
        <v>158</v>
      </c>
      <c r="E322" s="153" t="s">
        <v>19</v>
      </c>
      <c r="F322" s="154" t="s">
        <v>414</v>
      </c>
      <c r="H322" s="155">
        <v>8</v>
      </c>
      <c r="I322" s="156"/>
      <c r="L322" s="152"/>
      <c r="M322" s="157"/>
      <c r="T322" s="158"/>
      <c r="AT322" s="153" t="s">
        <v>158</v>
      </c>
      <c r="AU322" s="153" t="s">
        <v>82</v>
      </c>
      <c r="AV322" s="13" t="s">
        <v>82</v>
      </c>
      <c r="AW322" s="13" t="s">
        <v>33</v>
      </c>
      <c r="AX322" s="13" t="s">
        <v>72</v>
      </c>
      <c r="AY322" s="153" t="s">
        <v>146</v>
      </c>
    </row>
    <row r="323" spans="2:65" s="12" customFormat="1">
      <c r="B323" s="145"/>
      <c r="D323" s="146" t="s">
        <v>158</v>
      </c>
      <c r="E323" s="147" t="s">
        <v>19</v>
      </c>
      <c r="F323" s="148" t="s">
        <v>380</v>
      </c>
      <c r="H323" s="147" t="s">
        <v>19</v>
      </c>
      <c r="I323" s="149"/>
      <c r="L323" s="145"/>
      <c r="M323" s="150"/>
      <c r="T323" s="151"/>
      <c r="AT323" s="147" t="s">
        <v>158</v>
      </c>
      <c r="AU323" s="147" t="s">
        <v>82</v>
      </c>
      <c r="AV323" s="12" t="s">
        <v>80</v>
      </c>
      <c r="AW323" s="12" t="s">
        <v>33</v>
      </c>
      <c r="AX323" s="12" t="s">
        <v>72</v>
      </c>
      <c r="AY323" s="147" t="s">
        <v>146</v>
      </c>
    </row>
    <row r="324" spans="2:65" s="13" customFormat="1">
      <c r="B324" s="152"/>
      <c r="D324" s="146" t="s">
        <v>158</v>
      </c>
      <c r="E324" s="153" t="s">
        <v>19</v>
      </c>
      <c r="F324" s="154" t="s">
        <v>415</v>
      </c>
      <c r="H324" s="155">
        <v>5.6</v>
      </c>
      <c r="I324" s="156"/>
      <c r="L324" s="152"/>
      <c r="M324" s="157"/>
      <c r="T324" s="158"/>
      <c r="AT324" s="153" t="s">
        <v>158</v>
      </c>
      <c r="AU324" s="153" t="s">
        <v>82</v>
      </c>
      <c r="AV324" s="13" t="s">
        <v>82</v>
      </c>
      <c r="AW324" s="13" t="s">
        <v>33</v>
      </c>
      <c r="AX324" s="13" t="s">
        <v>72</v>
      </c>
      <c r="AY324" s="153" t="s">
        <v>146</v>
      </c>
    </row>
    <row r="325" spans="2:65" s="14" customFormat="1">
      <c r="B325" s="159"/>
      <c r="D325" s="146" t="s">
        <v>158</v>
      </c>
      <c r="E325" s="160" t="s">
        <v>19</v>
      </c>
      <c r="F325" s="161" t="s">
        <v>163</v>
      </c>
      <c r="H325" s="162">
        <v>559.73599999999999</v>
      </c>
      <c r="I325" s="163"/>
      <c r="L325" s="159"/>
      <c r="M325" s="164"/>
      <c r="T325" s="165"/>
      <c r="AT325" s="160" t="s">
        <v>158</v>
      </c>
      <c r="AU325" s="160" t="s">
        <v>82</v>
      </c>
      <c r="AV325" s="14" t="s">
        <v>154</v>
      </c>
      <c r="AW325" s="14" t="s">
        <v>33</v>
      </c>
      <c r="AX325" s="14" t="s">
        <v>80</v>
      </c>
      <c r="AY325" s="160" t="s">
        <v>146</v>
      </c>
    </row>
    <row r="326" spans="2:65" s="1" customFormat="1" ht="78" customHeight="1">
      <c r="B326" s="33"/>
      <c r="C326" s="128" t="s">
        <v>416</v>
      </c>
      <c r="D326" s="128" t="s">
        <v>149</v>
      </c>
      <c r="E326" s="129" t="s">
        <v>417</v>
      </c>
      <c r="F326" s="130" t="s">
        <v>418</v>
      </c>
      <c r="G326" s="131" t="s">
        <v>171</v>
      </c>
      <c r="H326" s="132">
        <v>2955.201</v>
      </c>
      <c r="I326" s="133"/>
      <c r="J326" s="134">
        <f>ROUND(I326*H326,2)</f>
        <v>0</v>
      </c>
      <c r="K326" s="130" t="s">
        <v>153</v>
      </c>
      <c r="L326" s="33"/>
      <c r="M326" s="135" t="s">
        <v>19</v>
      </c>
      <c r="N326" s="136" t="s">
        <v>43</v>
      </c>
      <c r="P326" s="137">
        <f>O326*H326</f>
        <v>0</v>
      </c>
      <c r="Q326" s="137">
        <v>5.8930000000000003E-2</v>
      </c>
      <c r="R326" s="137">
        <f>Q326*H326</f>
        <v>174.14999493000002</v>
      </c>
      <c r="S326" s="137">
        <v>0</v>
      </c>
      <c r="T326" s="138">
        <f>S326*H326</f>
        <v>0</v>
      </c>
      <c r="AR326" s="139" t="s">
        <v>154</v>
      </c>
      <c r="AT326" s="139" t="s">
        <v>149</v>
      </c>
      <c r="AU326" s="139" t="s">
        <v>82</v>
      </c>
      <c r="AY326" s="18" t="s">
        <v>146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80</v>
      </c>
      <c r="BK326" s="140">
        <f>ROUND(I326*H326,2)</f>
        <v>0</v>
      </c>
      <c r="BL326" s="18" t="s">
        <v>154</v>
      </c>
      <c r="BM326" s="139" t="s">
        <v>419</v>
      </c>
    </row>
    <row r="327" spans="2:65" s="1" customFormat="1">
      <c r="B327" s="33"/>
      <c r="D327" s="141" t="s">
        <v>156</v>
      </c>
      <c r="F327" s="142" t="s">
        <v>420</v>
      </c>
      <c r="I327" s="143"/>
      <c r="L327" s="33"/>
      <c r="M327" s="144"/>
      <c r="T327" s="52"/>
      <c r="AT327" s="18" t="s">
        <v>156</v>
      </c>
      <c r="AU327" s="18" t="s">
        <v>82</v>
      </c>
    </row>
    <row r="328" spans="2:65" s="12" customFormat="1">
      <c r="B328" s="145"/>
      <c r="D328" s="146" t="s">
        <v>158</v>
      </c>
      <c r="E328" s="147" t="s">
        <v>19</v>
      </c>
      <c r="F328" s="148" t="s">
        <v>291</v>
      </c>
      <c r="H328" s="147" t="s">
        <v>19</v>
      </c>
      <c r="I328" s="149"/>
      <c r="L328" s="145"/>
      <c r="M328" s="150"/>
      <c r="T328" s="151"/>
      <c r="AT328" s="147" t="s">
        <v>158</v>
      </c>
      <c r="AU328" s="147" t="s">
        <v>82</v>
      </c>
      <c r="AV328" s="12" t="s">
        <v>80</v>
      </c>
      <c r="AW328" s="12" t="s">
        <v>33</v>
      </c>
      <c r="AX328" s="12" t="s">
        <v>72</v>
      </c>
      <c r="AY328" s="147" t="s">
        <v>146</v>
      </c>
    </row>
    <row r="329" spans="2:65" s="13" customFormat="1">
      <c r="B329" s="152"/>
      <c r="D329" s="146" t="s">
        <v>158</v>
      </c>
      <c r="E329" s="153" t="s">
        <v>19</v>
      </c>
      <c r="F329" s="154" t="s">
        <v>421</v>
      </c>
      <c r="H329" s="155">
        <v>4.4000000000000004</v>
      </c>
      <c r="I329" s="156"/>
      <c r="L329" s="152"/>
      <c r="M329" s="157"/>
      <c r="T329" s="158"/>
      <c r="AT329" s="153" t="s">
        <v>158</v>
      </c>
      <c r="AU329" s="153" t="s">
        <v>82</v>
      </c>
      <c r="AV329" s="13" t="s">
        <v>82</v>
      </c>
      <c r="AW329" s="13" t="s">
        <v>33</v>
      </c>
      <c r="AX329" s="13" t="s">
        <v>72</v>
      </c>
      <c r="AY329" s="153" t="s">
        <v>146</v>
      </c>
    </row>
    <row r="330" spans="2:65" s="13" customFormat="1">
      <c r="B330" s="152"/>
      <c r="D330" s="146" t="s">
        <v>158</v>
      </c>
      <c r="E330" s="153" t="s">
        <v>19</v>
      </c>
      <c r="F330" s="154" t="s">
        <v>422</v>
      </c>
      <c r="H330" s="155">
        <v>11.88</v>
      </c>
      <c r="I330" s="156"/>
      <c r="L330" s="152"/>
      <c r="M330" s="157"/>
      <c r="T330" s="158"/>
      <c r="AT330" s="153" t="s">
        <v>158</v>
      </c>
      <c r="AU330" s="153" t="s">
        <v>82</v>
      </c>
      <c r="AV330" s="13" t="s">
        <v>82</v>
      </c>
      <c r="AW330" s="13" t="s">
        <v>33</v>
      </c>
      <c r="AX330" s="13" t="s">
        <v>72</v>
      </c>
      <c r="AY330" s="153" t="s">
        <v>146</v>
      </c>
    </row>
    <row r="331" spans="2:65" s="13" customFormat="1">
      <c r="B331" s="152"/>
      <c r="D331" s="146" t="s">
        <v>158</v>
      </c>
      <c r="E331" s="153" t="s">
        <v>19</v>
      </c>
      <c r="F331" s="154" t="s">
        <v>423</v>
      </c>
      <c r="H331" s="155">
        <v>-0.34</v>
      </c>
      <c r="I331" s="156"/>
      <c r="L331" s="152"/>
      <c r="M331" s="157"/>
      <c r="T331" s="158"/>
      <c r="AT331" s="153" t="s">
        <v>158</v>
      </c>
      <c r="AU331" s="153" t="s">
        <v>82</v>
      </c>
      <c r="AV331" s="13" t="s">
        <v>82</v>
      </c>
      <c r="AW331" s="13" t="s">
        <v>33</v>
      </c>
      <c r="AX331" s="13" t="s">
        <v>72</v>
      </c>
      <c r="AY331" s="153" t="s">
        <v>146</v>
      </c>
    </row>
    <row r="332" spans="2:65" s="13" customFormat="1">
      <c r="B332" s="152"/>
      <c r="D332" s="146" t="s">
        <v>158</v>
      </c>
      <c r="E332" s="153" t="s">
        <v>19</v>
      </c>
      <c r="F332" s="154" t="s">
        <v>424</v>
      </c>
      <c r="H332" s="155">
        <v>-0.1</v>
      </c>
      <c r="I332" s="156"/>
      <c r="L332" s="152"/>
      <c r="M332" s="157"/>
      <c r="T332" s="158"/>
      <c r="AT332" s="153" t="s">
        <v>158</v>
      </c>
      <c r="AU332" s="153" t="s">
        <v>82</v>
      </c>
      <c r="AV332" s="13" t="s">
        <v>82</v>
      </c>
      <c r="AW332" s="13" t="s">
        <v>33</v>
      </c>
      <c r="AX332" s="13" t="s">
        <v>72</v>
      </c>
      <c r="AY332" s="153" t="s">
        <v>146</v>
      </c>
    </row>
    <row r="333" spans="2:65" s="13" customFormat="1">
      <c r="B333" s="152"/>
      <c r="D333" s="146" t="s">
        <v>158</v>
      </c>
      <c r="E333" s="153" t="s">
        <v>19</v>
      </c>
      <c r="F333" s="154" t="s">
        <v>425</v>
      </c>
      <c r="H333" s="155">
        <v>7.2</v>
      </c>
      <c r="I333" s="156"/>
      <c r="L333" s="152"/>
      <c r="M333" s="157"/>
      <c r="T333" s="158"/>
      <c r="AT333" s="153" t="s">
        <v>158</v>
      </c>
      <c r="AU333" s="153" t="s">
        <v>82</v>
      </c>
      <c r="AV333" s="13" t="s">
        <v>82</v>
      </c>
      <c r="AW333" s="13" t="s">
        <v>33</v>
      </c>
      <c r="AX333" s="13" t="s">
        <v>72</v>
      </c>
      <c r="AY333" s="153" t="s">
        <v>146</v>
      </c>
    </row>
    <row r="334" spans="2:65" s="15" customFormat="1">
      <c r="B334" s="166"/>
      <c r="D334" s="146" t="s">
        <v>158</v>
      </c>
      <c r="E334" s="167" t="s">
        <v>19</v>
      </c>
      <c r="F334" s="168" t="s">
        <v>208</v>
      </c>
      <c r="H334" s="169">
        <v>23.04</v>
      </c>
      <c r="I334" s="170"/>
      <c r="L334" s="166"/>
      <c r="M334" s="171"/>
      <c r="T334" s="172"/>
      <c r="AT334" s="167" t="s">
        <v>158</v>
      </c>
      <c r="AU334" s="167" t="s">
        <v>82</v>
      </c>
      <c r="AV334" s="15" t="s">
        <v>147</v>
      </c>
      <c r="AW334" s="15" t="s">
        <v>33</v>
      </c>
      <c r="AX334" s="15" t="s">
        <v>72</v>
      </c>
      <c r="AY334" s="167" t="s">
        <v>146</v>
      </c>
    </row>
    <row r="335" spans="2:65" s="13" customFormat="1">
      <c r="B335" s="152"/>
      <c r="D335" s="146" t="s">
        <v>158</v>
      </c>
      <c r="E335" s="153" t="s">
        <v>19</v>
      </c>
      <c r="F335" s="154" t="s">
        <v>426</v>
      </c>
      <c r="H335" s="155">
        <v>2.3039999999999998</v>
      </c>
      <c r="I335" s="156"/>
      <c r="L335" s="152"/>
      <c r="M335" s="157"/>
      <c r="T335" s="158"/>
      <c r="AT335" s="153" t="s">
        <v>158</v>
      </c>
      <c r="AU335" s="153" t="s">
        <v>82</v>
      </c>
      <c r="AV335" s="13" t="s">
        <v>82</v>
      </c>
      <c r="AW335" s="13" t="s">
        <v>33</v>
      </c>
      <c r="AX335" s="13" t="s">
        <v>72</v>
      </c>
      <c r="AY335" s="153" t="s">
        <v>146</v>
      </c>
    </row>
    <row r="336" spans="2:65" s="15" customFormat="1">
      <c r="B336" s="166"/>
      <c r="D336" s="146" t="s">
        <v>158</v>
      </c>
      <c r="E336" s="167" t="s">
        <v>19</v>
      </c>
      <c r="F336" s="168" t="s">
        <v>208</v>
      </c>
      <c r="H336" s="169">
        <v>2.3039999999999998</v>
      </c>
      <c r="I336" s="170"/>
      <c r="L336" s="166"/>
      <c r="M336" s="171"/>
      <c r="T336" s="172"/>
      <c r="AT336" s="167" t="s">
        <v>158</v>
      </c>
      <c r="AU336" s="167" t="s">
        <v>82</v>
      </c>
      <c r="AV336" s="15" t="s">
        <v>147</v>
      </c>
      <c r="AW336" s="15" t="s">
        <v>33</v>
      </c>
      <c r="AX336" s="15" t="s">
        <v>72</v>
      </c>
      <c r="AY336" s="167" t="s">
        <v>146</v>
      </c>
    </row>
    <row r="337" spans="2:51" s="12" customFormat="1">
      <c r="B337" s="145"/>
      <c r="D337" s="146" t="s">
        <v>158</v>
      </c>
      <c r="E337" s="147" t="s">
        <v>19</v>
      </c>
      <c r="F337" s="148" t="s">
        <v>197</v>
      </c>
      <c r="H337" s="147" t="s">
        <v>19</v>
      </c>
      <c r="I337" s="149"/>
      <c r="L337" s="145"/>
      <c r="M337" s="150"/>
      <c r="T337" s="151"/>
      <c r="AT337" s="147" t="s">
        <v>158</v>
      </c>
      <c r="AU337" s="147" t="s">
        <v>82</v>
      </c>
      <c r="AV337" s="12" t="s">
        <v>80</v>
      </c>
      <c r="AW337" s="12" t="s">
        <v>33</v>
      </c>
      <c r="AX337" s="12" t="s">
        <v>72</v>
      </c>
      <c r="AY337" s="147" t="s">
        <v>146</v>
      </c>
    </row>
    <row r="338" spans="2:51" s="13" customFormat="1">
      <c r="B338" s="152"/>
      <c r="D338" s="146" t="s">
        <v>158</v>
      </c>
      <c r="E338" s="153" t="s">
        <v>19</v>
      </c>
      <c r="F338" s="154" t="s">
        <v>427</v>
      </c>
      <c r="H338" s="155">
        <v>399.726</v>
      </c>
      <c r="I338" s="156"/>
      <c r="L338" s="152"/>
      <c r="M338" s="157"/>
      <c r="T338" s="158"/>
      <c r="AT338" s="153" t="s">
        <v>158</v>
      </c>
      <c r="AU338" s="153" t="s">
        <v>82</v>
      </c>
      <c r="AV338" s="13" t="s">
        <v>82</v>
      </c>
      <c r="AW338" s="13" t="s">
        <v>33</v>
      </c>
      <c r="AX338" s="13" t="s">
        <v>72</v>
      </c>
      <c r="AY338" s="153" t="s">
        <v>146</v>
      </c>
    </row>
    <row r="339" spans="2:51" s="13" customFormat="1">
      <c r="B339" s="152"/>
      <c r="D339" s="146" t="s">
        <v>158</v>
      </c>
      <c r="E339" s="153" t="s">
        <v>19</v>
      </c>
      <c r="F339" s="154" t="s">
        <v>428</v>
      </c>
      <c r="H339" s="155">
        <v>-24.78</v>
      </c>
      <c r="I339" s="156"/>
      <c r="L339" s="152"/>
      <c r="M339" s="157"/>
      <c r="T339" s="158"/>
      <c r="AT339" s="153" t="s">
        <v>158</v>
      </c>
      <c r="AU339" s="153" t="s">
        <v>82</v>
      </c>
      <c r="AV339" s="13" t="s">
        <v>82</v>
      </c>
      <c r="AW339" s="13" t="s">
        <v>33</v>
      </c>
      <c r="AX339" s="13" t="s">
        <v>72</v>
      </c>
      <c r="AY339" s="153" t="s">
        <v>146</v>
      </c>
    </row>
    <row r="340" spans="2:51" s="13" customFormat="1">
      <c r="B340" s="152"/>
      <c r="D340" s="146" t="s">
        <v>158</v>
      </c>
      <c r="E340" s="153" t="s">
        <v>19</v>
      </c>
      <c r="F340" s="154" t="s">
        <v>429</v>
      </c>
      <c r="H340" s="155">
        <v>-27.42</v>
      </c>
      <c r="I340" s="156"/>
      <c r="L340" s="152"/>
      <c r="M340" s="157"/>
      <c r="T340" s="158"/>
      <c r="AT340" s="153" t="s">
        <v>158</v>
      </c>
      <c r="AU340" s="153" t="s">
        <v>82</v>
      </c>
      <c r="AV340" s="13" t="s">
        <v>82</v>
      </c>
      <c r="AW340" s="13" t="s">
        <v>33</v>
      </c>
      <c r="AX340" s="13" t="s">
        <v>72</v>
      </c>
      <c r="AY340" s="153" t="s">
        <v>146</v>
      </c>
    </row>
    <row r="341" spans="2:51" s="13" customFormat="1">
      <c r="B341" s="152"/>
      <c r="D341" s="146" t="s">
        <v>158</v>
      </c>
      <c r="E341" s="153" t="s">
        <v>19</v>
      </c>
      <c r="F341" s="154" t="s">
        <v>430</v>
      </c>
      <c r="H341" s="155">
        <v>-18.28</v>
      </c>
      <c r="I341" s="156"/>
      <c r="L341" s="152"/>
      <c r="M341" s="157"/>
      <c r="T341" s="158"/>
      <c r="AT341" s="153" t="s">
        <v>158</v>
      </c>
      <c r="AU341" s="153" t="s">
        <v>82</v>
      </c>
      <c r="AV341" s="13" t="s">
        <v>82</v>
      </c>
      <c r="AW341" s="13" t="s">
        <v>33</v>
      </c>
      <c r="AX341" s="13" t="s">
        <v>72</v>
      </c>
      <c r="AY341" s="153" t="s">
        <v>146</v>
      </c>
    </row>
    <row r="342" spans="2:51" s="13" customFormat="1">
      <c r="B342" s="152"/>
      <c r="D342" s="146" t="s">
        <v>158</v>
      </c>
      <c r="E342" s="153" t="s">
        <v>19</v>
      </c>
      <c r="F342" s="154" t="s">
        <v>431</v>
      </c>
      <c r="H342" s="155">
        <v>-28.556000000000001</v>
      </c>
      <c r="I342" s="156"/>
      <c r="L342" s="152"/>
      <c r="M342" s="157"/>
      <c r="T342" s="158"/>
      <c r="AT342" s="153" t="s">
        <v>158</v>
      </c>
      <c r="AU342" s="153" t="s">
        <v>82</v>
      </c>
      <c r="AV342" s="13" t="s">
        <v>82</v>
      </c>
      <c r="AW342" s="13" t="s">
        <v>33</v>
      </c>
      <c r="AX342" s="13" t="s">
        <v>72</v>
      </c>
      <c r="AY342" s="153" t="s">
        <v>146</v>
      </c>
    </row>
    <row r="343" spans="2:51" s="13" customFormat="1">
      <c r="B343" s="152"/>
      <c r="D343" s="146" t="s">
        <v>158</v>
      </c>
      <c r="E343" s="153" t="s">
        <v>19</v>
      </c>
      <c r="F343" s="154" t="s">
        <v>432</v>
      </c>
      <c r="H343" s="155">
        <v>57.978000000000002</v>
      </c>
      <c r="I343" s="156"/>
      <c r="L343" s="152"/>
      <c r="M343" s="157"/>
      <c r="T343" s="158"/>
      <c r="AT343" s="153" t="s">
        <v>158</v>
      </c>
      <c r="AU343" s="153" t="s">
        <v>82</v>
      </c>
      <c r="AV343" s="13" t="s">
        <v>82</v>
      </c>
      <c r="AW343" s="13" t="s">
        <v>33</v>
      </c>
      <c r="AX343" s="13" t="s">
        <v>72</v>
      </c>
      <c r="AY343" s="153" t="s">
        <v>146</v>
      </c>
    </row>
    <row r="344" spans="2:51" s="13" customFormat="1">
      <c r="B344" s="152"/>
      <c r="D344" s="146" t="s">
        <v>158</v>
      </c>
      <c r="E344" s="153" t="s">
        <v>19</v>
      </c>
      <c r="F344" s="154" t="s">
        <v>433</v>
      </c>
      <c r="H344" s="155">
        <v>9.75</v>
      </c>
      <c r="I344" s="156"/>
      <c r="L344" s="152"/>
      <c r="M344" s="157"/>
      <c r="T344" s="158"/>
      <c r="AT344" s="153" t="s">
        <v>158</v>
      </c>
      <c r="AU344" s="153" t="s">
        <v>82</v>
      </c>
      <c r="AV344" s="13" t="s">
        <v>82</v>
      </c>
      <c r="AW344" s="13" t="s">
        <v>33</v>
      </c>
      <c r="AX344" s="13" t="s">
        <v>72</v>
      </c>
      <c r="AY344" s="153" t="s">
        <v>146</v>
      </c>
    </row>
    <row r="345" spans="2:51" s="13" customFormat="1">
      <c r="B345" s="152"/>
      <c r="D345" s="146" t="s">
        <v>158</v>
      </c>
      <c r="E345" s="153" t="s">
        <v>19</v>
      </c>
      <c r="F345" s="154" t="s">
        <v>434</v>
      </c>
      <c r="H345" s="155">
        <v>-0.41799999999999998</v>
      </c>
      <c r="I345" s="156"/>
      <c r="L345" s="152"/>
      <c r="M345" s="157"/>
      <c r="T345" s="158"/>
      <c r="AT345" s="153" t="s">
        <v>158</v>
      </c>
      <c r="AU345" s="153" t="s">
        <v>82</v>
      </c>
      <c r="AV345" s="13" t="s">
        <v>82</v>
      </c>
      <c r="AW345" s="13" t="s">
        <v>33</v>
      </c>
      <c r="AX345" s="13" t="s">
        <v>72</v>
      </c>
      <c r="AY345" s="153" t="s">
        <v>146</v>
      </c>
    </row>
    <row r="346" spans="2:51" s="13" customFormat="1">
      <c r="B346" s="152"/>
      <c r="D346" s="146" t="s">
        <v>158</v>
      </c>
      <c r="E346" s="153" t="s">
        <v>19</v>
      </c>
      <c r="F346" s="154" t="s">
        <v>435</v>
      </c>
      <c r="H346" s="155">
        <v>-6.72</v>
      </c>
      <c r="I346" s="156"/>
      <c r="L346" s="152"/>
      <c r="M346" s="157"/>
      <c r="T346" s="158"/>
      <c r="AT346" s="153" t="s">
        <v>158</v>
      </c>
      <c r="AU346" s="153" t="s">
        <v>82</v>
      </c>
      <c r="AV346" s="13" t="s">
        <v>82</v>
      </c>
      <c r="AW346" s="13" t="s">
        <v>33</v>
      </c>
      <c r="AX346" s="13" t="s">
        <v>72</v>
      </c>
      <c r="AY346" s="153" t="s">
        <v>146</v>
      </c>
    </row>
    <row r="347" spans="2:51" s="13" customFormat="1">
      <c r="B347" s="152"/>
      <c r="D347" s="146" t="s">
        <v>158</v>
      </c>
      <c r="E347" s="153" t="s">
        <v>19</v>
      </c>
      <c r="F347" s="154" t="s">
        <v>436</v>
      </c>
      <c r="H347" s="155">
        <v>30.082999999999998</v>
      </c>
      <c r="I347" s="156"/>
      <c r="L347" s="152"/>
      <c r="M347" s="157"/>
      <c r="T347" s="158"/>
      <c r="AT347" s="153" t="s">
        <v>158</v>
      </c>
      <c r="AU347" s="153" t="s">
        <v>82</v>
      </c>
      <c r="AV347" s="13" t="s">
        <v>82</v>
      </c>
      <c r="AW347" s="13" t="s">
        <v>33</v>
      </c>
      <c r="AX347" s="13" t="s">
        <v>72</v>
      </c>
      <c r="AY347" s="153" t="s">
        <v>146</v>
      </c>
    </row>
    <row r="348" spans="2:51" s="13" customFormat="1">
      <c r="B348" s="152"/>
      <c r="D348" s="146" t="s">
        <v>158</v>
      </c>
      <c r="E348" s="153" t="s">
        <v>19</v>
      </c>
      <c r="F348" s="154" t="s">
        <v>437</v>
      </c>
      <c r="H348" s="155">
        <v>-1.39</v>
      </c>
      <c r="I348" s="156"/>
      <c r="L348" s="152"/>
      <c r="M348" s="157"/>
      <c r="T348" s="158"/>
      <c r="AT348" s="153" t="s">
        <v>158</v>
      </c>
      <c r="AU348" s="153" t="s">
        <v>82</v>
      </c>
      <c r="AV348" s="13" t="s">
        <v>82</v>
      </c>
      <c r="AW348" s="13" t="s">
        <v>33</v>
      </c>
      <c r="AX348" s="13" t="s">
        <v>72</v>
      </c>
      <c r="AY348" s="153" t="s">
        <v>146</v>
      </c>
    </row>
    <row r="349" spans="2:51" s="13" customFormat="1">
      <c r="B349" s="152"/>
      <c r="D349" s="146" t="s">
        <v>158</v>
      </c>
      <c r="E349" s="153" t="s">
        <v>19</v>
      </c>
      <c r="F349" s="154" t="s">
        <v>438</v>
      </c>
      <c r="H349" s="155">
        <v>-1.0900000000000001</v>
      </c>
      <c r="I349" s="156"/>
      <c r="L349" s="152"/>
      <c r="M349" s="157"/>
      <c r="T349" s="158"/>
      <c r="AT349" s="153" t="s">
        <v>158</v>
      </c>
      <c r="AU349" s="153" t="s">
        <v>82</v>
      </c>
      <c r="AV349" s="13" t="s">
        <v>82</v>
      </c>
      <c r="AW349" s="13" t="s">
        <v>33</v>
      </c>
      <c r="AX349" s="13" t="s">
        <v>72</v>
      </c>
      <c r="AY349" s="153" t="s">
        <v>146</v>
      </c>
    </row>
    <row r="350" spans="2:51" s="13" customFormat="1">
      <c r="B350" s="152"/>
      <c r="D350" s="146" t="s">
        <v>158</v>
      </c>
      <c r="E350" s="153" t="s">
        <v>19</v>
      </c>
      <c r="F350" s="154" t="s">
        <v>439</v>
      </c>
      <c r="H350" s="155">
        <v>-3.5089999999999999</v>
      </c>
      <c r="I350" s="156"/>
      <c r="L350" s="152"/>
      <c r="M350" s="157"/>
      <c r="T350" s="158"/>
      <c r="AT350" s="153" t="s">
        <v>158</v>
      </c>
      <c r="AU350" s="153" t="s">
        <v>82</v>
      </c>
      <c r="AV350" s="13" t="s">
        <v>82</v>
      </c>
      <c r="AW350" s="13" t="s">
        <v>33</v>
      </c>
      <c r="AX350" s="13" t="s">
        <v>72</v>
      </c>
      <c r="AY350" s="153" t="s">
        <v>146</v>
      </c>
    </row>
    <row r="351" spans="2:51" s="13" customFormat="1">
      <c r="B351" s="152"/>
      <c r="D351" s="146" t="s">
        <v>158</v>
      </c>
      <c r="E351" s="153" t="s">
        <v>19</v>
      </c>
      <c r="F351" s="154" t="s">
        <v>440</v>
      </c>
      <c r="H351" s="155">
        <v>100.24</v>
      </c>
      <c r="I351" s="156"/>
      <c r="L351" s="152"/>
      <c r="M351" s="157"/>
      <c r="T351" s="158"/>
      <c r="AT351" s="153" t="s">
        <v>158</v>
      </c>
      <c r="AU351" s="153" t="s">
        <v>82</v>
      </c>
      <c r="AV351" s="13" t="s">
        <v>82</v>
      </c>
      <c r="AW351" s="13" t="s">
        <v>33</v>
      </c>
      <c r="AX351" s="13" t="s">
        <v>72</v>
      </c>
      <c r="AY351" s="153" t="s">
        <v>146</v>
      </c>
    </row>
    <row r="352" spans="2:51" s="13" customFormat="1">
      <c r="B352" s="152"/>
      <c r="D352" s="146" t="s">
        <v>158</v>
      </c>
      <c r="E352" s="153" t="s">
        <v>19</v>
      </c>
      <c r="F352" s="154" t="s">
        <v>441</v>
      </c>
      <c r="H352" s="155">
        <v>-2.645</v>
      </c>
      <c r="I352" s="156"/>
      <c r="L352" s="152"/>
      <c r="M352" s="157"/>
      <c r="T352" s="158"/>
      <c r="AT352" s="153" t="s">
        <v>158</v>
      </c>
      <c r="AU352" s="153" t="s">
        <v>82</v>
      </c>
      <c r="AV352" s="13" t="s">
        <v>82</v>
      </c>
      <c r="AW352" s="13" t="s">
        <v>33</v>
      </c>
      <c r="AX352" s="13" t="s">
        <v>72</v>
      </c>
      <c r="AY352" s="153" t="s">
        <v>146</v>
      </c>
    </row>
    <row r="353" spans="2:51" s="13" customFormat="1">
      <c r="B353" s="152"/>
      <c r="D353" s="146" t="s">
        <v>158</v>
      </c>
      <c r="E353" s="153" t="s">
        <v>19</v>
      </c>
      <c r="F353" s="154" t="s">
        <v>442</v>
      </c>
      <c r="H353" s="155">
        <v>-7.0670000000000002</v>
      </c>
      <c r="I353" s="156"/>
      <c r="L353" s="152"/>
      <c r="M353" s="157"/>
      <c r="T353" s="158"/>
      <c r="AT353" s="153" t="s">
        <v>158</v>
      </c>
      <c r="AU353" s="153" t="s">
        <v>82</v>
      </c>
      <c r="AV353" s="13" t="s">
        <v>82</v>
      </c>
      <c r="AW353" s="13" t="s">
        <v>33</v>
      </c>
      <c r="AX353" s="13" t="s">
        <v>72</v>
      </c>
      <c r="AY353" s="153" t="s">
        <v>146</v>
      </c>
    </row>
    <row r="354" spans="2:51" s="13" customFormat="1">
      <c r="B354" s="152"/>
      <c r="D354" s="146" t="s">
        <v>158</v>
      </c>
      <c r="E354" s="153" t="s">
        <v>19</v>
      </c>
      <c r="F354" s="154" t="s">
        <v>443</v>
      </c>
      <c r="H354" s="155">
        <v>17.07</v>
      </c>
      <c r="I354" s="156"/>
      <c r="L354" s="152"/>
      <c r="M354" s="157"/>
      <c r="T354" s="158"/>
      <c r="AT354" s="153" t="s">
        <v>158</v>
      </c>
      <c r="AU354" s="153" t="s">
        <v>82</v>
      </c>
      <c r="AV354" s="13" t="s">
        <v>82</v>
      </c>
      <c r="AW354" s="13" t="s">
        <v>33</v>
      </c>
      <c r="AX354" s="13" t="s">
        <v>72</v>
      </c>
      <c r="AY354" s="153" t="s">
        <v>146</v>
      </c>
    </row>
    <row r="355" spans="2:51" s="13" customFormat="1">
      <c r="B355" s="152"/>
      <c r="D355" s="146" t="s">
        <v>158</v>
      </c>
      <c r="E355" s="153" t="s">
        <v>19</v>
      </c>
      <c r="F355" s="154" t="s">
        <v>444</v>
      </c>
      <c r="H355" s="155">
        <v>5.0629999999999997</v>
      </c>
      <c r="I355" s="156"/>
      <c r="L355" s="152"/>
      <c r="M355" s="157"/>
      <c r="T355" s="158"/>
      <c r="AT355" s="153" t="s">
        <v>158</v>
      </c>
      <c r="AU355" s="153" t="s">
        <v>82</v>
      </c>
      <c r="AV355" s="13" t="s">
        <v>82</v>
      </c>
      <c r="AW355" s="13" t="s">
        <v>33</v>
      </c>
      <c r="AX355" s="13" t="s">
        <v>72</v>
      </c>
      <c r="AY355" s="153" t="s">
        <v>146</v>
      </c>
    </row>
    <row r="356" spans="2:51" s="13" customFormat="1">
      <c r="B356" s="152"/>
      <c r="D356" s="146" t="s">
        <v>158</v>
      </c>
      <c r="E356" s="153" t="s">
        <v>19</v>
      </c>
      <c r="F356" s="154" t="s">
        <v>445</v>
      </c>
      <c r="H356" s="155">
        <v>-1.45</v>
      </c>
      <c r="I356" s="156"/>
      <c r="L356" s="152"/>
      <c r="M356" s="157"/>
      <c r="T356" s="158"/>
      <c r="AT356" s="153" t="s">
        <v>158</v>
      </c>
      <c r="AU356" s="153" t="s">
        <v>82</v>
      </c>
      <c r="AV356" s="13" t="s">
        <v>82</v>
      </c>
      <c r="AW356" s="13" t="s">
        <v>33</v>
      </c>
      <c r="AX356" s="13" t="s">
        <v>72</v>
      </c>
      <c r="AY356" s="153" t="s">
        <v>146</v>
      </c>
    </row>
    <row r="357" spans="2:51" s="12" customFormat="1">
      <c r="B357" s="145"/>
      <c r="D357" s="146" t="s">
        <v>158</v>
      </c>
      <c r="E357" s="147" t="s">
        <v>19</v>
      </c>
      <c r="F357" s="148" t="s">
        <v>446</v>
      </c>
      <c r="H357" s="147" t="s">
        <v>19</v>
      </c>
      <c r="I357" s="149"/>
      <c r="L357" s="145"/>
      <c r="M357" s="150"/>
      <c r="T357" s="151"/>
      <c r="AT357" s="147" t="s">
        <v>158</v>
      </c>
      <c r="AU357" s="147" t="s">
        <v>82</v>
      </c>
      <c r="AV357" s="12" t="s">
        <v>80</v>
      </c>
      <c r="AW357" s="12" t="s">
        <v>33</v>
      </c>
      <c r="AX357" s="12" t="s">
        <v>72</v>
      </c>
      <c r="AY357" s="147" t="s">
        <v>146</v>
      </c>
    </row>
    <row r="358" spans="2:51" s="13" customFormat="1">
      <c r="B358" s="152"/>
      <c r="D358" s="146" t="s">
        <v>158</v>
      </c>
      <c r="E358" s="153" t="s">
        <v>19</v>
      </c>
      <c r="F358" s="154" t="s">
        <v>447</v>
      </c>
      <c r="H358" s="155">
        <v>21.786999999999999</v>
      </c>
      <c r="I358" s="156"/>
      <c r="L358" s="152"/>
      <c r="M358" s="157"/>
      <c r="T358" s="158"/>
      <c r="AT358" s="153" t="s">
        <v>158</v>
      </c>
      <c r="AU358" s="153" t="s">
        <v>82</v>
      </c>
      <c r="AV358" s="13" t="s">
        <v>82</v>
      </c>
      <c r="AW358" s="13" t="s">
        <v>33</v>
      </c>
      <c r="AX358" s="13" t="s">
        <v>72</v>
      </c>
      <c r="AY358" s="153" t="s">
        <v>146</v>
      </c>
    </row>
    <row r="359" spans="2:51" s="13" customFormat="1">
      <c r="B359" s="152"/>
      <c r="D359" s="146" t="s">
        <v>158</v>
      </c>
      <c r="E359" s="153" t="s">
        <v>19</v>
      </c>
      <c r="F359" s="154" t="s">
        <v>448</v>
      </c>
      <c r="H359" s="155">
        <v>126.17700000000001</v>
      </c>
      <c r="I359" s="156"/>
      <c r="L359" s="152"/>
      <c r="M359" s="157"/>
      <c r="T359" s="158"/>
      <c r="AT359" s="153" t="s">
        <v>158</v>
      </c>
      <c r="AU359" s="153" t="s">
        <v>82</v>
      </c>
      <c r="AV359" s="13" t="s">
        <v>82</v>
      </c>
      <c r="AW359" s="13" t="s">
        <v>33</v>
      </c>
      <c r="AX359" s="13" t="s">
        <v>72</v>
      </c>
      <c r="AY359" s="153" t="s">
        <v>146</v>
      </c>
    </row>
    <row r="360" spans="2:51" s="13" customFormat="1">
      <c r="B360" s="152"/>
      <c r="D360" s="146" t="s">
        <v>158</v>
      </c>
      <c r="E360" s="153" t="s">
        <v>19</v>
      </c>
      <c r="F360" s="154" t="s">
        <v>449</v>
      </c>
      <c r="H360" s="155">
        <v>-9.2710000000000008</v>
      </c>
      <c r="I360" s="156"/>
      <c r="L360" s="152"/>
      <c r="M360" s="157"/>
      <c r="T360" s="158"/>
      <c r="AT360" s="153" t="s">
        <v>158</v>
      </c>
      <c r="AU360" s="153" t="s">
        <v>82</v>
      </c>
      <c r="AV360" s="13" t="s">
        <v>82</v>
      </c>
      <c r="AW360" s="13" t="s">
        <v>33</v>
      </c>
      <c r="AX360" s="13" t="s">
        <v>72</v>
      </c>
      <c r="AY360" s="153" t="s">
        <v>146</v>
      </c>
    </row>
    <row r="361" spans="2:51" s="13" customFormat="1">
      <c r="B361" s="152"/>
      <c r="D361" s="146" t="s">
        <v>158</v>
      </c>
      <c r="E361" s="153" t="s">
        <v>19</v>
      </c>
      <c r="F361" s="154" t="s">
        <v>450</v>
      </c>
      <c r="H361" s="155">
        <v>-20.521000000000001</v>
      </c>
      <c r="I361" s="156"/>
      <c r="L361" s="152"/>
      <c r="M361" s="157"/>
      <c r="T361" s="158"/>
      <c r="AT361" s="153" t="s">
        <v>158</v>
      </c>
      <c r="AU361" s="153" t="s">
        <v>82</v>
      </c>
      <c r="AV361" s="13" t="s">
        <v>82</v>
      </c>
      <c r="AW361" s="13" t="s">
        <v>33</v>
      </c>
      <c r="AX361" s="13" t="s">
        <v>72</v>
      </c>
      <c r="AY361" s="153" t="s">
        <v>146</v>
      </c>
    </row>
    <row r="362" spans="2:51" s="13" customFormat="1">
      <c r="B362" s="152"/>
      <c r="D362" s="146" t="s">
        <v>158</v>
      </c>
      <c r="E362" s="153" t="s">
        <v>19</v>
      </c>
      <c r="F362" s="154" t="s">
        <v>451</v>
      </c>
      <c r="H362" s="155">
        <v>-4.8789999999999996</v>
      </c>
      <c r="I362" s="156"/>
      <c r="L362" s="152"/>
      <c r="M362" s="157"/>
      <c r="T362" s="158"/>
      <c r="AT362" s="153" t="s">
        <v>158</v>
      </c>
      <c r="AU362" s="153" t="s">
        <v>82</v>
      </c>
      <c r="AV362" s="13" t="s">
        <v>82</v>
      </c>
      <c r="AW362" s="13" t="s">
        <v>33</v>
      </c>
      <c r="AX362" s="13" t="s">
        <v>72</v>
      </c>
      <c r="AY362" s="153" t="s">
        <v>146</v>
      </c>
    </row>
    <row r="363" spans="2:51" s="13" customFormat="1">
      <c r="B363" s="152"/>
      <c r="D363" s="146" t="s">
        <v>158</v>
      </c>
      <c r="E363" s="153" t="s">
        <v>19</v>
      </c>
      <c r="F363" s="154" t="s">
        <v>452</v>
      </c>
      <c r="H363" s="155">
        <v>-5.577</v>
      </c>
      <c r="I363" s="156"/>
      <c r="L363" s="152"/>
      <c r="M363" s="157"/>
      <c r="T363" s="158"/>
      <c r="AT363" s="153" t="s">
        <v>158</v>
      </c>
      <c r="AU363" s="153" t="s">
        <v>82</v>
      </c>
      <c r="AV363" s="13" t="s">
        <v>82</v>
      </c>
      <c r="AW363" s="13" t="s">
        <v>33</v>
      </c>
      <c r="AX363" s="13" t="s">
        <v>72</v>
      </c>
      <c r="AY363" s="153" t="s">
        <v>146</v>
      </c>
    </row>
    <row r="364" spans="2:51" s="13" customFormat="1">
      <c r="B364" s="152"/>
      <c r="D364" s="146" t="s">
        <v>158</v>
      </c>
      <c r="E364" s="153" t="s">
        <v>19</v>
      </c>
      <c r="F364" s="154" t="s">
        <v>453</v>
      </c>
      <c r="H364" s="155">
        <v>-0.52</v>
      </c>
      <c r="I364" s="156"/>
      <c r="L364" s="152"/>
      <c r="M364" s="157"/>
      <c r="T364" s="158"/>
      <c r="AT364" s="153" t="s">
        <v>158</v>
      </c>
      <c r="AU364" s="153" t="s">
        <v>82</v>
      </c>
      <c r="AV364" s="13" t="s">
        <v>82</v>
      </c>
      <c r="AW364" s="13" t="s">
        <v>33</v>
      </c>
      <c r="AX364" s="13" t="s">
        <v>72</v>
      </c>
      <c r="AY364" s="153" t="s">
        <v>146</v>
      </c>
    </row>
    <row r="365" spans="2:51" s="15" customFormat="1">
      <c r="B365" s="166"/>
      <c r="D365" s="146" t="s">
        <v>158</v>
      </c>
      <c r="E365" s="167" t="s">
        <v>19</v>
      </c>
      <c r="F365" s="168" t="s">
        <v>208</v>
      </c>
      <c r="H365" s="169">
        <v>603.78099999999995</v>
      </c>
      <c r="I365" s="170"/>
      <c r="L365" s="166"/>
      <c r="M365" s="171"/>
      <c r="T365" s="172"/>
      <c r="AT365" s="167" t="s">
        <v>158</v>
      </c>
      <c r="AU365" s="167" t="s">
        <v>82</v>
      </c>
      <c r="AV365" s="15" t="s">
        <v>147</v>
      </c>
      <c r="AW365" s="15" t="s">
        <v>33</v>
      </c>
      <c r="AX365" s="15" t="s">
        <v>72</v>
      </c>
      <c r="AY365" s="167" t="s">
        <v>146</v>
      </c>
    </row>
    <row r="366" spans="2:51" s="13" customFormat="1">
      <c r="B366" s="152"/>
      <c r="D366" s="146" t="s">
        <v>158</v>
      </c>
      <c r="E366" s="153" t="s">
        <v>19</v>
      </c>
      <c r="F366" s="154" t="s">
        <v>454</v>
      </c>
      <c r="H366" s="155">
        <v>60.378</v>
      </c>
      <c r="I366" s="156"/>
      <c r="L366" s="152"/>
      <c r="M366" s="157"/>
      <c r="T366" s="158"/>
      <c r="AT366" s="153" t="s">
        <v>158</v>
      </c>
      <c r="AU366" s="153" t="s">
        <v>82</v>
      </c>
      <c r="AV366" s="13" t="s">
        <v>82</v>
      </c>
      <c r="AW366" s="13" t="s">
        <v>33</v>
      </c>
      <c r="AX366" s="13" t="s">
        <v>72</v>
      </c>
      <c r="AY366" s="153" t="s">
        <v>146</v>
      </c>
    </row>
    <row r="367" spans="2:51" s="15" customFormat="1">
      <c r="B367" s="166"/>
      <c r="D367" s="146" t="s">
        <v>158</v>
      </c>
      <c r="E367" s="167" t="s">
        <v>19</v>
      </c>
      <c r="F367" s="168" t="s">
        <v>208</v>
      </c>
      <c r="H367" s="169">
        <v>60.378</v>
      </c>
      <c r="I367" s="170"/>
      <c r="L367" s="166"/>
      <c r="M367" s="171"/>
      <c r="T367" s="172"/>
      <c r="AT367" s="167" t="s">
        <v>158</v>
      </c>
      <c r="AU367" s="167" t="s">
        <v>82</v>
      </c>
      <c r="AV367" s="15" t="s">
        <v>147</v>
      </c>
      <c r="AW367" s="15" t="s">
        <v>33</v>
      </c>
      <c r="AX367" s="15" t="s">
        <v>72</v>
      </c>
      <c r="AY367" s="167" t="s">
        <v>146</v>
      </c>
    </row>
    <row r="368" spans="2:51" s="12" customFormat="1">
      <c r="B368" s="145"/>
      <c r="D368" s="146" t="s">
        <v>158</v>
      </c>
      <c r="E368" s="147" t="s">
        <v>19</v>
      </c>
      <c r="F368" s="148" t="s">
        <v>311</v>
      </c>
      <c r="H368" s="147" t="s">
        <v>19</v>
      </c>
      <c r="I368" s="149"/>
      <c r="L368" s="145"/>
      <c r="M368" s="150"/>
      <c r="T368" s="151"/>
      <c r="AT368" s="147" t="s">
        <v>158</v>
      </c>
      <c r="AU368" s="147" t="s">
        <v>82</v>
      </c>
      <c r="AV368" s="12" t="s">
        <v>80</v>
      </c>
      <c r="AW368" s="12" t="s">
        <v>33</v>
      </c>
      <c r="AX368" s="12" t="s">
        <v>72</v>
      </c>
      <c r="AY368" s="147" t="s">
        <v>146</v>
      </c>
    </row>
    <row r="369" spans="2:51" s="13" customFormat="1">
      <c r="B369" s="152"/>
      <c r="D369" s="146" t="s">
        <v>158</v>
      </c>
      <c r="E369" s="153" t="s">
        <v>19</v>
      </c>
      <c r="F369" s="154" t="s">
        <v>455</v>
      </c>
      <c r="H369" s="155">
        <v>72.695999999999998</v>
      </c>
      <c r="I369" s="156"/>
      <c r="L369" s="152"/>
      <c r="M369" s="157"/>
      <c r="T369" s="158"/>
      <c r="AT369" s="153" t="s">
        <v>158</v>
      </c>
      <c r="AU369" s="153" t="s">
        <v>82</v>
      </c>
      <c r="AV369" s="13" t="s">
        <v>82</v>
      </c>
      <c r="AW369" s="13" t="s">
        <v>33</v>
      </c>
      <c r="AX369" s="13" t="s">
        <v>72</v>
      </c>
      <c r="AY369" s="153" t="s">
        <v>146</v>
      </c>
    </row>
    <row r="370" spans="2:51" s="13" customFormat="1">
      <c r="B370" s="152"/>
      <c r="D370" s="146" t="s">
        <v>158</v>
      </c>
      <c r="E370" s="153" t="s">
        <v>19</v>
      </c>
      <c r="F370" s="154" t="s">
        <v>441</v>
      </c>
      <c r="H370" s="155">
        <v>-2.645</v>
      </c>
      <c r="I370" s="156"/>
      <c r="L370" s="152"/>
      <c r="M370" s="157"/>
      <c r="T370" s="158"/>
      <c r="AT370" s="153" t="s">
        <v>158</v>
      </c>
      <c r="AU370" s="153" t="s">
        <v>82</v>
      </c>
      <c r="AV370" s="13" t="s">
        <v>82</v>
      </c>
      <c r="AW370" s="13" t="s">
        <v>33</v>
      </c>
      <c r="AX370" s="13" t="s">
        <v>72</v>
      </c>
      <c r="AY370" s="153" t="s">
        <v>146</v>
      </c>
    </row>
    <row r="371" spans="2:51" s="13" customFormat="1">
      <c r="B371" s="152"/>
      <c r="D371" s="146" t="s">
        <v>158</v>
      </c>
      <c r="E371" s="153" t="s">
        <v>19</v>
      </c>
      <c r="F371" s="154" t="s">
        <v>456</v>
      </c>
      <c r="H371" s="155">
        <v>-7.181</v>
      </c>
      <c r="I371" s="156"/>
      <c r="L371" s="152"/>
      <c r="M371" s="157"/>
      <c r="T371" s="158"/>
      <c r="AT371" s="153" t="s">
        <v>158</v>
      </c>
      <c r="AU371" s="153" t="s">
        <v>82</v>
      </c>
      <c r="AV371" s="13" t="s">
        <v>82</v>
      </c>
      <c r="AW371" s="13" t="s">
        <v>33</v>
      </c>
      <c r="AX371" s="13" t="s">
        <v>72</v>
      </c>
      <c r="AY371" s="153" t="s">
        <v>146</v>
      </c>
    </row>
    <row r="372" spans="2:51" s="13" customFormat="1">
      <c r="B372" s="152"/>
      <c r="D372" s="146" t="s">
        <v>158</v>
      </c>
      <c r="E372" s="153" t="s">
        <v>19</v>
      </c>
      <c r="F372" s="154" t="s">
        <v>457</v>
      </c>
      <c r="H372" s="155">
        <v>-0.68</v>
      </c>
      <c r="I372" s="156"/>
      <c r="L372" s="152"/>
      <c r="M372" s="157"/>
      <c r="T372" s="158"/>
      <c r="AT372" s="153" t="s">
        <v>158</v>
      </c>
      <c r="AU372" s="153" t="s">
        <v>82</v>
      </c>
      <c r="AV372" s="13" t="s">
        <v>82</v>
      </c>
      <c r="AW372" s="13" t="s">
        <v>33</v>
      </c>
      <c r="AX372" s="13" t="s">
        <v>72</v>
      </c>
      <c r="AY372" s="153" t="s">
        <v>146</v>
      </c>
    </row>
    <row r="373" spans="2:51" s="13" customFormat="1">
      <c r="B373" s="152"/>
      <c r="D373" s="146" t="s">
        <v>158</v>
      </c>
      <c r="E373" s="153" t="s">
        <v>19</v>
      </c>
      <c r="F373" s="154" t="s">
        <v>458</v>
      </c>
      <c r="H373" s="155">
        <v>8.08</v>
      </c>
      <c r="I373" s="156"/>
      <c r="L373" s="152"/>
      <c r="M373" s="157"/>
      <c r="T373" s="158"/>
      <c r="AT373" s="153" t="s">
        <v>158</v>
      </c>
      <c r="AU373" s="153" t="s">
        <v>82</v>
      </c>
      <c r="AV373" s="13" t="s">
        <v>82</v>
      </c>
      <c r="AW373" s="13" t="s">
        <v>33</v>
      </c>
      <c r="AX373" s="13" t="s">
        <v>72</v>
      </c>
      <c r="AY373" s="153" t="s">
        <v>146</v>
      </c>
    </row>
    <row r="374" spans="2:51" s="13" customFormat="1">
      <c r="B374" s="152"/>
      <c r="D374" s="146" t="s">
        <v>158</v>
      </c>
      <c r="E374" s="153" t="s">
        <v>19</v>
      </c>
      <c r="F374" s="154" t="s">
        <v>444</v>
      </c>
      <c r="H374" s="155">
        <v>5.0629999999999997</v>
      </c>
      <c r="I374" s="156"/>
      <c r="L374" s="152"/>
      <c r="M374" s="157"/>
      <c r="T374" s="158"/>
      <c r="AT374" s="153" t="s">
        <v>158</v>
      </c>
      <c r="AU374" s="153" t="s">
        <v>82</v>
      </c>
      <c r="AV374" s="13" t="s">
        <v>82</v>
      </c>
      <c r="AW374" s="13" t="s">
        <v>33</v>
      </c>
      <c r="AX374" s="13" t="s">
        <v>72</v>
      </c>
      <c r="AY374" s="153" t="s">
        <v>146</v>
      </c>
    </row>
    <row r="375" spans="2:51" s="13" customFormat="1">
      <c r="B375" s="152"/>
      <c r="D375" s="146" t="s">
        <v>158</v>
      </c>
      <c r="E375" s="153" t="s">
        <v>19</v>
      </c>
      <c r="F375" s="154" t="s">
        <v>459</v>
      </c>
      <c r="H375" s="155">
        <v>-0.72499999999999998</v>
      </c>
      <c r="I375" s="156"/>
      <c r="L375" s="152"/>
      <c r="M375" s="157"/>
      <c r="T375" s="158"/>
      <c r="AT375" s="153" t="s">
        <v>158</v>
      </c>
      <c r="AU375" s="153" t="s">
        <v>82</v>
      </c>
      <c r="AV375" s="13" t="s">
        <v>82</v>
      </c>
      <c r="AW375" s="13" t="s">
        <v>33</v>
      </c>
      <c r="AX375" s="13" t="s">
        <v>72</v>
      </c>
      <c r="AY375" s="153" t="s">
        <v>146</v>
      </c>
    </row>
    <row r="376" spans="2:51" s="15" customFormat="1">
      <c r="B376" s="166"/>
      <c r="D376" s="146" t="s">
        <v>158</v>
      </c>
      <c r="E376" s="167" t="s">
        <v>19</v>
      </c>
      <c r="F376" s="168" t="s">
        <v>208</v>
      </c>
      <c r="H376" s="169">
        <v>74.608000000000004</v>
      </c>
      <c r="I376" s="170"/>
      <c r="L376" s="166"/>
      <c r="M376" s="171"/>
      <c r="T376" s="172"/>
      <c r="AT376" s="167" t="s">
        <v>158</v>
      </c>
      <c r="AU376" s="167" t="s">
        <v>82</v>
      </c>
      <c r="AV376" s="15" t="s">
        <v>147</v>
      </c>
      <c r="AW376" s="15" t="s">
        <v>33</v>
      </c>
      <c r="AX376" s="15" t="s">
        <v>72</v>
      </c>
      <c r="AY376" s="167" t="s">
        <v>146</v>
      </c>
    </row>
    <row r="377" spans="2:51" s="13" customFormat="1">
      <c r="B377" s="152"/>
      <c r="D377" s="146" t="s">
        <v>158</v>
      </c>
      <c r="E377" s="153" t="s">
        <v>19</v>
      </c>
      <c r="F377" s="154" t="s">
        <v>460</v>
      </c>
      <c r="H377" s="155">
        <v>7.4610000000000003</v>
      </c>
      <c r="I377" s="156"/>
      <c r="L377" s="152"/>
      <c r="M377" s="157"/>
      <c r="T377" s="158"/>
      <c r="AT377" s="153" t="s">
        <v>158</v>
      </c>
      <c r="AU377" s="153" t="s">
        <v>82</v>
      </c>
      <c r="AV377" s="13" t="s">
        <v>82</v>
      </c>
      <c r="AW377" s="13" t="s">
        <v>33</v>
      </c>
      <c r="AX377" s="13" t="s">
        <v>72</v>
      </c>
      <c r="AY377" s="153" t="s">
        <v>146</v>
      </c>
    </row>
    <row r="378" spans="2:51" s="15" customFormat="1">
      <c r="B378" s="166"/>
      <c r="D378" s="146" t="s">
        <v>158</v>
      </c>
      <c r="E378" s="167" t="s">
        <v>19</v>
      </c>
      <c r="F378" s="168" t="s">
        <v>208</v>
      </c>
      <c r="H378" s="169">
        <v>7.4610000000000003</v>
      </c>
      <c r="I378" s="170"/>
      <c r="L378" s="166"/>
      <c r="M378" s="171"/>
      <c r="T378" s="172"/>
      <c r="AT378" s="167" t="s">
        <v>158</v>
      </c>
      <c r="AU378" s="167" t="s">
        <v>82</v>
      </c>
      <c r="AV378" s="15" t="s">
        <v>147</v>
      </c>
      <c r="AW378" s="15" t="s">
        <v>33</v>
      </c>
      <c r="AX378" s="15" t="s">
        <v>72</v>
      </c>
      <c r="AY378" s="167" t="s">
        <v>146</v>
      </c>
    </row>
    <row r="379" spans="2:51" s="12" customFormat="1">
      <c r="B379" s="145"/>
      <c r="D379" s="146" t="s">
        <v>158</v>
      </c>
      <c r="E379" s="147" t="s">
        <v>19</v>
      </c>
      <c r="F379" s="148" t="s">
        <v>315</v>
      </c>
      <c r="H379" s="147" t="s">
        <v>19</v>
      </c>
      <c r="I379" s="149"/>
      <c r="L379" s="145"/>
      <c r="M379" s="150"/>
      <c r="T379" s="151"/>
      <c r="AT379" s="147" t="s">
        <v>158</v>
      </c>
      <c r="AU379" s="147" t="s">
        <v>82</v>
      </c>
      <c r="AV379" s="12" t="s">
        <v>80</v>
      </c>
      <c r="AW379" s="12" t="s">
        <v>33</v>
      </c>
      <c r="AX379" s="12" t="s">
        <v>72</v>
      </c>
      <c r="AY379" s="147" t="s">
        <v>146</v>
      </c>
    </row>
    <row r="380" spans="2:51" s="13" customFormat="1">
      <c r="B380" s="152"/>
      <c r="D380" s="146" t="s">
        <v>158</v>
      </c>
      <c r="E380" s="153" t="s">
        <v>19</v>
      </c>
      <c r="F380" s="154" t="s">
        <v>461</v>
      </c>
      <c r="H380" s="155">
        <v>135.19999999999999</v>
      </c>
      <c r="I380" s="156"/>
      <c r="L380" s="152"/>
      <c r="M380" s="157"/>
      <c r="T380" s="158"/>
      <c r="AT380" s="153" t="s">
        <v>158</v>
      </c>
      <c r="AU380" s="153" t="s">
        <v>82</v>
      </c>
      <c r="AV380" s="13" t="s">
        <v>82</v>
      </c>
      <c r="AW380" s="13" t="s">
        <v>33</v>
      </c>
      <c r="AX380" s="13" t="s">
        <v>72</v>
      </c>
      <c r="AY380" s="153" t="s">
        <v>146</v>
      </c>
    </row>
    <row r="381" spans="2:51" s="13" customFormat="1">
      <c r="B381" s="152"/>
      <c r="D381" s="146" t="s">
        <v>158</v>
      </c>
      <c r="E381" s="153" t="s">
        <v>19</v>
      </c>
      <c r="F381" s="154" t="s">
        <v>462</v>
      </c>
      <c r="H381" s="155">
        <v>-5.29</v>
      </c>
      <c r="I381" s="156"/>
      <c r="L381" s="152"/>
      <c r="M381" s="157"/>
      <c r="T381" s="158"/>
      <c r="AT381" s="153" t="s">
        <v>158</v>
      </c>
      <c r="AU381" s="153" t="s">
        <v>82</v>
      </c>
      <c r="AV381" s="13" t="s">
        <v>82</v>
      </c>
      <c r="AW381" s="13" t="s">
        <v>33</v>
      </c>
      <c r="AX381" s="13" t="s">
        <v>72</v>
      </c>
      <c r="AY381" s="153" t="s">
        <v>146</v>
      </c>
    </row>
    <row r="382" spans="2:51" s="13" customFormat="1">
      <c r="B382" s="152"/>
      <c r="D382" s="146" t="s">
        <v>158</v>
      </c>
      <c r="E382" s="153" t="s">
        <v>19</v>
      </c>
      <c r="F382" s="154" t="s">
        <v>463</v>
      </c>
      <c r="H382" s="155">
        <v>-1.9</v>
      </c>
      <c r="I382" s="156"/>
      <c r="L382" s="152"/>
      <c r="M382" s="157"/>
      <c r="T382" s="158"/>
      <c r="AT382" s="153" t="s">
        <v>158</v>
      </c>
      <c r="AU382" s="153" t="s">
        <v>82</v>
      </c>
      <c r="AV382" s="13" t="s">
        <v>82</v>
      </c>
      <c r="AW382" s="13" t="s">
        <v>33</v>
      </c>
      <c r="AX382" s="13" t="s">
        <v>72</v>
      </c>
      <c r="AY382" s="153" t="s">
        <v>146</v>
      </c>
    </row>
    <row r="383" spans="2:51" s="13" customFormat="1">
      <c r="B383" s="152"/>
      <c r="D383" s="146" t="s">
        <v>158</v>
      </c>
      <c r="E383" s="153" t="s">
        <v>19</v>
      </c>
      <c r="F383" s="154" t="s">
        <v>464</v>
      </c>
      <c r="H383" s="155">
        <v>-11.779</v>
      </c>
      <c r="I383" s="156"/>
      <c r="L383" s="152"/>
      <c r="M383" s="157"/>
      <c r="T383" s="158"/>
      <c r="AT383" s="153" t="s">
        <v>158</v>
      </c>
      <c r="AU383" s="153" t="s">
        <v>82</v>
      </c>
      <c r="AV383" s="13" t="s">
        <v>82</v>
      </c>
      <c r="AW383" s="13" t="s">
        <v>33</v>
      </c>
      <c r="AX383" s="13" t="s">
        <v>72</v>
      </c>
      <c r="AY383" s="153" t="s">
        <v>146</v>
      </c>
    </row>
    <row r="384" spans="2:51" s="13" customFormat="1">
      <c r="B384" s="152"/>
      <c r="D384" s="146" t="s">
        <v>158</v>
      </c>
      <c r="E384" s="153" t="s">
        <v>19</v>
      </c>
      <c r="F384" s="154" t="s">
        <v>465</v>
      </c>
      <c r="H384" s="155">
        <v>26.24</v>
      </c>
      <c r="I384" s="156"/>
      <c r="L384" s="152"/>
      <c r="M384" s="157"/>
      <c r="T384" s="158"/>
      <c r="AT384" s="153" t="s">
        <v>158</v>
      </c>
      <c r="AU384" s="153" t="s">
        <v>82</v>
      </c>
      <c r="AV384" s="13" t="s">
        <v>82</v>
      </c>
      <c r="AW384" s="13" t="s">
        <v>33</v>
      </c>
      <c r="AX384" s="13" t="s">
        <v>72</v>
      </c>
      <c r="AY384" s="153" t="s">
        <v>146</v>
      </c>
    </row>
    <row r="385" spans="2:51" s="13" customFormat="1">
      <c r="B385" s="152"/>
      <c r="D385" s="146" t="s">
        <v>158</v>
      </c>
      <c r="E385" s="153" t="s">
        <v>19</v>
      </c>
      <c r="F385" s="154" t="s">
        <v>444</v>
      </c>
      <c r="H385" s="155">
        <v>5.0629999999999997</v>
      </c>
      <c r="I385" s="156"/>
      <c r="L385" s="152"/>
      <c r="M385" s="157"/>
      <c r="T385" s="158"/>
      <c r="AT385" s="153" t="s">
        <v>158</v>
      </c>
      <c r="AU385" s="153" t="s">
        <v>82</v>
      </c>
      <c r="AV385" s="13" t="s">
        <v>82</v>
      </c>
      <c r="AW385" s="13" t="s">
        <v>33</v>
      </c>
      <c r="AX385" s="13" t="s">
        <v>72</v>
      </c>
      <c r="AY385" s="153" t="s">
        <v>146</v>
      </c>
    </row>
    <row r="386" spans="2:51" s="13" customFormat="1">
      <c r="B386" s="152"/>
      <c r="D386" s="146" t="s">
        <v>158</v>
      </c>
      <c r="E386" s="153" t="s">
        <v>19</v>
      </c>
      <c r="F386" s="154" t="s">
        <v>466</v>
      </c>
      <c r="H386" s="155">
        <v>-2.1749999999999998</v>
      </c>
      <c r="I386" s="156"/>
      <c r="L386" s="152"/>
      <c r="M386" s="157"/>
      <c r="T386" s="158"/>
      <c r="AT386" s="153" t="s">
        <v>158</v>
      </c>
      <c r="AU386" s="153" t="s">
        <v>82</v>
      </c>
      <c r="AV386" s="13" t="s">
        <v>82</v>
      </c>
      <c r="AW386" s="13" t="s">
        <v>33</v>
      </c>
      <c r="AX386" s="13" t="s">
        <v>72</v>
      </c>
      <c r="AY386" s="153" t="s">
        <v>146</v>
      </c>
    </row>
    <row r="387" spans="2:51" s="15" customFormat="1">
      <c r="B387" s="166"/>
      <c r="D387" s="146" t="s">
        <v>158</v>
      </c>
      <c r="E387" s="167" t="s">
        <v>19</v>
      </c>
      <c r="F387" s="168" t="s">
        <v>208</v>
      </c>
      <c r="H387" s="169">
        <v>145.35900000000001</v>
      </c>
      <c r="I387" s="170"/>
      <c r="L387" s="166"/>
      <c r="M387" s="171"/>
      <c r="T387" s="172"/>
      <c r="AT387" s="167" t="s">
        <v>158</v>
      </c>
      <c r="AU387" s="167" t="s">
        <v>82</v>
      </c>
      <c r="AV387" s="15" t="s">
        <v>147</v>
      </c>
      <c r="AW387" s="15" t="s">
        <v>33</v>
      </c>
      <c r="AX387" s="15" t="s">
        <v>72</v>
      </c>
      <c r="AY387" s="167" t="s">
        <v>146</v>
      </c>
    </row>
    <row r="388" spans="2:51" s="13" customFormat="1">
      <c r="B388" s="152"/>
      <c r="D388" s="146" t="s">
        <v>158</v>
      </c>
      <c r="E388" s="153" t="s">
        <v>19</v>
      </c>
      <c r="F388" s="154" t="s">
        <v>467</v>
      </c>
      <c r="H388" s="155">
        <v>14.536</v>
      </c>
      <c r="I388" s="156"/>
      <c r="L388" s="152"/>
      <c r="M388" s="157"/>
      <c r="T388" s="158"/>
      <c r="AT388" s="153" t="s">
        <v>158</v>
      </c>
      <c r="AU388" s="153" t="s">
        <v>82</v>
      </c>
      <c r="AV388" s="13" t="s">
        <v>82</v>
      </c>
      <c r="AW388" s="13" t="s">
        <v>33</v>
      </c>
      <c r="AX388" s="13" t="s">
        <v>72</v>
      </c>
      <c r="AY388" s="153" t="s">
        <v>146</v>
      </c>
    </row>
    <row r="389" spans="2:51" s="15" customFormat="1">
      <c r="B389" s="166"/>
      <c r="D389" s="146" t="s">
        <v>158</v>
      </c>
      <c r="E389" s="167" t="s">
        <v>19</v>
      </c>
      <c r="F389" s="168" t="s">
        <v>208</v>
      </c>
      <c r="H389" s="169">
        <v>14.536</v>
      </c>
      <c r="I389" s="170"/>
      <c r="L389" s="166"/>
      <c r="M389" s="171"/>
      <c r="T389" s="172"/>
      <c r="AT389" s="167" t="s">
        <v>158</v>
      </c>
      <c r="AU389" s="167" t="s">
        <v>82</v>
      </c>
      <c r="AV389" s="15" t="s">
        <v>147</v>
      </c>
      <c r="AW389" s="15" t="s">
        <v>33</v>
      </c>
      <c r="AX389" s="15" t="s">
        <v>72</v>
      </c>
      <c r="AY389" s="167" t="s">
        <v>146</v>
      </c>
    </row>
    <row r="390" spans="2:51" s="12" customFormat="1">
      <c r="B390" s="145"/>
      <c r="D390" s="146" t="s">
        <v>158</v>
      </c>
      <c r="E390" s="147" t="s">
        <v>19</v>
      </c>
      <c r="F390" s="148" t="s">
        <v>213</v>
      </c>
      <c r="H390" s="147" t="s">
        <v>19</v>
      </c>
      <c r="I390" s="149"/>
      <c r="L390" s="145"/>
      <c r="M390" s="150"/>
      <c r="T390" s="151"/>
      <c r="AT390" s="147" t="s">
        <v>158</v>
      </c>
      <c r="AU390" s="147" t="s">
        <v>82</v>
      </c>
      <c r="AV390" s="12" t="s">
        <v>80</v>
      </c>
      <c r="AW390" s="12" t="s">
        <v>33</v>
      </c>
      <c r="AX390" s="12" t="s">
        <v>72</v>
      </c>
      <c r="AY390" s="147" t="s">
        <v>146</v>
      </c>
    </row>
    <row r="391" spans="2:51" s="13" customFormat="1">
      <c r="B391" s="152"/>
      <c r="D391" s="146" t="s">
        <v>158</v>
      </c>
      <c r="E391" s="153" t="s">
        <v>19</v>
      </c>
      <c r="F391" s="154" t="s">
        <v>468</v>
      </c>
      <c r="H391" s="155">
        <v>110.8</v>
      </c>
      <c r="I391" s="156"/>
      <c r="L391" s="152"/>
      <c r="M391" s="157"/>
      <c r="T391" s="158"/>
      <c r="AT391" s="153" t="s">
        <v>158</v>
      </c>
      <c r="AU391" s="153" t="s">
        <v>82</v>
      </c>
      <c r="AV391" s="13" t="s">
        <v>82</v>
      </c>
      <c r="AW391" s="13" t="s">
        <v>33</v>
      </c>
      <c r="AX391" s="13" t="s">
        <v>72</v>
      </c>
      <c r="AY391" s="153" t="s">
        <v>146</v>
      </c>
    </row>
    <row r="392" spans="2:51" s="13" customFormat="1">
      <c r="B392" s="152"/>
      <c r="D392" s="146" t="s">
        <v>158</v>
      </c>
      <c r="E392" s="153" t="s">
        <v>19</v>
      </c>
      <c r="F392" s="154" t="s">
        <v>441</v>
      </c>
      <c r="H392" s="155">
        <v>-2.645</v>
      </c>
      <c r="I392" s="156"/>
      <c r="L392" s="152"/>
      <c r="M392" s="157"/>
      <c r="T392" s="158"/>
      <c r="AT392" s="153" t="s">
        <v>158</v>
      </c>
      <c r="AU392" s="153" t="s">
        <v>82</v>
      </c>
      <c r="AV392" s="13" t="s">
        <v>82</v>
      </c>
      <c r="AW392" s="13" t="s">
        <v>33</v>
      </c>
      <c r="AX392" s="13" t="s">
        <v>72</v>
      </c>
      <c r="AY392" s="153" t="s">
        <v>146</v>
      </c>
    </row>
    <row r="393" spans="2:51" s="13" customFormat="1">
      <c r="B393" s="152"/>
      <c r="D393" s="146" t="s">
        <v>158</v>
      </c>
      <c r="E393" s="153" t="s">
        <v>19</v>
      </c>
      <c r="F393" s="154" t="s">
        <v>469</v>
      </c>
      <c r="H393" s="155">
        <v>-1</v>
      </c>
      <c r="I393" s="156"/>
      <c r="L393" s="152"/>
      <c r="M393" s="157"/>
      <c r="T393" s="158"/>
      <c r="AT393" s="153" t="s">
        <v>158</v>
      </c>
      <c r="AU393" s="153" t="s">
        <v>82</v>
      </c>
      <c r="AV393" s="13" t="s">
        <v>82</v>
      </c>
      <c r="AW393" s="13" t="s">
        <v>33</v>
      </c>
      <c r="AX393" s="13" t="s">
        <v>72</v>
      </c>
      <c r="AY393" s="153" t="s">
        <v>146</v>
      </c>
    </row>
    <row r="394" spans="2:51" s="13" customFormat="1">
      <c r="B394" s="152"/>
      <c r="D394" s="146" t="s">
        <v>158</v>
      </c>
      <c r="E394" s="153" t="s">
        <v>19</v>
      </c>
      <c r="F394" s="154" t="s">
        <v>470</v>
      </c>
      <c r="H394" s="155">
        <v>-0.78</v>
      </c>
      <c r="I394" s="156"/>
      <c r="L394" s="152"/>
      <c r="M394" s="157"/>
      <c r="T394" s="158"/>
      <c r="AT394" s="153" t="s">
        <v>158</v>
      </c>
      <c r="AU394" s="153" t="s">
        <v>82</v>
      </c>
      <c r="AV394" s="13" t="s">
        <v>82</v>
      </c>
      <c r="AW394" s="13" t="s">
        <v>33</v>
      </c>
      <c r="AX394" s="13" t="s">
        <v>72</v>
      </c>
      <c r="AY394" s="153" t="s">
        <v>146</v>
      </c>
    </row>
    <row r="395" spans="2:51" s="13" customFormat="1">
      <c r="B395" s="152"/>
      <c r="D395" s="146" t="s">
        <v>158</v>
      </c>
      <c r="E395" s="153" t="s">
        <v>19</v>
      </c>
      <c r="F395" s="154" t="s">
        <v>471</v>
      </c>
      <c r="H395" s="155">
        <v>-7.0000000000000001E-3</v>
      </c>
      <c r="I395" s="156"/>
      <c r="L395" s="152"/>
      <c r="M395" s="157"/>
      <c r="T395" s="158"/>
      <c r="AT395" s="153" t="s">
        <v>158</v>
      </c>
      <c r="AU395" s="153" t="s">
        <v>82</v>
      </c>
      <c r="AV395" s="13" t="s">
        <v>82</v>
      </c>
      <c r="AW395" s="13" t="s">
        <v>33</v>
      </c>
      <c r="AX395" s="13" t="s">
        <v>72</v>
      </c>
      <c r="AY395" s="153" t="s">
        <v>146</v>
      </c>
    </row>
    <row r="396" spans="2:51" s="13" customFormat="1">
      <c r="B396" s="152"/>
      <c r="D396" s="146" t="s">
        <v>158</v>
      </c>
      <c r="E396" s="153" t="s">
        <v>19</v>
      </c>
      <c r="F396" s="154" t="s">
        <v>472</v>
      </c>
      <c r="H396" s="155">
        <v>-1.66</v>
      </c>
      <c r="I396" s="156"/>
      <c r="L396" s="152"/>
      <c r="M396" s="157"/>
      <c r="T396" s="158"/>
      <c r="AT396" s="153" t="s">
        <v>158</v>
      </c>
      <c r="AU396" s="153" t="s">
        <v>82</v>
      </c>
      <c r="AV396" s="13" t="s">
        <v>82</v>
      </c>
      <c r="AW396" s="13" t="s">
        <v>33</v>
      </c>
      <c r="AX396" s="13" t="s">
        <v>72</v>
      </c>
      <c r="AY396" s="153" t="s">
        <v>146</v>
      </c>
    </row>
    <row r="397" spans="2:51" s="13" customFormat="1">
      <c r="B397" s="152"/>
      <c r="D397" s="146" t="s">
        <v>158</v>
      </c>
      <c r="E397" s="153" t="s">
        <v>19</v>
      </c>
      <c r="F397" s="154" t="s">
        <v>473</v>
      </c>
      <c r="H397" s="155">
        <v>-1.68</v>
      </c>
      <c r="I397" s="156"/>
      <c r="L397" s="152"/>
      <c r="M397" s="157"/>
      <c r="T397" s="158"/>
      <c r="AT397" s="153" t="s">
        <v>158</v>
      </c>
      <c r="AU397" s="153" t="s">
        <v>82</v>
      </c>
      <c r="AV397" s="13" t="s">
        <v>82</v>
      </c>
      <c r="AW397" s="13" t="s">
        <v>33</v>
      </c>
      <c r="AX397" s="13" t="s">
        <v>72</v>
      </c>
      <c r="AY397" s="153" t="s">
        <v>146</v>
      </c>
    </row>
    <row r="398" spans="2:51" s="13" customFormat="1">
      <c r="B398" s="152"/>
      <c r="D398" s="146" t="s">
        <v>158</v>
      </c>
      <c r="E398" s="153" t="s">
        <v>19</v>
      </c>
      <c r="F398" s="154" t="s">
        <v>474</v>
      </c>
      <c r="H398" s="155">
        <v>14.51</v>
      </c>
      <c r="I398" s="156"/>
      <c r="L398" s="152"/>
      <c r="M398" s="157"/>
      <c r="T398" s="158"/>
      <c r="AT398" s="153" t="s">
        <v>158</v>
      </c>
      <c r="AU398" s="153" t="s">
        <v>82</v>
      </c>
      <c r="AV398" s="13" t="s">
        <v>82</v>
      </c>
      <c r="AW398" s="13" t="s">
        <v>33</v>
      </c>
      <c r="AX398" s="13" t="s">
        <v>72</v>
      </c>
      <c r="AY398" s="153" t="s">
        <v>146</v>
      </c>
    </row>
    <row r="399" spans="2:51" s="13" customFormat="1">
      <c r="B399" s="152"/>
      <c r="D399" s="146" t="s">
        <v>158</v>
      </c>
      <c r="E399" s="153" t="s">
        <v>19</v>
      </c>
      <c r="F399" s="154" t="s">
        <v>444</v>
      </c>
      <c r="H399" s="155">
        <v>5.0629999999999997</v>
      </c>
      <c r="I399" s="156"/>
      <c r="L399" s="152"/>
      <c r="M399" s="157"/>
      <c r="T399" s="158"/>
      <c r="AT399" s="153" t="s">
        <v>158</v>
      </c>
      <c r="AU399" s="153" t="s">
        <v>82</v>
      </c>
      <c r="AV399" s="13" t="s">
        <v>82</v>
      </c>
      <c r="AW399" s="13" t="s">
        <v>33</v>
      </c>
      <c r="AX399" s="13" t="s">
        <v>72</v>
      </c>
      <c r="AY399" s="153" t="s">
        <v>146</v>
      </c>
    </row>
    <row r="400" spans="2:51" s="13" customFormat="1">
      <c r="B400" s="152"/>
      <c r="D400" s="146" t="s">
        <v>158</v>
      </c>
      <c r="E400" s="153" t="s">
        <v>19</v>
      </c>
      <c r="F400" s="154" t="s">
        <v>475</v>
      </c>
      <c r="H400" s="155">
        <v>0</v>
      </c>
      <c r="I400" s="156"/>
      <c r="L400" s="152"/>
      <c r="M400" s="157"/>
      <c r="T400" s="158"/>
      <c r="AT400" s="153" t="s">
        <v>158</v>
      </c>
      <c r="AU400" s="153" t="s">
        <v>82</v>
      </c>
      <c r="AV400" s="13" t="s">
        <v>82</v>
      </c>
      <c r="AW400" s="13" t="s">
        <v>33</v>
      </c>
      <c r="AX400" s="13" t="s">
        <v>72</v>
      </c>
      <c r="AY400" s="153" t="s">
        <v>146</v>
      </c>
    </row>
    <row r="401" spans="2:51" s="13" customFormat="1">
      <c r="B401" s="152"/>
      <c r="D401" s="146" t="s">
        <v>158</v>
      </c>
      <c r="E401" s="153" t="s">
        <v>19</v>
      </c>
      <c r="F401" s="154" t="s">
        <v>476</v>
      </c>
      <c r="H401" s="155">
        <v>186.036</v>
      </c>
      <c r="I401" s="156"/>
      <c r="L401" s="152"/>
      <c r="M401" s="157"/>
      <c r="T401" s="158"/>
      <c r="AT401" s="153" t="s">
        <v>158</v>
      </c>
      <c r="AU401" s="153" t="s">
        <v>82</v>
      </c>
      <c r="AV401" s="13" t="s">
        <v>82</v>
      </c>
      <c r="AW401" s="13" t="s">
        <v>33</v>
      </c>
      <c r="AX401" s="13" t="s">
        <v>72</v>
      </c>
      <c r="AY401" s="153" t="s">
        <v>146</v>
      </c>
    </row>
    <row r="402" spans="2:51" s="13" customFormat="1">
      <c r="B402" s="152"/>
      <c r="D402" s="146" t="s">
        <v>158</v>
      </c>
      <c r="E402" s="153" t="s">
        <v>19</v>
      </c>
      <c r="F402" s="154" t="s">
        <v>477</v>
      </c>
      <c r="H402" s="155">
        <v>-51.194000000000003</v>
      </c>
      <c r="I402" s="156"/>
      <c r="L402" s="152"/>
      <c r="M402" s="157"/>
      <c r="T402" s="158"/>
      <c r="AT402" s="153" t="s">
        <v>158</v>
      </c>
      <c r="AU402" s="153" t="s">
        <v>82</v>
      </c>
      <c r="AV402" s="13" t="s">
        <v>82</v>
      </c>
      <c r="AW402" s="13" t="s">
        <v>33</v>
      </c>
      <c r="AX402" s="13" t="s">
        <v>72</v>
      </c>
      <c r="AY402" s="153" t="s">
        <v>146</v>
      </c>
    </row>
    <row r="403" spans="2:51" s="13" customFormat="1">
      <c r="B403" s="152"/>
      <c r="D403" s="146" t="s">
        <v>158</v>
      </c>
      <c r="E403" s="153" t="s">
        <v>19</v>
      </c>
      <c r="F403" s="154" t="s">
        <v>478</v>
      </c>
      <c r="H403" s="155">
        <v>97.04</v>
      </c>
      <c r="I403" s="156"/>
      <c r="L403" s="152"/>
      <c r="M403" s="157"/>
      <c r="T403" s="158"/>
      <c r="AT403" s="153" t="s">
        <v>158</v>
      </c>
      <c r="AU403" s="153" t="s">
        <v>82</v>
      </c>
      <c r="AV403" s="13" t="s">
        <v>82</v>
      </c>
      <c r="AW403" s="13" t="s">
        <v>33</v>
      </c>
      <c r="AX403" s="13" t="s">
        <v>72</v>
      </c>
      <c r="AY403" s="153" t="s">
        <v>146</v>
      </c>
    </row>
    <row r="404" spans="2:51" s="15" customFormat="1">
      <c r="B404" s="166"/>
      <c r="D404" s="146" t="s">
        <v>158</v>
      </c>
      <c r="E404" s="167" t="s">
        <v>19</v>
      </c>
      <c r="F404" s="168" t="s">
        <v>208</v>
      </c>
      <c r="H404" s="169">
        <v>354.483</v>
      </c>
      <c r="I404" s="170"/>
      <c r="L404" s="166"/>
      <c r="M404" s="171"/>
      <c r="T404" s="172"/>
      <c r="AT404" s="167" t="s">
        <v>158</v>
      </c>
      <c r="AU404" s="167" t="s">
        <v>82</v>
      </c>
      <c r="AV404" s="15" t="s">
        <v>147</v>
      </c>
      <c r="AW404" s="15" t="s">
        <v>33</v>
      </c>
      <c r="AX404" s="15" t="s">
        <v>72</v>
      </c>
      <c r="AY404" s="167" t="s">
        <v>146</v>
      </c>
    </row>
    <row r="405" spans="2:51" s="13" customFormat="1">
      <c r="B405" s="152"/>
      <c r="D405" s="146" t="s">
        <v>158</v>
      </c>
      <c r="E405" s="153" t="s">
        <v>19</v>
      </c>
      <c r="F405" s="154" t="s">
        <v>479</v>
      </c>
      <c r="H405" s="155">
        <v>35.448</v>
      </c>
      <c r="I405" s="156"/>
      <c r="L405" s="152"/>
      <c r="M405" s="157"/>
      <c r="T405" s="158"/>
      <c r="AT405" s="153" t="s">
        <v>158</v>
      </c>
      <c r="AU405" s="153" t="s">
        <v>82</v>
      </c>
      <c r="AV405" s="13" t="s">
        <v>82</v>
      </c>
      <c r="AW405" s="13" t="s">
        <v>33</v>
      </c>
      <c r="AX405" s="13" t="s">
        <v>72</v>
      </c>
      <c r="AY405" s="153" t="s">
        <v>146</v>
      </c>
    </row>
    <row r="406" spans="2:51" s="15" customFormat="1">
      <c r="B406" s="166"/>
      <c r="D406" s="146" t="s">
        <v>158</v>
      </c>
      <c r="E406" s="167" t="s">
        <v>19</v>
      </c>
      <c r="F406" s="168" t="s">
        <v>208</v>
      </c>
      <c r="H406" s="169">
        <v>35.448</v>
      </c>
      <c r="I406" s="170"/>
      <c r="L406" s="166"/>
      <c r="M406" s="171"/>
      <c r="T406" s="172"/>
      <c r="AT406" s="167" t="s">
        <v>158</v>
      </c>
      <c r="AU406" s="167" t="s">
        <v>82</v>
      </c>
      <c r="AV406" s="15" t="s">
        <v>147</v>
      </c>
      <c r="AW406" s="15" t="s">
        <v>33</v>
      </c>
      <c r="AX406" s="15" t="s">
        <v>72</v>
      </c>
      <c r="AY406" s="167" t="s">
        <v>146</v>
      </c>
    </row>
    <row r="407" spans="2:51" s="12" customFormat="1">
      <c r="B407" s="145"/>
      <c r="D407" s="146" t="s">
        <v>158</v>
      </c>
      <c r="E407" s="147" t="s">
        <v>19</v>
      </c>
      <c r="F407" s="148" t="s">
        <v>333</v>
      </c>
      <c r="H407" s="147" t="s">
        <v>19</v>
      </c>
      <c r="I407" s="149"/>
      <c r="L407" s="145"/>
      <c r="M407" s="150"/>
      <c r="T407" s="151"/>
      <c r="AT407" s="147" t="s">
        <v>158</v>
      </c>
      <c r="AU407" s="147" t="s">
        <v>82</v>
      </c>
      <c r="AV407" s="12" t="s">
        <v>80</v>
      </c>
      <c r="AW407" s="12" t="s">
        <v>33</v>
      </c>
      <c r="AX407" s="12" t="s">
        <v>72</v>
      </c>
      <c r="AY407" s="147" t="s">
        <v>146</v>
      </c>
    </row>
    <row r="408" spans="2:51" s="13" customFormat="1">
      <c r="B408" s="152"/>
      <c r="D408" s="146" t="s">
        <v>158</v>
      </c>
      <c r="E408" s="153" t="s">
        <v>19</v>
      </c>
      <c r="F408" s="154" t="s">
        <v>480</v>
      </c>
      <c r="H408" s="155">
        <v>165.82300000000001</v>
      </c>
      <c r="I408" s="156"/>
      <c r="L408" s="152"/>
      <c r="M408" s="157"/>
      <c r="T408" s="158"/>
      <c r="AT408" s="153" t="s">
        <v>158</v>
      </c>
      <c r="AU408" s="153" t="s">
        <v>82</v>
      </c>
      <c r="AV408" s="13" t="s">
        <v>82</v>
      </c>
      <c r="AW408" s="13" t="s">
        <v>33</v>
      </c>
      <c r="AX408" s="13" t="s">
        <v>72</v>
      </c>
      <c r="AY408" s="153" t="s">
        <v>146</v>
      </c>
    </row>
    <row r="409" spans="2:51" s="13" customFormat="1">
      <c r="B409" s="152"/>
      <c r="D409" s="146" t="s">
        <v>158</v>
      </c>
      <c r="E409" s="153" t="s">
        <v>19</v>
      </c>
      <c r="F409" s="154" t="s">
        <v>481</v>
      </c>
      <c r="H409" s="155">
        <v>-3.2250000000000001</v>
      </c>
      <c r="I409" s="156"/>
      <c r="L409" s="152"/>
      <c r="M409" s="157"/>
      <c r="T409" s="158"/>
      <c r="AT409" s="153" t="s">
        <v>158</v>
      </c>
      <c r="AU409" s="153" t="s">
        <v>82</v>
      </c>
      <c r="AV409" s="13" t="s">
        <v>82</v>
      </c>
      <c r="AW409" s="13" t="s">
        <v>33</v>
      </c>
      <c r="AX409" s="13" t="s">
        <v>72</v>
      </c>
      <c r="AY409" s="153" t="s">
        <v>146</v>
      </c>
    </row>
    <row r="410" spans="2:51" s="13" customFormat="1">
      <c r="B410" s="152"/>
      <c r="D410" s="146" t="s">
        <v>158</v>
      </c>
      <c r="E410" s="153" t="s">
        <v>19</v>
      </c>
      <c r="F410" s="154" t="s">
        <v>482</v>
      </c>
      <c r="H410" s="155">
        <v>-2.0099999999999998</v>
      </c>
      <c r="I410" s="156"/>
      <c r="L410" s="152"/>
      <c r="M410" s="157"/>
      <c r="T410" s="158"/>
      <c r="AT410" s="153" t="s">
        <v>158</v>
      </c>
      <c r="AU410" s="153" t="s">
        <v>82</v>
      </c>
      <c r="AV410" s="13" t="s">
        <v>82</v>
      </c>
      <c r="AW410" s="13" t="s">
        <v>33</v>
      </c>
      <c r="AX410" s="13" t="s">
        <v>72</v>
      </c>
      <c r="AY410" s="153" t="s">
        <v>146</v>
      </c>
    </row>
    <row r="411" spans="2:51" s="13" customFormat="1">
      <c r="B411" s="152"/>
      <c r="D411" s="146" t="s">
        <v>158</v>
      </c>
      <c r="E411" s="153" t="s">
        <v>19</v>
      </c>
      <c r="F411" s="154" t="s">
        <v>483</v>
      </c>
      <c r="H411" s="155">
        <v>-6.1950000000000003</v>
      </c>
      <c r="I411" s="156"/>
      <c r="L411" s="152"/>
      <c r="M411" s="157"/>
      <c r="T411" s="158"/>
      <c r="AT411" s="153" t="s">
        <v>158</v>
      </c>
      <c r="AU411" s="153" t="s">
        <v>82</v>
      </c>
      <c r="AV411" s="13" t="s">
        <v>82</v>
      </c>
      <c r="AW411" s="13" t="s">
        <v>33</v>
      </c>
      <c r="AX411" s="13" t="s">
        <v>72</v>
      </c>
      <c r="AY411" s="153" t="s">
        <v>146</v>
      </c>
    </row>
    <row r="412" spans="2:51" s="13" customFormat="1">
      <c r="B412" s="152"/>
      <c r="D412" s="146" t="s">
        <v>158</v>
      </c>
      <c r="E412" s="153" t="s">
        <v>19</v>
      </c>
      <c r="F412" s="154" t="s">
        <v>484</v>
      </c>
      <c r="H412" s="155">
        <v>-6.22</v>
      </c>
      <c r="I412" s="156"/>
      <c r="L412" s="152"/>
      <c r="M412" s="157"/>
      <c r="T412" s="158"/>
      <c r="AT412" s="153" t="s">
        <v>158</v>
      </c>
      <c r="AU412" s="153" t="s">
        <v>82</v>
      </c>
      <c r="AV412" s="13" t="s">
        <v>82</v>
      </c>
      <c r="AW412" s="13" t="s">
        <v>33</v>
      </c>
      <c r="AX412" s="13" t="s">
        <v>72</v>
      </c>
      <c r="AY412" s="153" t="s">
        <v>146</v>
      </c>
    </row>
    <row r="413" spans="2:51" s="13" customFormat="1">
      <c r="B413" s="152"/>
      <c r="D413" s="146" t="s">
        <v>158</v>
      </c>
      <c r="E413" s="153" t="s">
        <v>19</v>
      </c>
      <c r="F413" s="154" t="s">
        <v>485</v>
      </c>
      <c r="H413" s="155">
        <v>-15.994999999999999</v>
      </c>
      <c r="I413" s="156"/>
      <c r="L413" s="152"/>
      <c r="M413" s="157"/>
      <c r="T413" s="158"/>
      <c r="AT413" s="153" t="s">
        <v>158</v>
      </c>
      <c r="AU413" s="153" t="s">
        <v>82</v>
      </c>
      <c r="AV413" s="13" t="s">
        <v>82</v>
      </c>
      <c r="AW413" s="13" t="s">
        <v>33</v>
      </c>
      <c r="AX413" s="13" t="s">
        <v>72</v>
      </c>
      <c r="AY413" s="153" t="s">
        <v>146</v>
      </c>
    </row>
    <row r="414" spans="2:51" s="15" customFormat="1">
      <c r="B414" s="166"/>
      <c r="D414" s="146" t="s">
        <v>158</v>
      </c>
      <c r="E414" s="167" t="s">
        <v>19</v>
      </c>
      <c r="F414" s="168" t="s">
        <v>208</v>
      </c>
      <c r="H414" s="169">
        <v>132.178</v>
      </c>
      <c r="I414" s="170"/>
      <c r="L414" s="166"/>
      <c r="M414" s="171"/>
      <c r="T414" s="172"/>
      <c r="AT414" s="167" t="s">
        <v>158</v>
      </c>
      <c r="AU414" s="167" t="s">
        <v>82</v>
      </c>
      <c r="AV414" s="15" t="s">
        <v>147</v>
      </c>
      <c r="AW414" s="15" t="s">
        <v>33</v>
      </c>
      <c r="AX414" s="15" t="s">
        <v>72</v>
      </c>
      <c r="AY414" s="167" t="s">
        <v>146</v>
      </c>
    </row>
    <row r="415" spans="2:51" s="13" customFormat="1">
      <c r="B415" s="152"/>
      <c r="D415" s="146" t="s">
        <v>158</v>
      </c>
      <c r="E415" s="153" t="s">
        <v>19</v>
      </c>
      <c r="F415" s="154" t="s">
        <v>486</v>
      </c>
      <c r="H415" s="155">
        <v>13.218</v>
      </c>
      <c r="I415" s="156"/>
      <c r="L415" s="152"/>
      <c r="M415" s="157"/>
      <c r="T415" s="158"/>
      <c r="AT415" s="153" t="s">
        <v>158</v>
      </c>
      <c r="AU415" s="153" t="s">
        <v>82</v>
      </c>
      <c r="AV415" s="13" t="s">
        <v>82</v>
      </c>
      <c r="AW415" s="13" t="s">
        <v>33</v>
      </c>
      <c r="AX415" s="13" t="s">
        <v>72</v>
      </c>
      <c r="AY415" s="153" t="s">
        <v>146</v>
      </c>
    </row>
    <row r="416" spans="2:51" s="15" customFormat="1">
      <c r="B416" s="166"/>
      <c r="D416" s="146" t="s">
        <v>158</v>
      </c>
      <c r="E416" s="167" t="s">
        <v>19</v>
      </c>
      <c r="F416" s="168" t="s">
        <v>208</v>
      </c>
      <c r="H416" s="169">
        <v>13.218</v>
      </c>
      <c r="I416" s="170"/>
      <c r="L416" s="166"/>
      <c r="M416" s="171"/>
      <c r="T416" s="172"/>
      <c r="AT416" s="167" t="s">
        <v>158</v>
      </c>
      <c r="AU416" s="167" t="s">
        <v>82</v>
      </c>
      <c r="AV416" s="15" t="s">
        <v>147</v>
      </c>
      <c r="AW416" s="15" t="s">
        <v>33</v>
      </c>
      <c r="AX416" s="15" t="s">
        <v>72</v>
      </c>
      <c r="AY416" s="167" t="s">
        <v>146</v>
      </c>
    </row>
    <row r="417" spans="2:51" s="12" customFormat="1">
      <c r="B417" s="145"/>
      <c r="D417" s="146" t="s">
        <v>158</v>
      </c>
      <c r="E417" s="147" t="s">
        <v>19</v>
      </c>
      <c r="F417" s="148" t="s">
        <v>340</v>
      </c>
      <c r="H417" s="147" t="s">
        <v>19</v>
      </c>
      <c r="I417" s="149"/>
      <c r="L417" s="145"/>
      <c r="M417" s="150"/>
      <c r="T417" s="151"/>
      <c r="AT417" s="147" t="s">
        <v>158</v>
      </c>
      <c r="AU417" s="147" t="s">
        <v>82</v>
      </c>
      <c r="AV417" s="12" t="s">
        <v>80</v>
      </c>
      <c r="AW417" s="12" t="s">
        <v>33</v>
      </c>
      <c r="AX417" s="12" t="s">
        <v>72</v>
      </c>
      <c r="AY417" s="147" t="s">
        <v>146</v>
      </c>
    </row>
    <row r="418" spans="2:51" s="13" customFormat="1">
      <c r="B418" s="152"/>
      <c r="D418" s="146" t="s">
        <v>158</v>
      </c>
      <c r="E418" s="153" t="s">
        <v>19</v>
      </c>
      <c r="F418" s="154" t="s">
        <v>487</v>
      </c>
      <c r="H418" s="155">
        <v>304.39299999999997</v>
      </c>
      <c r="I418" s="156"/>
      <c r="L418" s="152"/>
      <c r="M418" s="157"/>
      <c r="T418" s="158"/>
      <c r="AT418" s="153" t="s">
        <v>158</v>
      </c>
      <c r="AU418" s="153" t="s">
        <v>82</v>
      </c>
      <c r="AV418" s="13" t="s">
        <v>82</v>
      </c>
      <c r="AW418" s="13" t="s">
        <v>33</v>
      </c>
      <c r="AX418" s="13" t="s">
        <v>72</v>
      </c>
      <c r="AY418" s="153" t="s">
        <v>146</v>
      </c>
    </row>
    <row r="419" spans="2:51" s="13" customFormat="1">
      <c r="B419" s="152"/>
      <c r="D419" s="146" t="s">
        <v>158</v>
      </c>
      <c r="E419" s="153" t="s">
        <v>19</v>
      </c>
      <c r="F419" s="154" t="s">
        <v>488</v>
      </c>
      <c r="H419" s="155">
        <v>-11.497999999999999</v>
      </c>
      <c r="I419" s="156"/>
      <c r="L419" s="152"/>
      <c r="M419" s="157"/>
      <c r="T419" s="158"/>
      <c r="AT419" s="153" t="s">
        <v>158</v>
      </c>
      <c r="AU419" s="153" t="s">
        <v>82</v>
      </c>
      <c r="AV419" s="13" t="s">
        <v>82</v>
      </c>
      <c r="AW419" s="13" t="s">
        <v>33</v>
      </c>
      <c r="AX419" s="13" t="s">
        <v>72</v>
      </c>
      <c r="AY419" s="153" t="s">
        <v>146</v>
      </c>
    </row>
    <row r="420" spans="2:51" s="13" customFormat="1">
      <c r="B420" s="152"/>
      <c r="D420" s="146" t="s">
        <v>158</v>
      </c>
      <c r="E420" s="153" t="s">
        <v>19</v>
      </c>
      <c r="F420" s="154" t="s">
        <v>489</v>
      </c>
      <c r="H420" s="155">
        <v>-14.455</v>
      </c>
      <c r="I420" s="156"/>
      <c r="L420" s="152"/>
      <c r="M420" s="157"/>
      <c r="T420" s="158"/>
      <c r="AT420" s="153" t="s">
        <v>158</v>
      </c>
      <c r="AU420" s="153" t="s">
        <v>82</v>
      </c>
      <c r="AV420" s="13" t="s">
        <v>82</v>
      </c>
      <c r="AW420" s="13" t="s">
        <v>33</v>
      </c>
      <c r="AX420" s="13" t="s">
        <v>72</v>
      </c>
      <c r="AY420" s="153" t="s">
        <v>146</v>
      </c>
    </row>
    <row r="421" spans="2:51" s="13" customFormat="1">
      <c r="B421" s="152"/>
      <c r="D421" s="146" t="s">
        <v>158</v>
      </c>
      <c r="E421" s="153" t="s">
        <v>19</v>
      </c>
      <c r="F421" s="154" t="s">
        <v>490</v>
      </c>
      <c r="H421" s="155">
        <v>-11.425000000000001</v>
      </c>
      <c r="I421" s="156"/>
      <c r="L421" s="152"/>
      <c r="M421" s="157"/>
      <c r="T421" s="158"/>
      <c r="AT421" s="153" t="s">
        <v>158</v>
      </c>
      <c r="AU421" s="153" t="s">
        <v>82</v>
      </c>
      <c r="AV421" s="13" t="s">
        <v>82</v>
      </c>
      <c r="AW421" s="13" t="s">
        <v>33</v>
      </c>
      <c r="AX421" s="13" t="s">
        <v>72</v>
      </c>
      <c r="AY421" s="153" t="s">
        <v>146</v>
      </c>
    </row>
    <row r="422" spans="2:51" s="13" customFormat="1">
      <c r="B422" s="152"/>
      <c r="D422" s="146" t="s">
        <v>158</v>
      </c>
      <c r="E422" s="153" t="s">
        <v>19</v>
      </c>
      <c r="F422" s="154" t="s">
        <v>464</v>
      </c>
      <c r="H422" s="155">
        <v>-11.779</v>
      </c>
      <c r="I422" s="156"/>
      <c r="L422" s="152"/>
      <c r="M422" s="157"/>
      <c r="T422" s="158"/>
      <c r="AT422" s="153" t="s">
        <v>158</v>
      </c>
      <c r="AU422" s="153" t="s">
        <v>82</v>
      </c>
      <c r="AV422" s="13" t="s">
        <v>82</v>
      </c>
      <c r="AW422" s="13" t="s">
        <v>33</v>
      </c>
      <c r="AX422" s="13" t="s">
        <v>72</v>
      </c>
      <c r="AY422" s="153" t="s">
        <v>146</v>
      </c>
    </row>
    <row r="423" spans="2:51" s="13" customFormat="1">
      <c r="B423" s="152"/>
      <c r="D423" s="146" t="s">
        <v>158</v>
      </c>
      <c r="E423" s="153" t="s">
        <v>19</v>
      </c>
      <c r="F423" s="154" t="s">
        <v>491</v>
      </c>
      <c r="H423" s="155">
        <v>66.980999999999995</v>
      </c>
      <c r="I423" s="156"/>
      <c r="L423" s="152"/>
      <c r="M423" s="157"/>
      <c r="T423" s="158"/>
      <c r="AT423" s="153" t="s">
        <v>158</v>
      </c>
      <c r="AU423" s="153" t="s">
        <v>82</v>
      </c>
      <c r="AV423" s="13" t="s">
        <v>82</v>
      </c>
      <c r="AW423" s="13" t="s">
        <v>33</v>
      </c>
      <c r="AX423" s="13" t="s">
        <v>72</v>
      </c>
      <c r="AY423" s="153" t="s">
        <v>146</v>
      </c>
    </row>
    <row r="424" spans="2:51" s="13" customFormat="1">
      <c r="B424" s="152"/>
      <c r="D424" s="146" t="s">
        <v>158</v>
      </c>
      <c r="E424" s="153" t="s">
        <v>19</v>
      </c>
      <c r="F424" s="154" t="s">
        <v>492</v>
      </c>
      <c r="H424" s="155">
        <v>-2.56</v>
      </c>
      <c r="I424" s="156"/>
      <c r="L424" s="152"/>
      <c r="M424" s="157"/>
      <c r="T424" s="158"/>
      <c r="AT424" s="153" t="s">
        <v>158</v>
      </c>
      <c r="AU424" s="153" t="s">
        <v>82</v>
      </c>
      <c r="AV424" s="13" t="s">
        <v>82</v>
      </c>
      <c r="AW424" s="13" t="s">
        <v>33</v>
      </c>
      <c r="AX424" s="13" t="s">
        <v>72</v>
      </c>
      <c r="AY424" s="153" t="s">
        <v>146</v>
      </c>
    </row>
    <row r="425" spans="2:51" s="13" customFormat="1">
      <c r="B425" s="152"/>
      <c r="D425" s="146" t="s">
        <v>158</v>
      </c>
      <c r="E425" s="153" t="s">
        <v>19</v>
      </c>
      <c r="F425" s="154" t="s">
        <v>493</v>
      </c>
      <c r="H425" s="155">
        <v>-0.72</v>
      </c>
      <c r="I425" s="156"/>
      <c r="L425" s="152"/>
      <c r="M425" s="157"/>
      <c r="T425" s="158"/>
      <c r="AT425" s="153" t="s">
        <v>158</v>
      </c>
      <c r="AU425" s="153" t="s">
        <v>82</v>
      </c>
      <c r="AV425" s="13" t="s">
        <v>82</v>
      </c>
      <c r="AW425" s="13" t="s">
        <v>33</v>
      </c>
      <c r="AX425" s="13" t="s">
        <v>72</v>
      </c>
      <c r="AY425" s="153" t="s">
        <v>146</v>
      </c>
    </row>
    <row r="426" spans="2:51" s="13" customFormat="1">
      <c r="B426" s="152"/>
      <c r="D426" s="146" t="s">
        <v>158</v>
      </c>
      <c r="E426" s="153" t="s">
        <v>19</v>
      </c>
      <c r="F426" s="154" t="s">
        <v>494</v>
      </c>
      <c r="H426" s="155">
        <v>-1.02</v>
      </c>
      <c r="I426" s="156"/>
      <c r="L426" s="152"/>
      <c r="M426" s="157"/>
      <c r="T426" s="158"/>
      <c r="AT426" s="153" t="s">
        <v>158</v>
      </c>
      <c r="AU426" s="153" t="s">
        <v>82</v>
      </c>
      <c r="AV426" s="13" t="s">
        <v>82</v>
      </c>
      <c r="AW426" s="13" t="s">
        <v>33</v>
      </c>
      <c r="AX426" s="13" t="s">
        <v>72</v>
      </c>
      <c r="AY426" s="153" t="s">
        <v>146</v>
      </c>
    </row>
    <row r="427" spans="2:51" s="13" customFormat="1">
      <c r="B427" s="152"/>
      <c r="D427" s="146" t="s">
        <v>158</v>
      </c>
      <c r="E427" s="153" t="s">
        <v>19</v>
      </c>
      <c r="F427" s="154" t="s">
        <v>495</v>
      </c>
      <c r="H427" s="155">
        <v>-1.413</v>
      </c>
      <c r="I427" s="156"/>
      <c r="L427" s="152"/>
      <c r="M427" s="157"/>
      <c r="T427" s="158"/>
      <c r="AT427" s="153" t="s">
        <v>158</v>
      </c>
      <c r="AU427" s="153" t="s">
        <v>82</v>
      </c>
      <c r="AV427" s="13" t="s">
        <v>82</v>
      </c>
      <c r="AW427" s="13" t="s">
        <v>33</v>
      </c>
      <c r="AX427" s="13" t="s">
        <v>72</v>
      </c>
      <c r="AY427" s="153" t="s">
        <v>146</v>
      </c>
    </row>
    <row r="428" spans="2:51" s="13" customFormat="1">
      <c r="B428" s="152"/>
      <c r="D428" s="146" t="s">
        <v>158</v>
      </c>
      <c r="E428" s="153" t="s">
        <v>19</v>
      </c>
      <c r="F428" s="154" t="s">
        <v>496</v>
      </c>
      <c r="H428" s="155">
        <v>46.17</v>
      </c>
      <c r="I428" s="156"/>
      <c r="L428" s="152"/>
      <c r="M428" s="157"/>
      <c r="T428" s="158"/>
      <c r="AT428" s="153" t="s">
        <v>158</v>
      </c>
      <c r="AU428" s="153" t="s">
        <v>82</v>
      </c>
      <c r="AV428" s="13" t="s">
        <v>82</v>
      </c>
      <c r="AW428" s="13" t="s">
        <v>33</v>
      </c>
      <c r="AX428" s="13" t="s">
        <v>72</v>
      </c>
      <c r="AY428" s="153" t="s">
        <v>146</v>
      </c>
    </row>
    <row r="429" spans="2:51" s="13" customFormat="1">
      <c r="B429" s="152"/>
      <c r="D429" s="146" t="s">
        <v>158</v>
      </c>
      <c r="E429" s="153" t="s">
        <v>19</v>
      </c>
      <c r="F429" s="154" t="s">
        <v>497</v>
      </c>
      <c r="H429" s="155">
        <v>-0.42</v>
      </c>
      <c r="I429" s="156"/>
      <c r="L429" s="152"/>
      <c r="M429" s="157"/>
      <c r="T429" s="158"/>
      <c r="AT429" s="153" t="s">
        <v>158</v>
      </c>
      <c r="AU429" s="153" t="s">
        <v>82</v>
      </c>
      <c r="AV429" s="13" t="s">
        <v>82</v>
      </c>
      <c r="AW429" s="13" t="s">
        <v>33</v>
      </c>
      <c r="AX429" s="13" t="s">
        <v>72</v>
      </c>
      <c r="AY429" s="153" t="s">
        <v>146</v>
      </c>
    </row>
    <row r="430" spans="2:51" s="13" customFormat="1">
      <c r="B430" s="152"/>
      <c r="D430" s="146" t="s">
        <v>158</v>
      </c>
      <c r="E430" s="153" t="s">
        <v>19</v>
      </c>
      <c r="F430" s="154" t="s">
        <v>498</v>
      </c>
      <c r="H430" s="155">
        <v>-0.248</v>
      </c>
      <c r="I430" s="156"/>
      <c r="L430" s="152"/>
      <c r="M430" s="157"/>
      <c r="T430" s="158"/>
      <c r="AT430" s="153" t="s">
        <v>158</v>
      </c>
      <c r="AU430" s="153" t="s">
        <v>82</v>
      </c>
      <c r="AV430" s="13" t="s">
        <v>82</v>
      </c>
      <c r="AW430" s="13" t="s">
        <v>33</v>
      </c>
      <c r="AX430" s="13" t="s">
        <v>72</v>
      </c>
      <c r="AY430" s="153" t="s">
        <v>146</v>
      </c>
    </row>
    <row r="431" spans="2:51" s="15" customFormat="1">
      <c r="B431" s="166"/>
      <c r="D431" s="146" t="s">
        <v>158</v>
      </c>
      <c r="E431" s="167" t="s">
        <v>19</v>
      </c>
      <c r="F431" s="168" t="s">
        <v>208</v>
      </c>
      <c r="H431" s="169">
        <v>362.00599999999997</v>
      </c>
      <c r="I431" s="170"/>
      <c r="L431" s="166"/>
      <c r="M431" s="171"/>
      <c r="T431" s="172"/>
      <c r="AT431" s="167" t="s">
        <v>158</v>
      </c>
      <c r="AU431" s="167" t="s">
        <v>82</v>
      </c>
      <c r="AV431" s="15" t="s">
        <v>147</v>
      </c>
      <c r="AW431" s="15" t="s">
        <v>33</v>
      </c>
      <c r="AX431" s="15" t="s">
        <v>72</v>
      </c>
      <c r="AY431" s="167" t="s">
        <v>146</v>
      </c>
    </row>
    <row r="432" spans="2:51" s="13" customFormat="1">
      <c r="B432" s="152"/>
      <c r="D432" s="146" t="s">
        <v>158</v>
      </c>
      <c r="E432" s="153" t="s">
        <v>19</v>
      </c>
      <c r="F432" s="154" t="s">
        <v>499</v>
      </c>
      <c r="H432" s="155">
        <v>36.201000000000001</v>
      </c>
      <c r="I432" s="156"/>
      <c r="L432" s="152"/>
      <c r="M432" s="157"/>
      <c r="T432" s="158"/>
      <c r="AT432" s="153" t="s">
        <v>158</v>
      </c>
      <c r="AU432" s="153" t="s">
        <v>82</v>
      </c>
      <c r="AV432" s="13" t="s">
        <v>82</v>
      </c>
      <c r="AW432" s="13" t="s">
        <v>33</v>
      </c>
      <c r="AX432" s="13" t="s">
        <v>72</v>
      </c>
      <c r="AY432" s="153" t="s">
        <v>146</v>
      </c>
    </row>
    <row r="433" spans="2:51" s="15" customFormat="1">
      <c r="B433" s="166"/>
      <c r="D433" s="146" t="s">
        <v>158</v>
      </c>
      <c r="E433" s="167" t="s">
        <v>19</v>
      </c>
      <c r="F433" s="168" t="s">
        <v>208</v>
      </c>
      <c r="H433" s="169">
        <v>36.201000000000001</v>
      </c>
      <c r="I433" s="170"/>
      <c r="L433" s="166"/>
      <c r="M433" s="171"/>
      <c r="T433" s="172"/>
      <c r="AT433" s="167" t="s">
        <v>158</v>
      </c>
      <c r="AU433" s="167" t="s">
        <v>82</v>
      </c>
      <c r="AV433" s="15" t="s">
        <v>147</v>
      </c>
      <c r="AW433" s="15" t="s">
        <v>33</v>
      </c>
      <c r="AX433" s="15" t="s">
        <v>72</v>
      </c>
      <c r="AY433" s="167" t="s">
        <v>146</v>
      </c>
    </row>
    <row r="434" spans="2:51" s="12" customFormat="1">
      <c r="B434" s="145"/>
      <c r="D434" s="146" t="s">
        <v>158</v>
      </c>
      <c r="E434" s="147" t="s">
        <v>19</v>
      </c>
      <c r="F434" s="148" t="s">
        <v>354</v>
      </c>
      <c r="H434" s="147" t="s">
        <v>19</v>
      </c>
      <c r="I434" s="149"/>
      <c r="L434" s="145"/>
      <c r="M434" s="150"/>
      <c r="T434" s="151"/>
      <c r="AT434" s="147" t="s">
        <v>158</v>
      </c>
      <c r="AU434" s="147" t="s">
        <v>82</v>
      </c>
      <c r="AV434" s="12" t="s">
        <v>80</v>
      </c>
      <c r="AW434" s="12" t="s">
        <v>33</v>
      </c>
      <c r="AX434" s="12" t="s">
        <v>72</v>
      </c>
      <c r="AY434" s="147" t="s">
        <v>146</v>
      </c>
    </row>
    <row r="435" spans="2:51" s="13" customFormat="1">
      <c r="B435" s="152"/>
      <c r="D435" s="146" t="s">
        <v>158</v>
      </c>
      <c r="E435" s="153" t="s">
        <v>19</v>
      </c>
      <c r="F435" s="154" t="s">
        <v>500</v>
      </c>
      <c r="H435" s="155">
        <v>71.649000000000001</v>
      </c>
      <c r="I435" s="156"/>
      <c r="L435" s="152"/>
      <c r="M435" s="157"/>
      <c r="T435" s="158"/>
      <c r="AT435" s="153" t="s">
        <v>158</v>
      </c>
      <c r="AU435" s="153" t="s">
        <v>82</v>
      </c>
      <c r="AV435" s="13" t="s">
        <v>82</v>
      </c>
      <c r="AW435" s="13" t="s">
        <v>33</v>
      </c>
      <c r="AX435" s="13" t="s">
        <v>72</v>
      </c>
      <c r="AY435" s="153" t="s">
        <v>146</v>
      </c>
    </row>
    <row r="436" spans="2:51" s="13" customFormat="1">
      <c r="B436" s="152"/>
      <c r="D436" s="146" t="s">
        <v>158</v>
      </c>
      <c r="E436" s="153" t="s">
        <v>19</v>
      </c>
      <c r="F436" s="154" t="s">
        <v>501</v>
      </c>
      <c r="H436" s="155">
        <v>-1.673</v>
      </c>
      <c r="I436" s="156"/>
      <c r="L436" s="152"/>
      <c r="M436" s="157"/>
      <c r="T436" s="158"/>
      <c r="AT436" s="153" t="s">
        <v>158</v>
      </c>
      <c r="AU436" s="153" t="s">
        <v>82</v>
      </c>
      <c r="AV436" s="13" t="s">
        <v>82</v>
      </c>
      <c r="AW436" s="13" t="s">
        <v>33</v>
      </c>
      <c r="AX436" s="13" t="s">
        <v>72</v>
      </c>
      <c r="AY436" s="153" t="s">
        <v>146</v>
      </c>
    </row>
    <row r="437" spans="2:51" s="13" customFormat="1">
      <c r="B437" s="152"/>
      <c r="D437" s="146" t="s">
        <v>158</v>
      </c>
      <c r="E437" s="153" t="s">
        <v>19</v>
      </c>
      <c r="F437" s="154" t="s">
        <v>502</v>
      </c>
      <c r="H437" s="155">
        <v>17.917999999999999</v>
      </c>
      <c r="I437" s="156"/>
      <c r="L437" s="152"/>
      <c r="M437" s="157"/>
      <c r="T437" s="158"/>
      <c r="AT437" s="153" t="s">
        <v>158</v>
      </c>
      <c r="AU437" s="153" t="s">
        <v>82</v>
      </c>
      <c r="AV437" s="13" t="s">
        <v>82</v>
      </c>
      <c r="AW437" s="13" t="s">
        <v>33</v>
      </c>
      <c r="AX437" s="13" t="s">
        <v>72</v>
      </c>
      <c r="AY437" s="153" t="s">
        <v>146</v>
      </c>
    </row>
    <row r="438" spans="2:51" s="13" customFormat="1">
      <c r="B438" s="152"/>
      <c r="D438" s="146" t="s">
        <v>158</v>
      </c>
      <c r="E438" s="153" t="s">
        <v>19</v>
      </c>
      <c r="F438" s="154" t="s">
        <v>503</v>
      </c>
      <c r="H438" s="155">
        <v>-0.72</v>
      </c>
      <c r="I438" s="156"/>
      <c r="L438" s="152"/>
      <c r="M438" s="157"/>
      <c r="T438" s="158"/>
      <c r="AT438" s="153" t="s">
        <v>158</v>
      </c>
      <c r="AU438" s="153" t="s">
        <v>82</v>
      </c>
      <c r="AV438" s="13" t="s">
        <v>82</v>
      </c>
      <c r="AW438" s="13" t="s">
        <v>33</v>
      </c>
      <c r="AX438" s="13" t="s">
        <v>72</v>
      </c>
      <c r="AY438" s="153" t="s">
        <v>146</v>
      </c>
    </row>
    <row r="439" spans="2:51" s="13" customFormat="1">
      <c r="B439" s="152"/>
      <c r="D439" s="146" t="s">
        <v>158</v>
      </c>
      <c r="E439" s="153" t="s">
        <v>19</v>
      </c>
      <c r="F439" s="154" t="s">
        <v>504</v>
      </c>
      <c r="H439" s="155">
        <v>-0.12</v>
      </c>
      <c r="I439" s="156"/>
      <c r="L439" s="152"/>
      <c r="M439" s="157"/>
      <c r="T439" s="158"/>
      <c r="AT439" s="153" t="s">
        <v>158</v>
      </c>
      <c r="AU439" s="153" t="s">
        <v>82</v>
      </c>
      <c r="AV439" s="13" t="s">
        <v>82</v>
      </c>
      <c r="AW439" s="13" t="s">
        <v>33</v>
      </c>
      <c r="AX439" s="13" t="s">
        <v>72</v>
      </c>
      <c r="AY439" s="153" t="s">
        <v>146</v>
      </c>
    </row>
    <row r="440" spans="2:51" s="13" customFormat="1">
      <c r="B440" s="152"/>
      <c r="D440" s="146" t="s">
        <v>158</v>
      </c>
      <c r="E440" s="153" t="s">
        <v>19</v>
      </c>
      <c r="F440" s="154" t="s">
        <v>505</v>
      </c>
      <c r="H440" s="155">
        <v>25.314</v>
      </c>
      <c r="I440" s="156"/>
      <c r="L440" s="152"/>
      <c r="M440" s="157"/>
      <c r="T440" s="158"/>
      <c r="AT440" s="153" t="s">
        <v>158</v>
      </c>
      <c r="AU440" s="153" t="s">
        <v>82</v>
      </c>
      <c r="AV440" s="13" t="s">
        <v>82</v>
      </c>
      <c r="AW440" s="13" t="s">
        <v>33</v>
      </c>
      <c r="AX440" s="13" t="s">
        <v>72</v>
      </c>
      <c r="AY440" s="153" t="s">
        <v>146</v>
      </c>
    </row>
    <row r="441" spans="2:51" s="13" customFormat="1">
      <c r="B441" s="152"/>
      <c r="D441" s="146" t="s">
        <v>158</v>
      </c>
      <c r="E441" s="153" t="s">
        <v>19</v>
      </c>
      <c r="F441" s="154" t="s">
        <v>506</v>
      </c>
      <c r="H441" s="155">
        <v>0</v>
      </c>
      <c r="I441" s="156"/>
      <c r="L441" s="152"/>
      <c r="M441" s="157"/>
      <c r="T441" s="158"/>
      <c r="AT441" s="153" t="s">
        <v>158</v>
      </c>
      <c r="AU441" s="153" t="s">
        <v>82</v>
      </c>
      <c r="AV441" s="13" t="s">
        <v>82</v>
      </c>
      <c r="AW441" s="13" t="s">
        <v>33</v>
      </c>
      <c r="AX441" s="13" t="s">
        <v>72</v>
      </c>
      <c r="AY441" s="153" t="s">
        <v>146</v>
      </c>
    </row>
    <row r="442" spans="2:51" s="13" customFormat="1">
      <c r="B442" s="152"/>
      <c r="D442" s="146" t="s">
        <v>158</v>
      </c>
      <c r="E442" s="153" t="s">
        <v>19</v>
      </c>
      <c r="F442" s="154" t="s">
        <v>507</v>
      </c>
      <c r="H442" s="155">
        <v>-10.08</v>
      </c>
      <c r="I442" s="156"/>
      <c r="L442" s="152"/>
      <c r="M442" s="157"/>
      <c r="T442" s="158"/>
      <c r="AT442" s="153" t="s">
        <v>158</v>
      </c>
      <c r="AU442" s="153" t="s">
        <v>82</v>
      </c>
      <c r="AV442" s="13" t="s">
        <v>82</v>
      </c>
      <c r="AW442" s="13" t="s">
        <v>33</v>
      </c>
      <c r="AX442" s="13" t="s">
        <v>72</v>
      </c>
      <c r="AY442" s="153" t="s">
        <v>146</v>
      </c>
    </row>
    <row r="443" spans="2:51" s="15" customFormat="1">
      <c r="B443" s="166"/>
      <c r="D443" s="146" t="s">
        <v>158</v>
      </c>
      <c r="E443" s="167" t="s">
        <v>19</v>
      </c>
      <c r="F443" s="168" t="s">
        <v>208</v>
      </c>
      <c r="H443" s="169">
        <v>102.288</v>
      </c>
      <c r="I443" s="170"/>
      <c r="L443" s="166"/>
      <c r="M443" s="171"/>
      <c r="T443" s="172"/>
      <c r="AT443" s="167" t="s">
        <v>158</v>
      </c>
      <c r="AU443" s="167" t="s">
        <v>82</v>
      </c>
      <c r="AV443" s="15" t="s">
        <v>147</v>
      </c>
      <c r="AW443" s="15" t="s">
        <v>33</v>
      </c>
      <c r="AX443" s="15" t="s">
        <v>72</v>
      </c>
      <c r="AY443" s="167" t="s">
        <v>146</v>
      </c>
    </row>
    <row r="444" spans="2:51" s="13" customFormat="1">
      <c r="B444" s="152"/>
      <c r="D444" s="146" t="s">
        <v>158</v>
      </c>
      <c r="E444" s="153" t="s">
        <v>19</v>
      </c>
      <c r="F444" s="154" t="s">
        <v>508</v>
      </c>
      <c r="H444" s="155">
        <v>10.228999999999999</v>
      </c>
      <c r="I444" s="156"/>
      <c r="L444" s="152"/>
      <c r="M444" s="157"/>
      <c r="T444" s="158"/>
      <c r="AT444" s="153" t="s">
        <v>158</v>
      </c>
      <c r="AU444" s="153" t="s">
        <v>82</v>
      </c>
      <c r="AV444" s="13" t="s">
        <v>82</v>
      </c>
      <c r="AW444" s="13" t="s">
        <v>33</v>
      </c>
      <c r="AX444" s="13" t="s">
        <v>72</v>
      </c>
      <c r="AY444" s="153" t="s">
        <v>146</v>
      </c>
    </row>
    <row r="445" spans="2:51" s="15" customFormat="1">
      <c r="B445" s="166"/>
      <c r="D445" s="146" t="s">
        <v>158</v>
      </c>
      <c r="E445" s="167" t="s">
        <v>19</v>
      </c>
      <c r="F445" s="168" t="s">
        <v>208</v>
      </c>
      <c r="H445" s="169">
        <v>10.228999999999999</v>
      </c>
      <c r="I445" s="170"/>
      <c r="L445" s="166"/>
      <c r="M445" s="171"/>
      <c r="T445" s="172"/>
      <c r="AT445" s="167" t="s">
        <v>158</v>
      </c>
      <c r="AU445" s="167" t="s">
        <v>82</v>
      </c>
      <c r="AV445" s="15" t="s">
        <v>147</v>
      </c>
      <c r="AW445" s="15" t="s">
        <v>33</v>
      </c>
      <c r="AX445" s="15" t="s">
        <v>72</v>
      </c>
      <c r="AY445" s="167" t="s">
        <v>146</v>
      </c>
    </row>
    <row r="446" spans="2:51" s="12" customFormat="1">
      <c r="B446" s="145"/>
      <c r="D446" s="146" t="s">
        <v>158</v>
      </c>
      <c r="E446" s="147" t="s">
        <v>19</v>
      </c>
      <c r="F446" s="148" t="s">
        <v>359</v>
      </c>
      <c r="H446" s="147" t="s">
        <v>19</v>
      </c>
      <c r="I446" s="149"/>
      <c r="L446" s="145"/>
      <c r="M446" s="150"/>
      <c r="T446" s="151"/>
      <c r="AT446" s="147" t="s">
        <v>158</v>
      </c>
      <c r="AU446" s="147" t="s">
        <v>82</v>
      </c>
      <c r="AV446" s="12" t="s">
        <v>80</v>
      </c>
      <c r="AW446" s="12" t="s">
        <v>33</v>
      </c>
      <c r="AX446" s="12" t="s">
        <v>72</v>
      </c>
      <c r="AY446" s="147" t="s">
        <v>146</v>
      </c>
    </row>
    <row r="447" spans="2:51" s="13" customFormat="1">
      <c r="B447" s="152"/>
      <c r="D447" s="146" t="s">
        <v>158</v>
      </c>
      <c r="E447" s="153" t="s">
        <v>19</v>
      </c>
      <c r="F447" s="154" t="s">
        <v>509</v>
      </c>
      <c r="H447" s="155">
        <v>17.472000000000001</v>
      </c>
      <c r="I447" s="156"/>
      <c r="L447" s="152"/>
      <c r="M447" s="157"/>
      <c r="T447" s="158"/>
      <c r="AT447" s="153" t="s">
        <v>158</v>
      </c>
      <c r="AU447" s="153" t="s">
        <v>82</v>
      </c>
      <c r="AV447" s="13" t="s">
        <v>82</v>
      </c>
      <c r="AW447" s="13" t="s">
        <v>33</v>
      </c>
      <c r="AX447" s="13" t="s">
        <v>72</v>
      </c>
      <c r="AY447" s="153" t="s">
        <v>146</v>
      </c>
    </row>
    <row r="448" spans="2:51" s="13" customFormat="1">
      <c r="B448" s="152"/>
      <c r="D448" s="146" t="s">
        <v>158</v>
      </c>
      <c r="E448" s="153" t="s">
        <v>19</v>
      </c>
      <c r="F448" s="154" t="s">
        <v>510</v>
      </c>
      <c r="H448" s="155">
        <v>24.510999999999999</v>
      </c>
      <c r="I448" s="156"/>
      <c r="L448" s="152"/>
      <c r="M448" s="157"/>
      <c r="T448" s="158"/>
      <c r="AT448" s="153" t="s">
        <v>158</v>
      </c>
      <c r="AU448" s="153" t="s">
        <v>82</v>
      </c>
      <c r="AV448" s="13" t="s">
        <v>82</v>
      </c>
      <c r="AW448" s="13" t="s">
        <v>33</v>
      </c>
      <c r="AX448" s="13" t="s">
        <v>72</v>
      </c>
      <c r="AY448" s="153" t="s">
        <v>146</v>
      </c>
    </row>
    <row r="449" spans="2:51" s="13" customFormat="1">
      <c r="B449" s="152"/>
      <c r="D449" s="146" t="s">
        <v>158</v>
      </c>
      <c r="E449" s="153" t="s">
        <v>19</v>
      </c>
      <c r="F449" s="154" t="s">
        <v>511</v>
      </c>
      <c r="H449" s="155">
        <v>-0.24</v>
      </c>
      <c r="I449" s="156"/>
      <c r="L449" s="152"/>
      <c r="M449" s="157"/>
      <c r="T449" s="158"/>
      <c r="AT449" s="153" t="s">
        <v>158</v>
      </c>
      <c r="AU449" s="153" t="s">
        <v>82</v>
      </c>
      <c r="AV449" s="13" t="s">
        <v>82</v>
      </c>
      <c r="AW449" s="13" t="s">
        <v>33</v>
      </c>
      <c r="AX449" s="13" t="s">
        <v>72</v>
      </c>
      <c r="AY449" s="153" t="s">
        <v>146</v>
      </c>
    </row>
    <row r="450" spans="2:51" s="15" customFormat="1">
      <c r="B450" s="166"/>
      <c r="D450" s="146" t="s">
        <v>158</v>
      </c>
      <c r="E450" s="167" t="s">
        <v>19</v>
      </c>
      <c r="F450" s="168" t="s">
        <v>208</v>
      </c>
      <c r="H450" s="169">
        <v>41.743000000000002</v>
      </c>
      <c r="I450" s="170"/>
      <c r="L450" s="166"/>
      <c r="M450" s="171"/>
      <c r="T450" s="172"/>
      <c r="AT450" s="167" t="s">
        <v>158</v>
      </c>
      <c r="AU450" s="167" t="s">
        <v>82</v>
      </c>
      <c r="AV450" s="15" t="s">
        <v>147</v>
      </c>
      <c r="AW450" s="15" t="s">
        <v>33</v>
      </c>
      <c r="AX450" s="15" t="s">
        <v>72</v>
      </c>
      <c r="AY450" s="167" t="s">
        <v>146</v>
      </c>
    </row>
    <row r="451" spans="2:51" s="12" customFormat="1">
      <c r="B451" s="145"/>
      <c r="D451" s="146" t="s">
        <v>158</v>
      </c>
      <c r="E451" s="147" t="s">
        <v>19</v>
      </c>
      <c r="F451" s="148" t="s">
        <v>512</v>
      </c>
      <c r="H451" s="147" t="s">
        <v>19</v>
      </c>
      <c r="I451" s="149"/>
      <c r="L451" s="145"/>
      <c r="M451" s="150"/>
      <c r="T451" s="151"/>
      <c r="AT451" s="147" t="s">
        <v>158</v>
      </c>
      <c r="AU451" s="147" t="s">
        <v>82</v>
      </c>
      <c r="AV451" s="12" t="s">
        <v>80</v>
      </c>
      <c r="AW451" s="12" t="s">
        <v>33</v>
      </c>
      <c r="AX451" s="12" t="s">
        <v>72</v>
      </c>
      <c r="AY451" s="147" t="s">
        <v>146</v>
      </c>
    </row>
    <row r="452" spans="2:51" s="13" customFormat="1">
      <c r="B452" s="152"/>
      <c r="D452" s="146" t="s">
        <v>158</v>
      </c>
      <c r="E452" s="153" t="s">
        <v>19</v>
      </c>
      <c r="F452" s="154" t="s">
        <v>513</v>
      </c>
      <c r="H452" s="155">
        <v>68.381</v>
      </c>
      <c r="I452" s="156"/>
      <c r="L452" s="152"/>
      <c r="M452" s="157"/>
      <c r="T452" s="158"/>
      <c r="AT452" s="153" t="s">
        <v>158</v>
      </c>
      <c r="AU452" s="153" t="s">
        <v>82</v>
      </c>
      <c r="AV452" s="13" t="s">
        <v>82</v>
      </c>
      <c r="AW452" s="13" t="s">
        <v>33</v>
      </c>
      <c r="AX452" s="13" t="s">
        <v>72</v>
      </c>
      <c r="AY452" s="153" t="s">
        <v>146</v>
      </c>
    </row>
    <row r="453" spans="2:51" s="15" customFormat="1">
      <c r="B453" s="166"/>
      <c r="D453" s="146" t="s">
        <v>158</v>
      </c>
      <c r="E453" s="167" t="s">
        <v>19</v>
      </c>
      <c r="F453" s="168" t="s">
        <v>208</v>
      </c>
      <c r="H453" s="169">
        <v>68.381</v>
      </c>
      <c r="I453" s="170"/>
      <c r="L453" s="166"/>
      <c r="M453" s="171"/>
      <c r="T453" s="172"/>
      <c r="AT453" s="167" t="s">
        <v>158</v>
      </c>
      <c r="AU453" s="167" t="s">
        <v>82</v>
      </c>
      <c r="AV453" s="15" t="s">
        <v>147</v>
      </c>
      <c r="AW453" s="15" t="s">
        <v>33</v>
      </c>
      <c r="AX453" s="15" t="s">
        <v>72</v>
      </c>
      <c r="AY453" s="167" t="s">
        <v>146</v>
      </c>
    </row>
    <row r="454" spans="2:51" s="13" customFormat="1">
      <c r="B454" s="152"/>
      <c r="D454" s="146" t="s">
        <v>158</v>
      </c>
      <c r="E454" s="153" t="s">
        <v>19</v>
      </c>
      <c r="F454" s="154" t="s">
        <v>514</v>
      </c>
      <c r="H454" s="155">
        <v>6.8380000000000001</v>
      </c>
      <c r="I454" s="156"/>
      <c r="L454" s="152"/>
      <c r="M454" s="157"/>
      <c r="T454" s="158"/>
      <c r="AT454" s="153" t="s">
        <v>158</v>
      </c>
      <c r="AU454" s="153" t="s">
        <v>82</v>
      </c>
      <c r="AV454" s="13" t="s">
        <v>82</v>
      </c>
      <c r="AW454" s="13" t="s">
        <v>33</v>
      </c>
      <c r="AX454" s="13" t="s">
        <v>72</v>
      </c>
      <c r="AY454" s="153" t="s">
        <v>146</v>
      </c>
    </row>
    <row r="455" spans="2:51" s="15" customFormat="1">
      <c r="B455" s="166"/>
      <c r="D455" s="146" t="s">
        <v>158</v>
      </c>
      <c r="E455" s="167" t="s">
        <v>19</v>
      </c>
      <c r="F455" s="168" t="s">
        <v>208</v>
      </c>
      <c r="H455" s="169">
        <v>6.8380000000000001</v>
      </c>
      <c r="I455" s="170"/>
      <c r="L455" s="166"/>
      <c r="M455" s="171"/>
      <c r="T455" s="172"/>
      <c r="AT455" s="167" t="s">
        <v>158</v>
      </c>
      <c r="AU455" s="167" t="s">
        <v>82</v>
      </c>
      <c r="AV455" s="15" t="s">
        <v>147</v>
      </c>
      <c r="AW455" s="15" t="s">
        <v>33</v>
      </c>
      <c r="AX455" s="15" t="s">
        <v>72</v>
      </c>
      <c r="AY455" s="167" t="s">
        <v>146</v>
      </c>
    </row>
    <row r="456" spans="2:51" s="12" customFormat="1">
      <c r="B456" s="145"/>
      <c r="D456" s="146" t="s">
        <v>158</v>
      </c>
      <c r="E456" s="147" t="s">
        <v>19</v>
      </c>
      <c r="F456" s="148" t="s">
        <v>361</v>
      </c>
      <c r="H456" s="147" t="s">
        <v>19</v>
      </c>
      <c r="I456" s="149"/>
      <c r="L456" s="145"/>
      <c r="M456" s="150"/>
      <c r="T456" s="151"/>
      <c r="AT456" s="147" t="s">
        <v>158</v>
      </c>
      <c r="AU456" s="147" t="s">
        <v>82</v>
      </c>
      <c r="AV456" s="12" t="s">
        <v>80</v>
      </c>
      <c r="AW456" s="12" t="s">
        <v>33</v>
      </c>
      <c r="AX456" s="12" t="s">
        <v>72</v>
      </c>
      <c r="AY456" s="147" t="s">
        <v>146</v>
      </c>
    </row>
    <row r="457" spans="2:51" s="13" customFormat="1">
      <c r="B457" s="152"/>
      <c r="D457" s="146" t="s">
        <v>158</v>
      </c>
      <c r="E457" s="153" t="s">
        <v>19</v>
      </c>
      <c r="F457" s="154" t="s">
        <v>515</v>
      </c>
      <c r="H457" s="155">
        <v>185.38200000000001</v>
      </c>
      <c r="I457" s="156"/>
      <c r="L457" s="152"/>
      <c r="M457" s="157"/>
      <c r="T457" s="158"/>
      <c r="AT457" s="153" t="s">
        <v>158</v>
      </c>
      <c r="AU457" s="153" t="s">
        <v>82</v>
      </c>
      <c r="AV457" s="13" t="s">
        <v>82</v>
      </c>
      <c r="AW457" s="13" t="s">
        <v>33</v>
      </c>
      <c r="AX457" s="13" t="s">
        <v>72</v>
      </c>
      <c r="AY457" s="153" t="s">
        <v>146</v>
      </c>
    </row>
    <row r="458" spans="2:51" s="13" customFormat="1">
      <c r="B458" s="152"/>
      <c r="D458" s="146" t="s">
        <v>158</v>
      </c>
      <c r="E458" s="153" t="s">
        <v>19</v>
      </c>
      <c r="F458" s="154" t="s">
        <v>516</v>
      </c>
      <c r="H458" s="155">
        <v>-2.0920000000000001</v>
      </c>
      <c r="I458" s="156"/>
      <c r="L458" s="152"/>
      <c r="M458" s="157"/>
      <c r="T458" s="158"/>
      <c r="AT458" s="153" t="s">
        <v>158</v>
      </c>
      <c r="AU458" s="153" t="s">
        <v>82</v>
      </c>
      <c r="AV458" s="13" t="s">
        <v>82</v>
      </c>
      <c r="AW458" s="13" t="s">
        <v>33</v>
      </c>
      <c r="AX458" s="13" t="s">
        <v>72</v>
      </c>
      <c r="AY458" s="153" t="s">
        <v>146</v>
      </c>
    </row>
    <row r="459" spans="2:51" s="13" customFormat="1">
      <c r="B459" s="152"/>
      <c r="D459" s="146" t="s">
        <v>158</v>
      </c>
      <c r="E459" s="153" t="s">
        <v>19</v>
      </c>
      <c r="F459" s="154" t="s">
        <v>517</v>
      </c>
      <c r="H459" s="155">
        <v>-24.274000000000001</v>
      </c>
      <c r="I459" s="156"/>
      <c r="L459" s="152"/>
      <c r="M459" s="157"/>
      <c r="T459" s="158"/>
      <c r="AT459" s="153" t="s">
        <v>158</v>
      </c>
      <c r="AU459" s="153" t="s">
        <v>82</v>
      </c>
      <c r="AV459" s="13" t="s">
        <v>82</v>
      </c>
      <c r="AW459" s="13" t="s">
        <v>33</v>
      </c>
      <c r="AX459" s="13" t="s">
        <v>72</v>
      </c>
      <c r="AY459" s="153" t="s">
        <v>146</v>
      </c>
    </row>
    <row r="460" spans="2:51" s="15" customFormat="1">
      <c r="B460" s="166"/>
      <c r="D460" s="146" t="s">
        <v>158</v>
      </c>
      <c r="E460" s="167" t="s">
        <v>19</v>
      </c>
      <c r="F460" s="168" t="s">
        <v>208</v>
      </c>
      <c r="H460" s="169">
        <v>159.01599999999999</v>
      </c>
      <c r="I460" s="170"/>
      <c r="L460" s="166"/>
      <c r="M460" s="171"/>
      <c r="T460" s="172"/>
      <c r="AT460" s="167" t="s">
        <v>158</v>
      </c>
      <c r="AU460" s="167" t="s">
        <v>82</v>
      </c>
      <c r="AV460" s="15" t="s">
        <v>147</v>
      </c>
      <c r="AW460" s="15" t="s">
        <v>33</v>
      </c>
      <c r="AX460" s="15" t="s">
        <v>72</v>
      </c>
      <c r="AY460" s="167" t="s">
        <v>146</v>
      </c>
    </row>
    <row r="461" spans="2:51" s="13" customFormat="1">
      <c r="B461" s="152"/>
      <c r="D461" s="146" t="s">
        <v>158</v>
      </c>
      <c r="E461" s="153" t="s">
        <v>19</v>
      </c>
      <c r="F461" s="154" t="s">
        <v>518</v>
      </c>
      <c r="H461" s="155">
        <v>15.901999999999999</v>
      </c>
      <c r="I461" s="156"/>
      <c r="L461" s="152"/>
      <c r="M461" s="157"/>
      <c r="T461" s="158"/>
      <c r="AT461" s="153" t="s">
        <v>158</v>
      </c>
      <c r="AU461" s="153" t="s">
        <v>82</v>
      </c>
      <c r="AV461" s="13" t="s">
        <v>82</v>
      </c>
      <c r="AW461" s="13" t="s">
        <v>33</v>
      </c>
      <c r="AX461" s="13" t="s">
        <v>72</v>
      </c>
      <c r="AY461" s="153" t="s">
        <v>146</v>
      </c>
    </row>
    <row r="462" spans="2:51" s="15" customFormat="1">
      <c r="B462" s="166"/>
      <c r="D462" s="146" t="s">
        <v>158</v>
      </c>
      <c r="E462" s="167" t="s">
        <v>19</v>
      </c>
      <c r="F462" s="168" t="s">
        <v>208</v>
      </c>
      <c r="H462" s="169">
        <v>15.901999999999999</v>
      </c>
      <c r="I462" s="170"/>
      <c r="L462" s="166"/>
      <c r="M462" s="171"/>
      <c r="T462" s="172"/>
      <c r="AT462" s="167" t="s">
        <v>158</v>
      </c>
      <c r="AU462" s="167" t="s">
        <v>82</v>
      </c>
      <c r="AV462" s="15" t="s">
        <v>147</v>
      </c>
      <c r="AW462" s="15" t="s">
        <v>33</v>
      </c>
      <c r="AX462" s="15" t="s">
        <v>72</v>
      </c>
      <c r="AY462" s="167" t="s">
        <v>146</v>
      </c>
    </row>
    <row r="463" spans="2:51" s="12" customFormat="1">
      <c r="B463" s="145"/>
      <c r="D463" s="146" t="s">
        <v>158</v>
      </c>
      <c r="E463" s="147" t="s">
        <v>19</v>
      </c>
      <c r="F463" s="148" t="s">
        <v>364</v>
      </c>
      <c r="H463" s="147" t="s">
        <v>19</v>
      </c>
      <c r="I463" s="149"/>
      <c r="L463" s="145"/>
      <c r="M463" s="150"/>
      <c r="T463" s="151"/>
      <c r="AT463" s="147" t="s">
        <v>158</v>
      </c>
      <c r="AU463" s="147" t="s">
        <v>82</v>
      </c>
      <c r="AV463" s="12" t="s">
        <v>80</v>
      </c>
      <c r="AW463" s="12" t="s">
        <v>33</v>
      </c>
      <c r="AX463" s="12" t="s">
        <v>72</v>
      </c>
      <c r="AY463" s="147" t="s">
        <v>146</v>
      </c>
    </row>
    <row r="464" spans="2:51" s="13" customFormat="1">
      <c r="B464" s="152"/>
      <c r="D464" s="146" t="s">
        <v>158</v>
      </c>
      <c r="E464" s="153" t="s">
        <v>19</v>
      </c>
      <c r="F464" s="154" t="s">
        <v>519</v>
      </c>
      <c r="H464" s="155">
        <v>196.46100000000001</v>
      </c>
      <c r="I464" s="156"/>
      <c r="L464" s="152"/>
      <c r="M464" s="157"/>
      <c r="T464" s="158"/>
      <c r="AT464" s="153" t="s">
        <v>158</v>
      </c>
      <c r="AU464" s="153" t="s">
        <v>82</v>
      </c>
      <c r="AV464" s="13" t="s">
        <v>82</v>
      </c>
      <c r="AW464" s="13" t="s">
        <v>33</v>
      </c>
      <c r="AX464" s="13" t="s">
        <v>72</v>
      </c>
      <c r="AY464" s="153" t="s">
        <v>146</v>
      </c>
    </row>
    <row r="465" spans="2:51" s="13" customFormat="1">
      <c r="B465" s="152"/>
      <c r="D465" s="146" t="s">
        <v>158</v>
      </c>
      <c r="E465" s="153" t="s">
        <v>19</v>
      </c>
      <c r="F465" s="154" t="s">
        <v>520</v>
      </c>
      <c r="H465" s="155">
        <v>-8.0909999999999993</v>
      </c>
      <c r="I465" s="156"/>
      <c r="L465" s="152"/>
      <c r="M465" s="157"/>
      <c r="T465" s="158"/>
      <c r="AT465" s="153" t="s">
        <v>158</v>
      </c>
      <c r="AU465" s="153" t="s">
        <v>82</v>
      </c>
      <c r="AV465" s="13" t="s">
        <v>82</v>
      </c>
      <c r="AW465" s="13" t="s">
        <v>33</v>
      </c>
      <c r="AX465" s="13" t="s">
        <v>72</v>
      </c>
      <c r="AY465" s="153" t="s">
        <v>146</v>
      </c>
    </row>
    <row r="466" spans="2:51" s="13" customFormat="1">
      <c r="B466" s="152"/>
      <c r="D466" s="146" t="s">
        <v>158</v>
      </c>
      <c r="E466" s="153" t="s">
        <v>19</v>
      </c>
      <c r="F466" s="154" t="s">
        <v>521</v>
      </c>
      <c r="H466" s="155">
        <v>-0.82099999999999995</v>
      </c>
      <c r="I466" s="156"/>
      <c r="L466" s="152"/>
      <c r="M466" s="157"/>
      <c r="T466" s="158"/>
      <c r="AT466" s="153" t="s">
        <v>158</v>
      </c>
      <c r="AU466" s="153" t="s">
        <v>82</v>
      </c>
      <c r="AV466" s="13" t="s">
        <v>82</v>
      </c>
      <c r="AW466" s="13" t="s">
        <v>33</v>
      </c>
      <c r="AX466" s="13" t="s">
        <v>72</v>
      </c>
      <c r="AY466" s="153" t="s">
        <v>146</v>
      </c>
    </row>
    <row r="467" spans="2:51" s="13" customFormat="1">
      <c r="B467" s="152"/>
      <c r="D467" s="146" t="s">
        <v>158</v>
      </c>
      <c r="E467" s="153" t="s">
        <v>19</v>
      </c>
      <c r="F467" s="154" t="s">
        <v>522</v>
      </c>
      <c r="H467" s="155">
        <v>-4.2699999999999996</v>
      </c>
      <c r="I467" s="156"/>
      <c r="L467" s="152"/>
      <c r="M467" s="157"/>
      <c r="T467" s="158"/>
      <c r="AT467" s="153" t="s">
        <v>158</v>
      </c>
      <c r="AU467" s="153" t="s">
        <v>82</v>
      </c>
      <c r="AV467" s="13" t="s">
        <v>82</v>
      </c>
      <c r="AW467" s="13" t="s">
        <v>33</v>
      </c>
      <c r="AX467" s="13" t="s">
        <v>72</v>
      </c>
      <c r="AY467" s="153" t="s">
        <v>146</v>
      </c>
    </row>
    <row r="468" spans="2:51" s="13" customFormat="1">
      <c r="B468" s="152"/>
      <c r="D468" s="146" t="s">
        <v>158</v>
      </c>
      <c r="E468" s="153" t="s">
        <v>19</v>
      </c>
      <c r="F468" s="154" t="s">
        <v>523</v>
      </c>
      <c r="H468" s="155">
        <v>-6.8</v>
      </c>
      <c r="I468" s="156"/>
      <c r="L468" s="152"/>
      <c r="M468" s="157"/>
      <c r="T468" s="158"/>
      <c r="AT468" s="153" t="s">
        <v>158</v>
      </c>
      <c r="AU468" s="153" t="s">
        <v>82</v>
      </c>
      <c r="AV468" s="13" t="s">
        <v>82</v>
      </c>
      <c r="AW468" s="13" t="s">
        <v>33</v>
      </c>
      <c r="AX468" s="13" t="s">
        <v>72</v>
      </c>
      <c r="AY468" s="153" t="s">
        <v>146</v>
      </c>
    </row>
    <row r="469" spans="2:51" s="13" customFormat="1">
      <c r="B469" s="152"/>
      <c r="D469" s="146" t="s">
        <v>158</v>
      </c>
      <c r="E469" s="153" t="s">
        <v>19</v>
      </c>
      <c r="F469" s="154" t="s">
        <v>524</v>
      </c>
      <c r="H469" s="155">
        <v>-2.9</v>
      </c>
      <c r="I469" s="156"/>
      <c r="L469" s="152"/>
      <c r="M469" s="157"/>
      <c r="T469" s="158"/>
      <c r="AT469" s="153" t="s">
        <v>158</v>
      </c>
      <c r="AU469" s="153" t="s">
        <v>82</v>
      </c>
      <c r="AV469" s="13" t="s">
        <v>82</v>
      </c>
      <c r="AW469" s="13" t="s">
        <v>33</v>
      </c>
      <c r="AX469" s="13" t="s">
        <v>72</v>
      </c>
      <c r="AY469" s="153" t="s">
        <v>146</v>
      </c>
    </row>
    <row r="470" spans="2:51" s="15" customFormat="1">
      <c r="B470" s="166"/>
      <c r="D470" s="146" t="s">
        <v>158</v>
      </c>
      <c r="E470" s="167" t="s">
        <v>19</v>
      </c>
      <c r="F470" s="168" t="s">
        <v>208</v>
      </c>
      <c r="H470" s="169">
        <v>173.57900000000001</v>
      </c>
      <c r="I470" s="170"/>
      <c r="L470" s="166"/>
      <c r="M470" s="171"/>
      <c r="T470" s="172"/>
      <c r="AT470" s="167" t="s">
        <v>158</v>
      </c>
      <c r="AU470" s="167" t="s">
        <v>82</v>
      </c>
      <c r="AV470" s="15" t="s">
        <v>147</v>
      </c>
      <c r="AW470" s="15" t="s">
        <v>33</v>
      </c>
      <c r="AX470" s="15" t="s">
        <v>72</v>
      </c>
      <c r="AY470" s="167" t="s">
        <v>146</v>
      </c>
    </row>
    <row r="471" spans="2:51" s="13" customFormat="1">
      <c r="B471" s="152"/>
      <c r="D471" s="146" t="s">
        <v>158</v>
      </c>
      <c r="E471" s="153" t="s">
        <v>19</v>
      </c>
      <c r="F471" s="154" t="s">
        <v>525</v>
      </c>
      <c r="H471" s="155">
        <v>17.358000000000001</v>
      </c>
      <c r="I471" s="156"/>
      <c r="L471" s="152"/>
      <c r="M471" s="157"/>
      <c r="T471" s="158"/>
      <c r="AT471" s="153" t="s">
        <v>158</v>
      </c>
      <c r="AU471" s="153" t="s">
        <v>82</v>
      </c>
      <c r="AV471" s="13" t="s">
        <v>82</v>
      </c>
      <c r="AW471" s="13" t="s">
        <v>33</v>
      </c>
      <c r="AX471" s="13" t="s">
        <v>72</v>
      </c>
      <c r="AY471" s="153" t="s">
        <v>146</v>
      </c>
    </row>
    <row r="472" spans="2:51" s="15" customFormat="1">
      <c r="B472" s="166"/>
      <c r="D472" s="146" t="s">
        <v>158</v>
      </c>
      <c r="E472" s="167" t="s">
        <v>19</v>
      </c>
      <c r="F472" s="168" t="s">
        <v>208</v>
      </c>
      <c r="H472" s="169">
        <v>17.358000000000001</v>
      </c>
      <c r="I472" s="170"/>
      <c r="L472" s="166"/>
      <c r="M472" s="171"/>
      <c r="T472" s="172"/>
      <c r="AT472" s="167" t="s">
        <v>158</v>
      </c>
      <c r="AU472" s="167" t="s">
        <v>82</v>
      </c>
      <c r="AV472" s="15" t="s">
        <v>147</v>
      </c>
      <c r="AW472" s="15" t="s">
        <v>33</v>
      </c>
      <c r="AX472" s="15" t="s">
        <v>72</v>
      </c>
      <c r="AY472" s="167" t="s">
        <v>146</v>
      </c>
    </row>
    <row r="473" spans="2:51" s="12" customFormat="1">
      <c r="B473" s="145"/>
      <c r="D473" s="146" t="s">
        <v>158</v>
      </c>
      <c r="E473" s="147" t="s">
        <v>19</v>
      </c>
      <c r="F473" s="148" t="s">
        <v>370</v>
      </c>
      <c r="H473" s="147" t="s">
        <v>19</v>
      </c>
      <c r="I473" s="149"/>
      <c r="L473" s="145"/>
      <c r="M473" s="150"/>
      <c r="T473" s="151"/>
      <c r="AT473" s="147" t="s">
        <v>158</v>
      </c>
      <c r="AU473" s="147" t="s">
        <v>82</v>
      </c>
      <c r="AV473" s="12" t="s">
        <v>80</v>
      </c>
      <c r="AW473" s="12" t="s">
        <v>33</v>
      </c>
      <c r="AX473" s="12" t="s">
        <v>72</v>
      </c>
      <c r="AY473" s="147" t="s">
        <v>146</v>
      </c>
    </row>
    <row r="474" spans="2:51" s="13" customFormat="1">
      <c r="B474" s="152"/>
      <c r="D474" s="146" t="s">
        <v>158</v>
      </c>
      <c r="E474" s="153" t="s">
        <v>19</v>
      </c>
      <c r="F474" s="154" t="s">
        <v>526</v>
      </c>
      <c r="H474" s="155">
        <v>77.808000000000007</v>
      </c>
      <c r="I474" s="156"/>
      <c r="L474" s="152"/>
      <c r="M474" s="157"/>
      <c r="T474" s="158"/>
      <c r="AT474" s="153" t="s">
        <v>158</v>
      </c>
      <c r="AU474" s="153" t="s">
        <v>82</v>
      </c>
      <c r="AV474" s="13" t="s">
        <v>82</v>
      </c>
      <c r="AW474" s="13" t="s">
        <v>33</v>
      </c>
      <c r="AX474" s="13" t="s">
        <v>72</v>
      </c>
      <c r="AY474" s="153" t="s">
        <v>146</v>
      </c>
    </row>
    <row r="475" spans="2:51" s="13" customFormat="1">
      <c r="B475" s="152"/>
      <c r="D475" s="146" t="s">
        <v>158</v>
      </c>
      <c r="E475" s="153" t="s">
        <v>19</v>
      </c>
      <c r="F475" s="154" t="s">
        <v>527</v>
      </c>
      <c r="H475" s="155">
        <v>-4.13</v>
      </c>
      <c r="I475" s="156"/>
      <c r="L475" s="152"/>
      <c r="M475" s="157"/>
      <c r="T475" s="158"/>
      <c r="AT475" s="153" t="s">
        <v>158</v>
      </c>
      <c r="AU475" s="153" t="s">
        <v>82</v>
      </c>
      <c r="AV475" s="13" t="s">
        <v>82</v>
      </c>
      <c r="AW475" s="13" t="s">
        <v>33</v>
      </c>
      <c r="AX475" s="13" t="s">
        <v>72</v>
      </c>
      <c r="AY475" s="153" t="s">
        <v>146</v>
      </c>
    </row>
    <row r="476" spans="2:51" s="13" customFormat="1">
      <c r="B476" s="152"/>
      <c r="D476" s="146" t="s">
        <v>158</v>
      </c>
      <c r="E476" s="153" t="s">
        <v>19</v>
      </c>
      <c r="F476" s="154" t="s">
        <v>528</v>
      </c>
      <c r="H476" s="155">
        <v>-8.92</v>
      </c>
      <c r="I476" s="156"/>
      <c r="L476" s="152"/>
      <c r="M476" s="157"/>
      <c r="T476" s="158"/>
      <c r="AT476" s="153" t="s">
        <v>158</v>
      </c>
      <c r="AU476" s="153" t="s">
        <v>82</v>
      </c>
      <c r="AV476" s="13" t="s">
        <v>82</v>
      </c>
      <c r="AW476" s="13" t="s">
        <v>33</v>
      </c>
      <c r="AX476" s="13" t="s">
        <v>72</v>
      </c>
      <c r="AY476" s="153" t="s">
        <v>146</v>
      </c>
    </row>
    <row r="477" spans="2:51" s="13" customFormat="1">
      <c r="B477" s="152"/>
      <c r="D477" s="146" t="s">
        <v>158</v>
      </c>
      <c r="E477" s="153" t="s">
        <v>19</v>
      </c>
      <c r="F477" s="154" t="s">
        <v>529</v>
      </c>
      <c r="H477" s="155">
        <v>1.9950000000000001</v>
      </c>
      <c r="I477" s="156"/>
      <c r="L477" s="152"/>
      <c r="M477" s="157"/>
      <c r="T477" s="158"/>
      <c r="AT477" s="153" t="s">
        <v>158</v>
      </c>
      <c r="AU477" s="153" t="s">
        <v>82</v>
      </c>
      <c r="AV477" s="13" t="s">
        <v>82</v>
      </c>
      <c r="AW477" s="13" t="s">
        <v>33</v>
      </c>
      <c r="AX477" s="13" t="s">
        <v>72</v>
      </c>
      <c r="AY477" s="153" t="s">
        <v>146</v>
      </c>
    </row>
    <row r="478" spans="2:51" s="13" customFormat="1">
      <c r="B478" s="152"/>
      <c r="D478" s="146" t="s">
        <v>158</v>
      </c>
      <c r="E478" s="153" t="s">
        <v>19</v>
      </c>
      <c r="F478" s="154" t="s">
        <v>530</v>
      </c>
      <c r="H478" s="155">
        <v>-0.05</v>
      </c>
      <c r="I478" s="156"/>
      <c r="L478" s="152"/>
      <c r="M478" s="157"/>
      <c r="T478" s="158"/>
      <c r="AT478" s="153" t="s">
        <v>158</v>
      </c>
      <c r="AU478" s="153" t="s">
        <v>82</v>
      </c>
      <c r="AV478" s="13" t="s">
        <v>82</v>
      </c>
      <c r="AW478" s="13" t="s">
        <v>33</v>
      </c>
      <c r="AX478" s="13" t="s">
        <v>72</v>
      </c>
      <c r="AY478" s="153" t="s">
        <v>146</v>
      </c>
    </row>
    <row r="479" spans="2:51" s="15" customFormat="1">
      <c r="B479" s="166"/>
      <c r="D479" s="146" t="s">
        <v>158</v>
      </c>
      <c r="E479" s="167" t="s">
        <v>19</v>
      </c>
      <c r="F479" s="168" t="s">
        <v>208</v>
      </c>
      <c r="H479" s="169">
        <v>66.703000000000003</v>
      </c>
      <c r="I479" s="170"/>
      <c r="L479" s="166"/>
      <c r="M479" s="171"/>
      <c r="T479" s="172"/>
      <c r="AT479" s="167" t="s">
        <v>158</v>
      </c>
      <c r="AU479" s="167" t="s">
        <v>82</v>
      </c>
      <c r="AV479" s="15" t="s">
        <v>147</v>
      </c>
      <c r="AW479" s="15" t="s">
        <v>33</v>
      </c>
      <c r="AX479" s="15" t="s">
        <v>72</v>
      </c>
      <c r="AY479" s="167" t="s">
        <v>146</v>
      </c>
    </row>
    <row r="480" spans="2:51" s="13" customFormat="1">
      <c r="B480" s="152"/>
      <c r="D480" s="146" t="s">
        <v>158</v>
      </c>
      <c r="E480" s="153" t="s">
        <v>19</v>
      </c>
      <c r="F480" s="154" t="s">
        <v>531</v>
      </c>
      <c r="H480" s="155">
        <v>6.67</v>
      </c>
      <c r="I480" s="156"/>
      <c r="L480" s="152"/>
      <c r="M480" s="157"/>
      <c r="T480" s="158"/>
      <c r="AT480" s="153" t="s">
        <v>158</v>
      </c>
      <c r="AU480" s="153" t="s">
        <v>82</v>
      </c>
      <c r="AV480" s="13" t="s">
        <v>82</v>
      </c>
      <c r="AW480" s="13" t="s">
        <v>33</v>
      </c>
      <c r="AX480" s="13" t="s">
        <v>72</v>
      </c>
      <c r="AY480" s="153" t="s">
        <v>146</v>
      </c>
    </row>
    <row r="481" spans="2:51" s="15" customFormat="1">
      <c r="B481" s="166"/>
      <c r="D481" s="146" t="s">
        <v>158</v>
      </c>
      <c r="E481" s="167" t="s">
        <v>19</v>
      </c>
      <c r="F481" s="168" t="s">
        <v>208</v>
      </c>
      <c r="H481" s="169">
        <v>6.67</v>
      </c>
      <c r="I481" s="170"/>
      <c r="L481" s="166"/>
      <c r="M481" s="171"/>
      <c r="T481" s="172"/>
      <c r="AT481" s="167" t="s">
        <v>158</v>
      </c>
      <c r="AU481" s="167" t="s">
        <v>82</v>
      </c>
      <c r="AV481" s="15" t="s">
        <v>147</v>
      </c>
      <c r="AW481" s="15" t="s">
        <v>33</v>
      </c>
      <c r="AX481" s="15" t="s">
        <v>72</v>
      </c>
      <c r="AY481" s="167" t="s">
        <v>146</v>
      </c>
    </row>
    <row r="482" spans="2:51" s="12" customFormat="1">
      <c r="B482" s="145"/>
      <c r="D482" s="146" t="s">
        <v>158</v>
      </c>
      <c r="E482" s="147" t="s">
        <v>19</v>
      </c>
      <c r="F482" s="148" t="s">
        <v>375</v>
      </c>
      <c r="H482" s="147" t="s">
        <v>19</v>
      </c>
      <c r="I482" s="149"/>
      <c r="L482" s="145"/>
      <c r="M482" s="150"/>
      <c r="T482" s="151"/>
      <c r="AT482" s="147" t="s">
        <v>158</v>
      </c>
      <c r="AU482" s="147" t="s">
        <v>82</v>
      </c>
      <c r="AV482" s="12" t="s">
        <v>80</v>
      </c>
      <c r="AW482" s="12" t="s">
        <v>33</v>
      </c>
      <c r="AX482" s="12" t="s">
        <v>72</v>
      </c>
      <c r="AY482" s="147" t="s">
        <v>146</v>
      </c>
    </row>
    <row r="483" spans="2:51" s="13" customFormat="1">
      <c r="B483" s="152"/>
      <c r="D483" s="146" t="s">
        <v>158</v>
      </c>
      <c r="E483" s="153" t="s">
        <v>19</v>
      </c>
      <c r="F483" s="154" t="s">
        <v>532</v>
      </c>
      <c r="H483" s="155">
        <v>238.95599999999999</v>
      </c>
      <c r="I483" s="156"/>
      <c r="L483" s="152"/>
      <c r="M483" s="157"/>
      <c r="T483" s="158"/>
      <c r="AT483" s="153" t="s">
        <v>158</v>
      </c>
      <c r="AU483" s="153" t="s">
        <v>82</v>
      </c>
      <c r="AV483" s="13" t="s">
        <v>82</v>
      </c>
      <c r="AW483" s="13" t="s">
        <v>33</v>
      </c>
      <c r="AX483" s="13" t="s">
        <v>72</v>
      </c>
      <c r="AY483" s="153" t="s">
        <v>146</v>
      </c>
    </row>
    <row r="484" spans="2:51" s="13" customFormat="1">
      <c r="B484" s="152"/>
      <c r="D484" s="146" t="s">
        <v>158</v>
      </c>
      <c r="E484" s="153" t="s">
        <v>19</v>
      </c>
      <c r="F484" s="154" t="s">
        <v>483</v>
      </c>
      <c r="H484" s="155">
        <v>-6.1950000000000003</v>
      </c>
      <c r="I484" s="156"/>
      <c r="L484" s="152"/>
      <c r="M484" s="157"/>
      <c r="T484" s="158"/>
      <c r="AT484" s="153" t="s">
        <v>158</v>
      </c>
      <c r="AU484" s="153" t="s">
        <v>82</v>
      </c>
      <c r="AV484" s="13" t="s">
        <v>82</v>
      </c>
      <c r="AW484" s="13" t="s">
        <v>33</v>
      </c>
      <c r="AX484" s="13" t="s">
        <v>72</v>
      </c>
      <c r="AY484" s="153" t="s">
        <v>146</v>
      </c>
    </row>
    <row r="485" spans="2:51" s="13" customFormat="1">
      <c r="B485" s="152"/>
      <c r="D485" s="146" t="s">
        <v>158</v>
      </c>
      <c r="E485" s="153" t="s">
        <v>19</v>
      </c>
      <c r="F485" s="154" t="s">
        <v>533</v>
      </c>
      <c r="H485" s="155">
        <v>-1.9950000000000001</v>
      </c>
      <c r="I485" s="156"/>
      <c r="L485" s="152"/>
      <c r="M485" s="157"/>
      <c r="T485" s="158"/>
      <c r="AT485" s="153" t="s">
        <v>158</v>
      </c>
      <c r="AU485" s="153" t="s">
        <v>82</v>
      </c>
      <c r="AV485" s="13" t="s">
        <v>82</v>
      </c>
      <c r="AW485" s="13" t="s">
        <v>33</v>
      </c>
      <c r="AX485" s="13" t="s">
        <v>72</v>
      </c>
      <c r="AY485" s="153" t="s">
        <v>146</v>
      </c>
    </row>
    <row r="486" spans="2:51" s="13" customFormat="1">
      <c r="B486" s="152"/>
      <c r="D486" s="146" t="s">
        <v>158</v>
      </c>
      <c r="E486" s="153" t="s">
        <v>19</v>
      </c>
      <c r="F486" s="154" t="s">
        <v>534</v>
      </c>
      <c r="H486" s="155">
        <v>-13.38</v>
      </c>
      <c r="I486" s="156"/>
      <c r="L486" s="152"/>
      <c r="M486" s="157"/>
      <c r="T486" s="158"/>
      <c r="AT486" s="153" t="s">
        <v>158</v>
      </c>
      <c r="AU486" s="153" t="s">
        <v>82</v>
      </c>
      <c r="AV486" s="13" t="s">
        <v>82</v>
      </c>
      <c r="AW486" s="13" t="s">
        <v>33</v>
      </c>
      <c r="AX486" s="13" t="s">
        <v>72</v>
      </c>
      <c r="AY486" s="153" t="s">
        <v>146</v>
      </c>
    </row>
    <row r="487" spans="2:51" s="15" customFormat="1">
      <c r="B487" s="166"/>
      <c r="D487" s="146" t="s">
        <v>158</v>
      </c>
      <c r="E487" s="167" t="s">
        <v>19</v>
      </c>
      <c r="F487" s="168" t="s">
        <v>208</v>
      </c>
      <c r="H487" s="169">
        <v>217.386</v>
      </c>
      <c r="I487" s="170"/>
      <c r="L487" s="166"/>
      <c r="M487" s="171"/>
      <c r="T487" s="172"/>
      <c r="AT487" s="167" t="s">
        <v>158</v>
      </c>
      <c r="AU487" s="167" t="s">
        <v>82</v>
      </c>
      <c r="AV487" s="15" t="s">
        <v>147</v>
      </c>
      <c r="AW487" s="15" t="s">
        <v>33</v>
      </c>
      <c r="AX487" s="15" t="s">
        <v>72</v>
      </c>
      <c r="AY487" s="167" t="s">
        <v>146</v>
      </c>
    </row>
    <row r="488" spans="2:51" s="13" customFormat="1">
      <c r="B488" s="152"/>
      <c r="D488" s="146" t="s">
        <v>158</v>
      </c>
      <c r="E488" s="153" t="s">
        <v>19</v>
      </c>
      <c r="F488" s="154" t="s">
        <v>535</v>
      </c>
      <c r="H488" s="155">
        <v>21.739000000000001</v>
      </c>
      <c r="I488" s="156"/>
      <c r="L488" s="152"/>
      <c r="M488" s="157"/>
      <c r="T488" s="158"/>
      <c r="AT488" s="153" t="s">
        <v>158</v>
      </c>
      <c r="AU488" s="153" t="s">
        <v>82</v>
      </c>
      <c r="AV488" s="13" t="s">
        <v>82</v>
      </c>
      <c r="AW488" s="13" t="s">
        <v>33</v>
      </c>
      <c r="AX488" s="13" t="s">
        <v>72</v>
      </c>
      <c r="AY488" s="153" t="s">
        <v>146</v>
      </c>
    </row>
    <row r="489" spans="2:51" s="15" customFormat="1">
      <c r="B489" s="166"/>
      <c r="D489" s="146" t="s">
        <v>158</v>
      </c>
      <c r="E489" s="167" t="s">
        <v>19</v>
      </c>
      <c r="F489" s="168" t="s">
        <v>208</v>
      </c>
      <c r="H489" s="169">
        <v>21.739000000000001</v>
      </c>
      <c r="I489" s="170"/>
      <c r="L489" s="166"/>
      <c r="M489" s="171"/>
      <c r="T489" s="172"/>
      <c r="AT489" s="167" t="s">
        <v>158</v>
      </c>
      <c r="AU489" s="167" t="s">
        <v>82</v>
      </c>
      <c r="AV489" s="15" t="s">
        <v>147</v>
      </c>
      <c r="AW489" s="15" t="s">
        <v>33</v>
      </c>
      <c r="AX489" s="15" t="s">
        <v>72</v>
      </c>
      <c r="AY489" s="167" t="s">
        <v>146</v>
      </c>
    </row>
    <row r="490" spans="2:51" s="12" customFormat="1">
      <c r="B490" s="145"/>
      <c r="D490" s="146" t="s">
        <v>158</v>
      </c>
      <c r="E490" s="147" t="s">
        <v>19</v>
      </c>
      <c r="F490" s="148" t="s">
        <v>380</v>
      </c>
      <c r="H490" s="147" t="s">
        <v>19</v>
      </c>
      <c r="I490" s="149"/>
      <c r="L490" s="145"/>
      <c r="M490" s="150"/>
      <c r="T490" s="151"/>
      <c r="AT490" s="147" t="s">
        <v>158</v>
      </c>
      <c r="AU490" s="147" t="s">
        <v>82</v>
      </c>
      <c r="AV490" s="12" t="s">
        <v>80</v>
      </c>
      <c r="AW490" s="12" t="s">
        <v>33</v>
      </c>
      <c r="AX490" s="12" t="s">
        <v>72</v>
      </c>
      <c r="AY490" s="147" t="s">
        <v>146</v>
      </c>
    </row>
    <row r="491" spans="2:51" s="13" customFormat="1">
      <c r="B491" s="152"/>
      <c r="D491" s="146" t="s">
        <v>158</v>
      </c>
      <c r="E491" s="153" t="s">
        <v>19</v>
      </c>
      <c r="F491" s="154" t="s">
        <v>536</v>
      </c>
      <c r="H491" s="155">
        <v>71.021000000000001</v>
      </c>
      <c r="I491" s="156"/>
      <c r="L491" s="152"/>
      <c r="M491" s="157"/>
      <c r="T491" s="158"/>
      <c r="AT491" s="153" t="s">
        <v>158</v>
      </c>
      <c r="AU491" s="153" t="s">
        <v>82</v>
      </c>
      <c r="AV491" s="13" t="s">
        <v>82</v>
      </c>
      <c r="AW491" s="13" t="s">
        <v>33</v>
      </c>
      <c r="AX491" s="13" t="s">
        <v>72</v>
      </c>
      <c r="AY491" s="153" t="s">
        <v>146</v>
      </c>
    </row>
    <row r="492" spans="2:51" s="13" customFormat="1">
      <c r="B492" s="152"/>
      <c r="D492" s="146" t="s">
        <v>158</v>
      </c>
      <c r="E492" s="153" t="s">
        <v>19</v>
      </c>
      <c r="F492" s="154" t="s">
        <v>537</v>
      </c>
      <c r="H492" s="155">
        <v>-2.0649999999999999</v>
      </c>
      <c r="I492" s="156"/>
      <c r="L492" s="152"/>
      <c r="M492" s="157"/>
      <c r="T492" s="158"/>
      <c r="AT492" s="153" t="s">
        <v>158</v>
      </c>
      <c r="AU492" s="153" t="s">
        <v>82</v>
      </c>
      <c r="AV492" s="13" t="s">
        <v>82</v>
      </c>
      <c r="AW492" s="13" t="s">
        <v>33</v>
      </c>
      <c r="AX492" s="13" t="s">
        <v>72</v>
      </c>
      <c r="AY492" s="153" t="s">
        <v>146</v>
      </c>
    </row>
    <row r="493" spans="2:51" s="13" customFormat="1">
      <c r="B493" s="152"/>
      <c r="D493" s="146" t="s">
        <v>158</v>
      </c>
      <c r="E493" s="153" t="s">
        <v>19</v>
      </c>
      <c r="F493" s="154" t="s">
        <v>538</v>
      </c>
      <c r="H493" s="155">
        <v>-4.46</v>
      </c>
      <c r="I493" s="156"/>
      <c r="L493" s="152"/>
      <c r="M493" s="157"/>
      <c r="T493" s="158"/>
      <c r="AT493" s="153" t="s">
        <v>158</v>
      </c>
      <c r="AU493" s="153" t="s">
        <v>82</v>
      </c>
      <c r="AV493" s="13" t="s">
        <v>82</v>
      </c>
      <c r="AW493" s="13" t="s">
        <v>33</v>
      </c>
      <c r="AX493" s="13" t="s">
        <v>72</v>
      </c>
      <c r="AY493" s="153" t="s">
        <v>146</v>
      </c>
    </row>
    <row r="494" spans="2:51" s="13" customFormat="1">
      <c r="B494" s="152"/>
      <c r="D494" s="146" t="s">
        <v>158</v>
      </c>
      <c r="E494" s="153" t="s">
        <v>19</v>
      </c>
      <c r="F494" s="154" t="s">
        <v>539</v>
      </c>
      <c r="H494" s="155">
        <v>93.757000000000005</v>
      </c>
      <c r="I494" s="156"/>
      <c r="L494" s="152"/>
      <c r="M494" s="157"/>
      <c r="T494" s="158"/>
      <c r="AT494" s="153" t="s">
        <v>158</v>
      </c>
      <c r="AU494" s="153" t="s">
        <v>82</v>
      </c>
      <c r="AV494" s="13" t="s">
        <v>82</v>
      </c>
      <c r="AW494" s="13" t="s">
        <v>33</v>
      </c>
      <c r="AX494" s="13" t="s">
        <v>72</v>
      </c>
      <c r="AY494" s="153" t="s">
        <v>146</v>
      </c>
    </row>
    <row r="495" spans="2:51" s="13" customFormat="1">
      <c r="B495" s="152"/>
      <c r="D495" s="146" t="s">
        <v>158</v>
      </c>
      <c r="E495" s="153" t="s">
        <v>19</v>
      </c>
      <c r="F495" s="154" t="s">
        <v>540</v>
      </c>
      <c r="H495" s="155">
        <v>-2.04</v>
      </c>
      <c r="I495" s="156"/>
      <c r="L495" s="152"/>
      <c r="M495" s="157"/>
      <c r="T495" s="158"/>
      <c r="AT495" s="153" t="s">
        <v>158</v>
      </c>
      <c r="AU495" s="153" t="s">
        <v>82</v>
      </c>
      <c r="AV495" s="13" t="s">
        <v>82</v>
      </c>
      <c r="AW495" s="13" t="s">
        <v>33</v>
      </c>
      <c r="AX495" s="13" t="s">
        <v>72</v>
      </c>
      <c r="AY495" s="153" t="s">
        <v>146</v>
      </c>
    </row>
    <row r="496" spans="2:51" s="13" customFormat="1">
      <c r="B496" s="152"/>
      <c r="D496" s="146" t="s">
        <v>158</v>
      </c>
      <c r="E496" s="153" t="s">
        <v>19</v>
      </c>
      <c r="F496" s="154" t="s">
        <v>541</v>
      </c>
      <c r="H496" s="155">
        <v>-13.38</v>
      </c>
      <c r="I496" s="156"/>
      <c r="L496" s="152"/>
      <c r="M496" s="157"/>
      <c r="T496" s="158"/>
      <c r="AT496" s="153" t="s">
        <v>158</v>
      </c>
      <c r="AU496" s="153" t="s">
        <v>82</v>
      </c>
      <c r="AV496" s="13" t="s">
        <v>82</v>
      </c>
      <c r="AW496" s="13" t="s">
        <v>33</v>
      </c>
      <c r="AX496" s="13" t="s">
        <v>72</v>
      </c>
      <c r="AY496" s="153" t="s">
        <v>146</v>
      </c>
    </row>
    <row r="497" spans="2:65" s="15" customFormat="1">
      <c r="B497" s="166"/>
      <c r="D497" s="146" t="s">
        <v>158</v>
      </c>
      <c r="E497" s="167" t="s">
        <v>19</v>
      </c>
      <c r="F497" s="168" t="s">
        <v>208</v>
      </c>
      <c r="H497" s="169">
        <v>142.833</v>
      </c>
      <c r="I497" s="170"/>
      <c r="L497" s="166"/>
      <c r="M497" s="171"/>
      <c r="T497" s="172"/>
      <c r="AT497" s="167" t="s">
        <v>158</v>
      </c>
      <c r="AU497" s="167" t="s">
        <v>82</v>
      </c>
      <c r="AV497" s="15" t="s">
        <v>147</v>
      </c>
      <c r="AW497" s="15" t="s">
        <v>33</v>
      </c>
      <c r="AX497" s="15" t="s">
        <v>72</v>
      </c>
      <c r="AY497" s="167" t="s">
        <v>146</v>
      </c>
    </row>
    <row r="498" spans="2:65" s="13" customFormat="1">
      <c r="B498" s="152"/>
      <c r="D498" s="146" t="s">
        <v>158</v>
      </c>
      <c r="E498" s="153" t="s">
        <v>19</v>
      </c>
      <c r="F498" s="154" t="s">
        <v>542</v>
      </c>
      <c r="H498" s="155">
        <v>14.282999999999999</v>
      </c>
      <c r="I498" s="156"/>
      <c r="L498" s="152"/>
      <c r="M498" s="157"/>
      <c r="T498" s="158"/>
      <c r="AT498" s="153" t="s">
        <v>158</v>
      </c>
      <c r="AU498" s="153" t="s">
        <v>82</v>
      </c>
      <c r="AV498" s="13" t="s">
        <v>82</v>
      </c>
      <c r="AW498" s="13" t="s">
        <v>33</v>
      </c>
      <c r="AX498" s="13" t="s">
        <v>72</v>
      </c>
      <c r="AY498" s="153" t="s">
        <v>146</v>
      </c>
    </row>
    <row r="499" spans="2:65" s="15" customFormat="1">
      <c r="B499" s="166"/>
      <c r="D499" s="146" t="s">
        <v>158</v>
      </c>
      <c r="E499" s="167" t="s">
        <v>19</v>
      </c>
      <c r="F499" s="168" t="s">
        <v>208</v>
      </c>
      <c r="H499" s="169">
        <v>14.282999999999999</v>
      </c>
      <c r="I499" s="170"/>
      <c r="L499" s="166"/>
      <c r="M499" s="171"/>
      <c r="T499" s="172"/>
      <c r="AT499" s="167" t="s">
        <v>158</v>
      </c>
      <c r="AU499" s="167" t="s">
        <v>82</v>
      </c>
      <c r="AV499" s="15" t="s">
        <v>147</v>
      </c>
      <c r="AW499" s="15" t="s">
        <v>33</v>
      </c>
      <c r="AX499" s="15" t="s">
        <v>72</v>
      </c>
      <c r="AY499" s="167" t="s">
        <v>146</v>
      </c>
    </row>
    <row r="500" spans="2:65" s="12" customFormat="1">
      <c r="B500" s="145"/>
      <c r="D500" s="146" t="s">
        <v>158</v>
      </c>
      <c r="E500" s="147" t="s">
        <v>19</v>
      </c>
      <c r="F500" s="148" t="s">
        <v>543</v>
      </c>
      <c r="H500" s="147" t="s">
        <v>19</v>
      </c>
      <c r="I500" s="149"/>
      <c r="L500" s="145"/>
      <c r="M500" s="150"/>
      <c r="T500" s="151"/>
      <c r="AT500" s="147" t="s">
        <v>158</v>
      </c>
      <c r="AU500" s="147" t="s">
        <v>82</v>
      </c>
      <c r="AV500" s="12" t="s">
        <v>80</v>
      </c>
      <c r="AW500" s="12" t="s">
        <v>33</v>
      </c>
      <c r="AX500" s="12" t="s">
        <v>72</v>
      </c>
      <c r="AY500" s="147" t="s">
        <v>146</v>
      </c>
    </row>
    <row r="501" spans="2:65" s="13" customFormat="1">
      <c r="B501" s="152"/>
      <c r="D501" s="146" t="s">
        <v>158</v>
      </c>
      <c r="E501" s="153" t="s">
        <v>19</v>
      </c>
      <c r="F501" s="154" t="s">
        <v>544</v>
      </c>
      <c r="H501" s="155">
        <v>20.866</v>
      </c>
      <c r="I501" s="156"/>
      <c r="L501" s="152"/>
      <c r="M501" s="157"/>
      <c r="T501" s="158"/>
      <c r="AT501" s="153" t="s">
        <v>158</v>
      </c>
      <c r="AU501" s="153" t="s">
        <v>82</v>
      </c>
      <c r="AV501" s="13" t="s">
        <v>82</v>
      </c>
      <c r="AW501" s="13" t="s">
        <v>33</v>
      </c>
      <c r="AX501" s="13" t="s">
        <v>72</v>
      </c>
      <c r="AY501" s="153" t="s">
        <v>146</v>
      </c>
    </row>
    <row r="502" spans="2:65" s="13" customFormat="1">
      <c r="B502" s="152"/>
      <c r="D502" s="146" t="s">
        <v>158</v>
      </c>
      <c r="E502" s="153" t="s">
        <v>19</v>
      </c>
      <c r="F502" s="154" t="s">
        <v>545</v>
      </c>
      <c r="H502" s="155">
        <v>2.09</v>
      </c>
      <c r="I502" s="156"/>
      <c r="L502" s="152"/>
      <c r="M502" s="157"/>
      <c r="T502" s="158"/>
      <c r="AT502" s="153" t="s">
        <v>158</v>
      </c>
      <c r="AU502" s="153" t="s">
        <v>82</v>
      </c>
      <c r="AV502" s="13" t="s">
        <v>82</v>
      </c>
      <c r="AW502" s="13" t="s">
        <v>33</v>
      </c>
      <c r="AX502" s="13" t="s">
        <v>72</v>
      </c>
      <c r="AY502" s="153" t="s">
        <v>146</v>
      </c>
    </row>
    <row r="503" spans="2:65" s="15" customFormat="1">
      <c r="B503" s="166"/>
      <c r="D503" s="146" t="s">
        <v>158</v>
      </c>
      <c r="E503" s="167" t="s">
        <v>19</v>
      </c>
      <c r="F503" s="168" t="s">
        <v>208</v>
      </c>
      <c r="H503" s="169">
        <v>22.956</v>
      </c>
      <c r="I503" s="170"/>
      <c r="L503" s="166"/>
      <c r="M503" s="171"/>
      <c r="T503" s="172"/>
      <c r="AT503" s="167" t="s">
        <v>158</v>
      </c>
      <c r="AU503" s="167" t="s">
        <v>82</v>
      </c>
      <c r="AV503" s="15" t="s">
        <v>147</v>
      </c>
      <c r="AW503" s="15" t="s">
        <v>33</v>
      </c>
      <c r="AX503" s="15" t="s">
        <v>72</v>
      </c>
      <c r="AY503" s="167" t="s">
        <v>146</v>
      </c>
    </row>
    <row r="504" spans="2:65" s="13" customFormat="1">
      <c r="B504" s="152"/>
      <c r="D504" s="146" t="s">
        <v>158</v>
      </c>
      <c r="E504" s="153" t="s">
        <v>19</v>
      </c>
      <c r="F504" s="154" t="s">
        <v>546</v>
      </c>
      <c r="H504" s="155">
        <v>2.2959999999999998</v>
      </c>
      <c r="I504" s="156"/>
      <c r="L504" s="152"/>
      <c r="M504" s="157"/>
      <c r="T504" s="158"/>
      <c r="AT504" s="153" t="s">
        <v>158</v>
      </c>
      <c r="AU504" s="153" t="s">
        <v>82</v>
      </c>
      <c r="AV504" s="13" t="s">
        <v>82</v>
      </c>
      <c r="AW504" s="13" t="s">
        <v>33</v>
      </c>
      <c r="AX504" s="13" t="s">
        <v>72</v>
      </c>
      <c r="AY504" s="153" t="s">
        <v>146</v>
      </c>
    </row>
    <row r="505" spans="2:65" s="15" customFormat="1">
      <c r="B505" s="166"/>
      <c r="D505" s="146" t="s">
        <v>158</v>
      </c>
      <c r="E505" s="167" t="s">
        <v>19</v>
      </c>
      <c r="F505" s="168" t="s">
        <v>208</v>
      </c>
      <c r="H505" s="169">
        <v>2.2959999999999998</v>
      </c>
      <c r="I505" s="170"/>
      <c r="L505" s="166"/>
      <c r="M505" s="171"/>
      <c r="T505" s="172"/>
      <c r="AT505" s="167" t="s">
        <v>158</v>
      </c>
      <c r="AU505" s="167" t="s">
        <v>82</v>
      </c>
      <c r="AV505" s="15" t="s">
        <v>147</v>
      </c>
      <c r="AW505" s="15" t="s">
        <v>33</v>
      </c>
      <c r="AX505" s="15" t="s">
        <v>72</v>
      </c>
      <c r="AY505" s="167" t="s">
        <v>146</v>
      </c>
    </row>
    <row r="506" spans="2:65" s="14" customFormat="1">
      <c r="B506" s="159"/>
      <c r="D506" s="146" t="s">
        <v>158</v>
      </c>
      <c r="E506" s="160" t="s">
        <v>19</v>
      </c>
      <c r="F506" s="161" t="s">
        <v>163</v>
      </c>
      <c r="H506" s="162">
        <v>2955.201</v>
      </c>
      <c r="I506" s="163"/>
      <c r="L506" s="159"/>
      <c r="M506" s="164"/>
      <c r="T506" s="165"/>
      <c r="AT506" s="160" t="s">
        <v>158</v>
      </c>
      <c r="AU506" s="160" t="s">
        <v>82</v>
      </c>
      <c r="AV506" s="14" t="s">
        <v>154</v>
      </c>
      <c r="AW506" s="14" t="s">
        <v>33</v>
      </c>
      <c r="AX506" s="14" t="s">
        <v>80</v>
      </c>
      <c r="AY506" s="160" t="s">
        <v>146</v>
      </c>
    </row>
    <row r="507" spans="2:65" s="1" customFormat="1" ht="37.9" customHeight="1">
      <c r="B507" s="33"/>
      <c r="C507" s="128" t="s">
        <v>547</v>
      </c>
      <c r="D507" s="128" t="s">
        <v>149</v>
      </c>
      <c r="E507" s="129" t="s">
        <v>548</v>
      </c>
      <c r="F507" s="130" t="s">
        <v>549</v>
      </c>
      <c r="G507" s="131" t="s">
        <v>171</v>
      </c>
      <c r="H507" s="132">
        <v>362.01900000000001</v>
      </c>
      <c r="I507" s="133"/>
      <c r="J507" s="134">
        <f>ROUND(I507*H507,2)</f>
        <v>0</v>
      </c>
      <c r="K507" s="130" t="s">
        <v>19</v>
      </c>
      <c r="L507" s="33"/>
      <c r="M507" s="135" t="s">
        <v>19</v>
      </c>
      <c r="N507" s="136" t="s">
        <v>43</v>
      </c>
      <c r="P507" s="137">
        <f>O507*H507</f>
        <v>0</v>
      </c>
      <c r="Q507" s="137">
        <v>7.3499999999999998E-3</v>
      </c>
      <c r="R507" s="137">
        <f>Q507*H507</f>
        <v>2.6608396499999998</v>
      </c>
      <c r="S507" s="137">
        <v>0</v>
      </c>
      <c r="T507" s="138">
        <f>S507*H507</f>
        <v>0</v>
      </c>
      <c r="AR507" s="139" t="s">
        <v>154</v>
      </c>
      <c r="AT507" s="139" t="s">
        <v>149</v>
      </c>
      <c r="AU507" s="139" t="s">
        <v>82</v>
      </c>
      <c r="AY507" s="18" t="s">
        <v>146</v>
      </c>
      <c r="BE507" s="140">
        <f>IF(N507="základní",J507,0)</f>
        <v>0</v>
      </c>
      <c r="BF507" s="140">
        <f>IF(N507="snížená",J507,0)</f>
        <v>0</v>
      </c>
      <c r="BG507" s="140">
        <f>IF(N507="zákl. přenesená",J507,0)</f>
        <v>0</v>
      </c>
      <c r="BH507" s="140">
        <f>IF(N507="sníž. přenesená",J507,0)</f>
        <v>0</v>
      </c>
      <c r="BI507" s="140">
        <f>IF(N507="nulová",J507,0)</f>
        <v>0</v>
      </c>
      <c r="BJ507" s="18" t="s">
        <v>80</v>
      </c>
      <c r="BK507" s="140">
        <f>ROUND(I507*H507,2)</f>
        <v>0</v>
      </c>
      <c r="BL507" s="18" t="s">
        <v>154</v>
      </c>
      <c r="BM507" s="139" t="s">
        <v>550</v>
      </c>
    </row>
    <row r="508" spans="2:65" s="1" customFormat="1" ht="44.25" customHeight="1">
      <c r="B508" s="33"/>
      <c r="C508" s="128" t="s">
        <v>551</v>
      </c>
      <c r="D508" s="128" t="s">
        <v>149</v>
      </c>
      <c r="E508" s="129" t="s">
        <v>552</v>
      </c>
      <c r="F508" s="130" t="s">
        <v>553</v>
      </c>
      <c r="G508" s="131" t="s">
        <v>171</v>
      </c>
      <c r="H508" s="132">
        <v>362.01900000000001</v>
      </c>
      <c r="I508" s="133"/>
      <c r="J508" s="134">
        <f>ROUND(I508*H508,2)</f>
        <v>0</v>
      </c>
      <c r="K508" s="130" t="s">
        <v>153</v>
      </c>
      <c r="L508" s="33"/>
      <c r="M508" s="135" t="s">
        <v>19</v>
      </c>
      <c r="N508" s="136" t="s">
        <v>43</v>
      </c>
      <c r="P508" s="137">
        <f>O508*H508</f>
        <v>0</v>
      </c>
      <c r="Q508" s="137">
        <v>3.4500000000000003E-2</v>
      </c>
      <c r="R508" s="137">
        <f>Q508*H508</f>
        <v>12.489655500000001</v>
      </c>
      <c r="S508" s="137">
        <v>0</v>
      </c>
      <c r="T508" s="138">
        <f>S508*H508</f>
        <v>0</v>
      </c>
      <c r="AR508" s="139" t="s">
        <v>154</v>
      </c>
      <c r="AT508" s="139" t="s">
        <v>149</v>
      </c>
      <c r="AU508" s="139" t="s">
        <v>82</v>
      </c>
      <c r="AY508" s="18" t="s">
        <v>146</v>
      </c>
      <c r="BE508" s="140">
        <f>IF(N508="základní",J508,0)</f>
        <v>0</v>
      </c>
      <c r="BF508" s="140">
        <f>IF(N508="snížená",J508,0)</f>
        <v>0</v>
      </c>
      <c r="BG508" s="140">
        <f>IF(N508="zákl. přenesená",J508,0)</f>
        <v>0</v>
      </c>
      <c r="BH508" s="140">
        <f>IF(N508="sníž. přenesená",J508,0)</f>
        <v>0</v>
      </c>
      <c r="BI508" s="140">
        <f>IF(N508="nulová",J508,0)</f>
        <v>0</v>
      </c>
      <c r="BJ508" s="18" t="s">
        <v>80</v>
      </c>
      <c r="BK508" s="140">
        <f>ROUND(I508*H508,2)</f>
        <v>0</v>
      </c>
      <c r="BL508" s="18" t="s">
        <v>154</v>
      </c>
      <c r="BM508" s="139" t="s">
        <v>554</v>
      </c>
    </row>
    <row r="509" spans="2:65" s="1" customFormat="1">
      <c r="B509" s="33"/>
      <c r="D509" s="141" t="s">
        <v>156</v>
      </c>
      <c r="F509" s="142" t="s">
        <v>555</v>
      </c>
      <c r="I509" s="143"/>
      <c r="L509" s="33"/>
      <c r="M509" s="144"/>
      <c r="T509" s="52"/>
      <c r="AT509" s="18" t="s">
        <v>156</v>
      </c>
      <c r="AU509" s="18" t="s">
        <v>82</v>
      </c>
    </row>
    <row r="510" spans="2:65" s="12" customFormat="1">
      <c r="B510" s="145"/>
      <c r="D510" s="146" t="s">
        <v>158</v>
      </c>
      <c r="E510" s="147" t="s">
        <v>19</v>
      </c>
      <c r="F510" s="148" t="s">
        <v>197</v>
      </c>
      <c r="H510" s="147" t="s">
        <v>19</v>
      </c>
      <c r="I510" s="149"/>
      <c r="L510" s="145"/>
      <c r="M510" s="150"/>
      <c r="T510" s="151"/>
      <c r="AT510" s="147" t="s">
        <v>158</v>
      </c>
      <c r="AU510" s="147" t="s">
        <v>82</v>
      </c>
      <c r="AV510" s="12" t="s">
        <v>80</v>
      </c>
      <c r="AW510" s="12" t="s">
        <v>33</v>
      </c>
      <c r="AX510" s="12" t="s">
        <v>72</v>
      </c>
      <c r="AY510" s="147" t="s">
        <v>146</v>
      </c>
    </row>
    <row r="511" spans="2:65" s="13" customFormat="1">
      <c r="B511" s="152"/>
      <c r="D511" s="146" t="s">
        <v>158</v>
      </c>
      <c r="E511" s="153" t="s">
        <v>19</v>
      </c>
      <c r="F511" s="154" t="s">
        <v>556</v>
      </c>
      <c r="H511" s="155">
        <v>9.6479999999999997</v>
      </c>
      <c r="I511" s="156"/>
      <c r="L511" s="152"/>
      <c r="M511" s="157"/>
      <c r="T511" s="158"/>
      <c r="AT511" s="153" t="s">
        <v>158</v>
      </c>
      <c r="AU511" s="153" t="s">
        <v>82</v>
      </c>
      <c r="AV511" s="13" t="s">
        <v>82</v>
      </c>
      <c r="AW511" s="13" t="s">
        <v>33</v>
      </c>
      <c r="AX511" s="13" t="s">
        <v>72</v>
      </c>
      <c r="AY511" s="153" t="s">
        <v>146</v>
      </c>
    </row>
    <row r="512" spans="2:65" s="13" customFormat="1">
      <c r="B512" s="152"/>
      <c r="D512" s="146" t="s">
        <v>158</v>
      </c>
      <c r="E512" s="153" t="s">
        <v>19</v>
      </c>
      <c r="F512" s="154" t="s">
        <v>557</v>
      </c>
      <c r="H512" s="155">
        <v>0.2</v>
      </c>
      <c r="I512" s="156"/>
      <c r="L512" s="152"/>
      <c r="M512" s="157"/>
      <c r="T512" s="158"/>
      <c r="AT512" s="153" t="s">
        <v>158</v>
      </c>
      <c r="AU512" s="153" t="s">
        <v>82</v>
      </c>
      <c r="AV512" s="13" t="s">
        <v>82</v>
      </c>
      <c r="AW512" s="13" t="s">
        <v>33</v>
      </c>
      <c r="AX512" s="13" t="s">
        <v>72</v>
      </c>
      <c r="AY512" s="153" t="s">
        <v>146</v>
      </c>
    </row>
    <row r="513" spans="2:51" s="15" customFormat="1">
      <c r="B513" s="166"/>
      <c r="D513" s="146" t="s">
        <v>158</v>
      </c>
      <c r="E513" s="167" t="s">
        <v>19</v>
      </c>
      <c r="F513" s="168" t="s">
        <v>208</v>
      </c>
      <c r="H513" s="169">
        <v>9.8480000000000008</v>
      </c>
      <c r="I513" s="170"/>
      <c r="L513" s="166"/>
      <c r="M513" s="171"/>
      <c r="T513" s="172"/>
      <c r="AT513" s="167" t="s">
        <v>158</v>
      </c>
      <c r="AU513" s="167" t="s">
        <v>82</v>
      </c>
      <c r="AV513" s="15" t="s">
        <v>147</v>
      </c>
      <c r="AW513" s="15" t="s">
        <v>33</v>
      </c>
      <c r="AX513" s="15" t="s">
        <v>72</v>
      </c>
      <c r="AY513" s="167" t="s">
        <v>146</v>
      </c>
    </row>
    <row r="514" spans="2:51" s="12" customFormat="1">
      <c r="B514" s="145"/>
      <c r="D514" s="146" t="s">
        <v>158</v>
      </c>
      <c r="E514" s="147" t="s">
        <v>19</v>
      </c>
      <c r="F514" s="148" t="s">
        <v>311</v>
      </c>
      <c r="H514" s="147" t="s">
        <v>19</v>
      </c>
      <c r="I514" s="149"/>
      <c r="L514" s="145"/>
      <c r="M514" s="150"/>
      <c r="T514" s="151"/>
      <c r="AT514" s="147" t="s">
        <v>158</v>
      </c>
      <c r="AU514" s="147" t="s">
        <v>82</v>
      </c>
      <c r="AV514" s="12" t="s">
        <v>80</v>
      </c>
      <c r="AW514" s="12" t="s">
        <v>33</v>
      </c>
      <c r="AX514" s="12" t="s">
        <v>72</v>
      </c>
      <c r="AY514" s="147" t="s">
        <v>146</v>
      </c>
    </row>
    <row r="515" spans="2:51" s="13" customFormat="1">
      <c r="B515" s="152"/>
      <c r="D515" s="146" t="s">
        <v>158</v>
      </c>
      <c r="E515" s="153" t="s">
        <v>19</v>
      </c>
      <c r="F515" s="154" t="s">
        <v>558</v>
      </c>
      <c r="H515" s="155">
        <v>4.4800000000000004</v>
      </c>
      <c r="I515" s="156"/>
      <c r="L515" s="152"/>
      <c r="M515" s="157"/>
      <c r="T515" s="158"/>
      <c r="AT515" s="153" t="s">
        <v>158</v>
      </c>
      <c r="AU515" s="153" t="s">
        <v>82</v>
      </c>
      <c r="AV515" s="13" t="s">
        <v>82</v>
      </c>
      <c r="AW515" s="13" t="s">
        <v>33</v>
      </c>
      <c r="AX515" s="13" t="s">
        <v>72</v>
      </c>
      <c r="AY515" s="153" t="s">
        <v>146</v>
      </c>
    </row>
    <row r="516" spans="2:51" s="15" customFormat="1">
      <c r="B516" s="166"/>
      <c r="D516" s="146" t="s">
        <v>158</v>
      </c>
      <c r="E516" s="167" t="s">
        <v>19</v>
      </c>
      <c r="F516" s="168" t="s">
        <v>208</v>
      </c>
      <c r="H516" s="169">
        <v>4.4800000000000004</v>
      </c>
      <c r="I516" s="170"/>
      <c r="L516" s="166"/>
      <c r="M516" s="171"/>
      <c r="T516" s="172"/>
      <c r="AT516" s="167" t="s">
        <v>158</v>
      </c>
      <c r="AU516" s="167" t="s">
        <v>82</v>
      </c>
      <c r="AV516" s="15" t="s">
        <v>147</v>
      </c>
      <c r="AW516" s="15" t="s">
        <v>33</v>
      </c>
      <c r="AX516" s="15" t="s">
        <v>72</v>
      </c>
      <c r="AY516" s="167" t="s">
        <v>146</v>
      </c>
    </row>
    <row r="517" spans="2:51" s="12" customFormat="1">
      <c r="B517" s="145"/>
      <c r="D517" s="146" t="s">
        <v>158</v>
      </c>
      <c r="E517" s="147" t="s">
        <v>19</v>
      </c>
      <c r="F517" s="148" t="s">
        <v>315</v>
      </c>
      <c r="H517" s="147" t="s">
        <v>19</v>
      </c>
      <c r="I517" s="149"/>
      <c r="L517" s="145"/>
      <c r="M517" s="150"/>
      <c r="T517" s="151"/>
      <c r="AT517" s="147" t="s">
        <v>158</v>
      </c>
      <c r="AU517" s="147" t="s">
        <v>82</v>
      </c>
      <c r="AV517" s="12" t="s">
        <v>80</v>
      </c>
      <c r="AW517" s="12" t="s">
        <v>33</v>
      </c>
      <c r="AX517" s="12" t="s">
        <v>72</v>
      </c>
      <c r="AY517" s="147" t="s">
        <v>146</v>
      </c>
    </row>
    <row r="518" spans="2:51" s="13" customFormat="1">
      <c r="B518" s="152"/>
      <c r="D518" s="146" t="s">
        <v>158</v>
      </c>
      <c r="E518" s="153" t="s">
        <v>19</v>
      </c>
      <c r="F518" s="154" t="s">
        <v>559</v>
      </c>
      <c r="H518" s="155">
        <v>23.212</v>
      </c>
      <c r="I518" s="156"/>
      <c r="L518" s="152"/>
      <c r="M518" s="157"/>
      <c r="T518" s="158"/>
      <c r="AT518" s="153" t="s">
        <v>158</v>
      </c>
      <c r="AU518" s="153" t="s">
        <v>82</v>
      </c>
      <c r="AV518" s="13" t="s">
        <v>82</v>
      </c>
      <c r="AW518" s="13" t="s">
        <v>33</v>
      </c>
      <c r="AX518" s="13" t="s">
        <v>72</v>
      </c>
      <c r="AY518" s="153" t="s">
        <v>146</v>
      </c>
    </row>
    <row r="519" spans="2:51" s="13" customFormat="1">
      <c r="B519" s="152"/>
      <c r="D519" s="146" t="s">
        <v>158</v>
      </c>
      <c r="E519" s="153" t="s">
        <v>19</v>
      </c>
      <c r="F519" s="154" t="s">
        <v>560</v>
      </c>
      <c r="H519" s="155">
        <v>0.04</v>
      </c>
      <c r="I519" s="156"/>
      <c r="L519" s="152"/>
      <c r="M519" s="157"/>
      <c r="T519" s="158"/>
      <c r="AT519" s="153" t="s">
        <v>158</v>
      </c>
      <c r="AU519" s="153" t="s">
        <v>82</v>
      </c>
      <c r="AV519" s="13" t="s">
        <v>82</v>
      </c>
      <c r="AW519" s="13" t="s">
        <v>33</v>
      </c>
      <c r="AX519" s="13" t="s">
        <v>72</v>
      </c>
      <c r="AY519" s="153" t="s">
        <v>146</v>
      </c>
    </row>
    <row r="520" spans="2:51" s="13" customFormat="1">
      <c r="B520" s="152"/>
      <c r="D520" s="146" t="s">
        <v>158</v>
      </c>
      <c r="E520" s="153" t="s">
        <v>19</v>
      </c>
      <c r="F520" s="154" t="s">
        <v>561</v>
      </c>
      <c r="H520" s="155">
        <v>0</v>
      </c>
      <c r="I520" s="156"/>
      <c r="L520" s="152"/>
      <c r="M520" s="157"/>
      <c r="T520" s="158"/>
      <c r="AT520" s="153" t="s">
        <v>158</v>
      </c>
      <c r="AU520" s="153" t="s">
        <v>82</v>
      </c>
      <c r="AV520" s="13" t="s">
        <v>82</v>
      </c>
      <c r="AW520" s="13" t="s">
        <v>33</v>
      </c>
      <c r="AX520" s="13" t="s">
        <v>72</v>
      </c>
      <c r="AY520" s="153" t="s">
        <v>146</v>
      </c>
    </row>
    <row r="521" spans="2:51" s="13" customFormat="1">
      <c r="B521" s="152"/>
      <c r="D521" s="146" t="s">
        <v>158</v>
      </c>
      <c r="E521" s="153" t="s">
        <v>19</v>
      </c>
      <c r="F521" s="154" t="s">
        <v>562</v>
      </c>
      <c r="H521" s="155">
        <v>0.06</v>
      </c>
      <c r="I521" s="156"/>
      <c r="L521" s="152"/>
      <c r="M521" s="157"/>
      <c r="T521" s="158"/>
      <c r="AT521" s="153" t="s">
        <v>158</v>
      </c>
      <c r="AU521" s="153" t="s">
        <v>82</v>
      </c>
      <c r="AV521" s="13" t="s">
        <v>82</v>
      </c>
      <c r="AW521" s="13" t="s">
        <v>33</v>
      </c>
      <c r="AX521" s="13" t="s">
        <v>72</v>
      </c>
      <c r="AY521" s="153" t="s">
        <v>146</v>
      </c>
    </row>
    <row r="522" spans="2:51" s="15" customFormat="1">
      <c r="B522" s="166"/>
      <c r="D522" s="146" t="s">
        <v>158</v>
      </c>
      <c r="E522" s="167" t="s">
        <v>19</v>
      </c>
      <c r="F522" s="168" t="s">
        <v>208</v>
      </c>
      <c r="H522" s="169">
        <v>23.312000000000001</v>
      </c>
      <c r="I522" s="170"/>
      <c r="L522" s="166"/>
      <c r="M522" s="171"/>
      <c r="T522" s="172"/>
      <c r="AT522" s="167" t="s">
        <v>158</v>
      </c>
      <c r="AU522" s="167" t="s">
        <v>82</v>
      </c>
      <c r="AV522" s="15" t="s">
        <v>147</v>
      </c>
      <c r="AW522" s="15" t="s">
        <v>33</v>
      </c>
      <c r="AX522" s="15" t="s">
        <v>72</v>
      </c>
      <c r="AY522" s="167" t="s">
        <v>146</v>
      </c>
    </row>
    <row r="523" spans="2:51" s="12" customFormat="1">
      <c r="B523" s="145"/>
      <c r="D523" s="146" t="s">
        <v>158</v>
      </c>
      <c r="E523" s="147" t="s">
        <v>19</v>
      </c>
      <c r="F523" s="148" t="s">
        <v>213</v>
      </c>
      <c r="H523" s="147" t="s">
        <v>19</v>
      </c>
      <c r="I523" s="149"/>
      <c r="L523" s="145"/>
      <c r="M523" s="150"/>
      <c r="T523" s="151"/>
      <c r="AT523" s="147" t="s">
        <v>158</v>
      </c>
      <c r="AU523" s="147" t="s">
        <v>82</v>
      </c>
      <c r="AV523" s="12" t="s">
        <v>80</v>
      </c>
      <c r="AW523" s="12" t="s">
        <v>33</v>
      </c>
      <c r="AX523" s="12" t="s">
        <v>72</v>
      </c>
      <c r="AY523" s="147" t="s">
        <v>146</v>
      </c>
    </row>
    <row r="524" spans="2:51" s="13" customFormat="1">
      <c r="B524" s="152"/>
      <c r="D524" s="146" t="s">
        <v>158</v>
      </c>
      <c r="E524" s="153" t="s">
        <v>19</v>
      </c>
      <c r="F524" s="154" t="s">
        <v>563</v>
      </c>
      <c r="H524" s="155">
        <v>20.093</v>
      </c>
      <c r="I524" s="156"/>
      <c r="L524" s="152"/>
      <c r="M524" s="157"/>
      <c r="T524" s="158"/>
      <c r="AT524" s="153" t="s">
        <v>158</v>
      </c>
      <c r="AU524" s="153" t="s">
        <v>82</v>
      </c>
      <c r="AV524" s="13" t="s">
        <v>82</v>
      </c>
      <c r="AW524" s="13" t="s">
        <v>33</v>
      </c>
      <c r="AX524" s="13" t="s">
        <v>72</v>
      </c>
      <c r="AY524" s="153" t="s">
        <v>146</v>
      </c>
    </row>
    <row r="525" spans="2:51" s="13" customFormat="1">
      <c r="B525" s="152"/>
      <c r="D525" s="146" t="s">
        <v>158</v>
      </c>
      <c r="E525" s="153" t="s">
        <v>19</v>
      </c>
      <c r="F525" s="154" t="s">
        <v>564</v>
      </c>
      <c r="H525" s="155">
        <v>-0.16</v>
      </c>
      <c r="I525" s="156"/>
      <c r="L525" s="152"/>
      <c r="M525" s="157"/>
      <c r="T525" s="158"/>
      <c r="AT525" s="153" t="s">
        <v>158</v>
      </c>
      <c r="AU525" s="153" t="s">
        <v>82</v>
      </c>
      <c r="AV525" s="13" t="s">
        <v>82</v>
      </c>
      <c r="AW525" s="13" t="s">
        <v>33</v>
      </c>
      <c r="AX525" s="13" t="s">
        <v>72</v>
      </c>
      <c r="AY525" s="153" t="s">
        <v>146</v>
      </c>
    </row>
    <row r="526" spans="2:51" s="13" customFormat="1">
      <c r="B526" s="152"/>
      <c r="D526" s="146" t="s">
        <v>158</v>
      </c>
      <c r="E526" s="153" t="s">
        <v>19</v>
      </c>
      <c r="F526" s="154" t="s">
        <v>565</v>
      </c>
      <c r="H526" s="155">
        <v>0.12</v>
      </c>
      <c r="I526" s="156"/>
      <c r="L526" s="152"/>
      <c r="M526" s="157"/>
      <c r="T526" s="158"/>
      <c r="AT526" s="153" t="s">
        <v>158</v>
      </c>
      <c r="AU526" s="153" t="s">
        <v>82</v>
      </c>
      <c r="AV526" s="13" t="s">
        <v>82</v>
      </c>
      <c r="AW526" s="13" t="s">
        <v>33</v>
      </c>
      <c r="AX526" s="13" t="s">
        <v>72</v>
      </c>
      <c r="AY526" s="153" t="s">
        <v>146</v>
      </c>
    </row>
    <row r="527" spans="2:51" s="13" customFormat="1">
      <c r="B527" s="152"/>
      <c r="D527" s="146" t="s">
        <v>158</v>
      </c>
      <c r="E527" s="153" t="s">
        <v>19</v>
      </c>
      <c r="F527" s="154" t="s">
        <v>566</v>
      </c>
      <c r="H527" s="155">
        <v>2.3940000000000001</v>
      </c>
      <c r="I527" s="156"/>
      <c r="L527" s="152"/>
      <c r="M527" s="157"/>
      <c r="T527" s="158"/>
      <c r="AT527" s="153" t="s">
        <v>158</v>
      </c>
      <c r="AU527" s="153" t="s">
        <v>82</v>
      </c>
      <c r="AV527" s="13" t="s">
        <v>82</v>
      </c>
      <c r="AW527" s="13" t="s">
        <v>33</v>
      </c>
      <c r="AX527" s="13" t="s">
        <v>72</v>
      </c>
      <c r="AY527" s="153" t="s">
        <v>146</v>
      </c>
    </row>
    <row r="528" spans="2:51" s="13" customFormat="1">
      <c r="B528" s="152"/>
      <c r="D528" s="146" t="s">
        <v>158</v>
      </c>
      <c r="E528" s="153" t="s">
        <v>19</v>
      </c>
      <c r="F528" s="154" t="s">
        <v>567</v>
      </c>
      <c r="H528" s="155">
        <v>19.414000000000001</v>
      </c>
      <c r="I528" s="156"/>
      <c r="L528" s="152"/>
      <c r="M528" s="157"/>
      <c r="T528" s="158"/>
      <c r="AT528" s="153" t="s">
        <v>158</v>
      </c>
      <c r="AU528" s="153" t="s">
        <v>82</v>
      </c>
      <c r="AV528" s="13" t="s">
        <v>82</v>
      </c>
      <c r="AW528" s="13" t="s">
        <v>33</v>
      </c>
      <c r="AX528" s="13" t="s">
        <v>72</v>
      </c>
      <c r="AY528" s="153" t="s">
        <v>146</v>
      </c>
    </row>
    <row r="529" spans="2:51" s="13" customFormat="1">
      <c r="B529" s="152"/>
      <c r="D529" s="146" t="s">
        <v>158</v>
      </c>
      <c r="E529" s="153" t="s">
        <v>19</v>
      </c>
      <c r="F529" s="154" t="s">
        <v>568</v>
      </c>
      <c r="H529" s="155">
        <v>0.93100000000000005</v>
      </c>
      <c r="I529" s="156"/>
      <c r="L529" s="152"/>
      <c r="M529" s="157"/>
      <c r="T529" s="158"/>
      <c r="AT529" s="153" t="s">
        <v>158</v>
      </c>
      <c r="AU529" s="153" t="s">
        <v>82</v>
      </c>
      <c r="AV529" s="13" t="s">
        <v>82</v>
      </c>
      <c r="AW529" s="13" t="s">
        <v>33</v>
      </c>
      <c r="AX529" s="13" t="s">
        <v>72</v>
      </c>
      <c r="AY529" s="153" t="s">
        <v>146</v>
      </c>
    </row>
    <row r="530" spans="2:51" s="13" customFormat="1">
      <c r="B530" s="152"/>
      <c r="D530" s="146" t="s">
        <v>158</v>
      </c>
      <c r="E530" s="153" t="s">
        <v>19</v>
      </c>
      <c r="F530" s="154" t="s">
        <v>569</v>
      </c>
      <c r="H530" s="155">
        <v>-0.04</v>
      </c>
      <c r="I530" s="156"/>
      <c r="L530" s="152"/>
      <c r="M530" s="157"/>
      <c r="T530" s="158"/>
      <c r="AT530" s="153" t="s">
        <v>158</v>
      </c>
      <c r="AU530" s="153" t="s">
        <v>82</v>
      </c>
      <c r="AV530" s="13" t="s">
        <v>82</v>
      </c>
      <c r="AW530" s="13" t="s">
        <v>33</v>
      </c>
      <c r="AX530" s="13" t="s">
        <v>72</v>
      </c>
      <c r="AY530" s="153" t="s">
        <v>146</v>
      </c>
    </row>
    <row r="531" spans="2:51" s="13" customFormat="1">
      <c r="B531" s="152"/>
      <c r="D531" s="146" t="s">
        <v>158</v>
      </c>
      <c r="E531" s="153" t="s">
        <v>19</v>
      </c>
      <c r="F531" s="154" t="s">
        <v>570</v>
      </c>
      <c r="H531" s="155">
        <v>6.125</v>
      </c>
      <c r="I531" s="156"/>
      <c r="L531" s="152"/>
      <c r="M531" s="157"/>
      <c r="T531" s="158"/>
      <c r="AT531" s="153" t="s">
        <v>158</v>
      </c>
      <c r="AU531" s="153" t="s">
        <v>82</v>
      </c>
      <c r="AV531" s="13" t="s">
        <v>82</v>
      </c>
      <c r="AW531" s="13" t="s">
        <v>33</v>
      </c>
      <c r="AX531" s="13" t="s">
        <v>72</v>
      </c>
      <c r="AY531" s="153" t="s">
        <v>146</v>
      </c>
    </row>
    <row r="532" spans="2:51" s="13" customFormat="1">
      <c r="B532" s="152"/>
      <c r="D532" s="146" t="s">
        <v>158</v>
      </c>
      <c r="E532" s="153" t="s">
        <v>19</v>
      </c>
      <c r="F532" s="154" t="s">
        <v>571</v>
      </c>
      <c r="H532" s="155">
        <v>-0.73</v>
      </c>
      <c r="I532" s="156"/>
      <c r="L532" s="152"/>
      <c r="M532" s="157"/>
      <c r="T532" s="158"/>
      <c r="AT532" s="153" t="s">
        <v>158</v>
      </c>
      <c r="AU532" s="153" t="s">
        <v>82</v>
      </c>
      <c r="AV532" s="13" t="s">
        <v>82</v>
      </c>
      <c r="AW532" s="13" t="s">
        <v>33</v>
      </c>
      <c r="AX532" s="13" t="s">
        <v>72</v>
      </c>
      <c r="AY532" s="153" t="s">
        <v>146</v>
      </c>
    </row>
    <row r="533" spans="2:51" s="13" customFormat="1">
      <c r="B533" s="152"/>
      <c r="D533" s="146" t="s">
        <v>158</v>
      </c>
      <c r="E533" s="153" t="s">
        <v>19</v>
      </c>
      <c r="F533" s="154" t="s">
        <v>572</v>
      </c>
      <c r="H533" s="155">
        <v>25.707999999999998</v>
      </c>
      <c r="I533" s="156"/>
      <c r="L533" s="152"/>
      <c r="M533" s="157"/>
      <c r="T533" s="158"/>
      <c r="AT533" s="153" t="s">
        <v>158</v>
      </c>
      <c r="AU533" s="153" t="s">
        <v>82</v>
      </c>
      <c r="AV533" s="13" t="s">
        <v>82</v>
      </c>
      <c r="AW533" s="13" t="s">
        <v>33</v>
      </c>
      <c r="AX533" s="13" t="s">
        <v>72</v>
      </c>
      <c r="AY533" s="153" t="s">
        <v>146</v>
      </c>
    </row>
    <row r="534" spans="2:51" s="15" customFormat="1">
      <c r="B534" s="166"/>
      <c r="D534" s="146" t="s">
        <v>158</v>
      </c>
      <c r="E534" s="167" t="s">
        <v>19</v>
      </c>
      <c r="F534" s="168" t="s">
        <v>208</v>
      </c>
      <c r="H534" s="169">
        <v>73.855000000000004</v>
      </c>
      <c r="I534" s="170"/>
      <c r="L534" s="166"/>
      <c r="M534" s="171"/>
      <c r="T534" s="172"/>
      <c r="AT534" s="167" t="s">
        <v>158</v>
      </c>
      <c r="AU534" s="167" t="s">
        <v>82</v>
      </c>
      <c r="AV534" s="15" t="s">
        <v>147</v>
      </c>
      <c r="AW534" s="15" t="s">
        <v>33</v>
      </c>
      <c r="AX534" s="15" t="s">
        <v>72</v>
      </c>
      <c r="AY534" s="167" t="s">
        <v>146</v>
      </c>
    </row>
    <row r="535" spans="2:51" s="12" customFormat="1">
      <c r="B535" s="145"/>
      <c r="D535" s="146" t="s">
        <v>158</v>
      </c>
      <c r="E535" s="147" t="s">
        <v>19</v>
      </c>
      <c r="F535" s="148" t="s">
        <v>333</v>
      </c>
      <c r="H535" s="147" t="s">
        <v>19</v>
      </c>
      <c r="I535" s="149"/>
      <c r="L535" s="145"/>
      <c r="M535" s="150"/>
      <c r="T535" s="151"/>
      <c r="AT535" s="147" t="s">
        <v>158</v>
      </c>
      <c r="AU535" s="147" t="s">
        <v>82</v>
      </c>
      <c r="AV535" s="12" t="s">
        <v>80</v>
      </c>
      <c r="AW535" s="12" t="s">
        <v>33</v>
      </c>
      <c r="AX535" s="12" t="s">
        <v>72</v>
      </c>
      <c r="AY535" s="147" t="s">
        <v>146</v>
      </c>
    </row>
    <row r="536" spans="2:51" s="13" customFormat="1">
      <c r="B536" s="152"/>
      <c r="D536" s="146" t="s">
        <v>158</v>
      </c>
      <c r="E536" s="153" t="s">
        <v>19</v>
      </c>
      <c r="F536" s="154" t="s">
        <v>573</v>
      </c>
      <c r="H536" s="155">
        <v>36.53</v>
      </c>
      <c r="I536" s="156"/>
      <c r="L536" s="152"/>
      <c r="M536" s="157"/>
      <c r="T536" s="158"/>
      <c r="AT536" s="153" t="s">
        <v>158</v>
      </c>
      <c r="AU536" s="153" t="s">
        <v>82</v>
      </c>
      <c r="AV536" s="13" t="s">
        <v>82</v>
      </c>
      <c r="AW536" s="13" t="s">
        <v>33</v>
      </c>
      <c r="AX536" s="13" t="s">
        <v>72</v>
      </c>
      <c r="AY536" s="153" t="s">
        <v>146</v>
      </c>
    </row>
    <row r="537" spans="2:51" s="13" customFormat="1">
      <c r="B537" s="152"/>
      <c r="D537" s="146" t="s">
        <v>158</v>
      </c>
      <c r="E537" s="153" t="s">
        <v>19</v>
      </c>
      <c r="F537" s="154" t="s">
        <v>574</v>
      </c>
      <c r="H537" s="155">
        <v>-6.5</v>
      </c>
      <c r="I537" s="156"/>
      <c r="L537" s="152"/>
      <c r="M537" s="157"/>
      <c r="T537" s="158"/>
      <c r="AT537" s="153" t="s">
        <v>158</v>
      </c>
      <c r="AU537" s="153" t="s">
        <v>82</v>
      </c>
      <c r="AV537" s="13" t="s">
        <v>82</v>
      </c>
      <c r="AW537" s="13" t="s">
        <v>33</v>
      </c>
      <c r="AX537" s="13" t="s">
        <v>72</v>
      </c>
      <c r="AY537" s="153" t="s">
        <v>146</v>
      </c>
    </row>
    <row r="538" spans="2:51" s="15" customFormat="1">
      <c r="B538" s="166"/>
      <c r="D538" s="146" t="s">
        <v>158</v>
      </c>
      <c r="E538" s="167" t="s">
        <v>19</v>
      </c>
      <c r="F538" s="168" t="s">
        <v>208</v>
      </c>
      <c r="H538" s="169">
        <v>30.03</v>
      </c>
      <c r="I538" s="170"/>
      <c r="L538" s="166"/>
      <c r="M538" s="171"/>
      <c r="T538" s="172"/>
      <c r="AT538" s="167" t="s">
        <v>158</v>
      </c>
      <c r="AU538" s="167" t="s">
        <v>82</v>
      </c>
      <c r="AV538" s="15" t="s">
        <v>147</v>
      </c>
      <c r="AW538" s="15" t="s">
        <v>33</v>
      </c>
      <c r="AX538" s="15" t="s">
        <v>72</v>
      </c>
      <c r="AY538" s="167" t="s">
        <v>146</v>
      </c>
    </row>
    <row r="539" spans="2:51" s="12" customFormat="1">
      <c r="B539" s="145"/>
      <c r="D539" s="146" t="s">
        <v>158</v>
      </c>
      <c r="E539" s="147" t="s">
        <v>19</v>
      </c>
      <c r="F539" s="148" t="s">
        <v>340</v>
      </c>
      <c r="H539" s="147" t="s">
        <v>19</v>
      </c>
      <c r="I539" s="149"/>
      <c r="L539" s="145"/>
      <c r="M539" s="150"/>
      <c r="T539" s="151"/>
      <c r="AT539" s="147" t="s">
        <v>158</v>
      </c>
      <c r="AU539" s="147" t="s">
        <v>82</v>
      </c>
      <c r="AV539" s="12" t="s">
        <v>80</v>
      </c>
      <c r="AW539" s="12" t="s">
        <v>33</v>
      </c>
      <c r="AX539" s="12" t="s">
        <v>72</v>
      </c>
      <c r="AY539" s="147" t="s">
        <v>146</v>
      </c>
    </row>
    <row r="540" spans="2:51" s="13" customFormat="1">
      <c r="B540" s="152"/>
      <c r="D540" s="146" t="s">
        <v>158</v>
      </c>
      <c r="E540" s="153" t="s">
        <v>19</v>
      </c>
      <c r="F540" s="154" t="s">
        <v>575</v>
      </c>
      <c r="H540" s="155">
        <v>65.192999999999998</v>
      </c>
      <c r="I540" s="156"/>
      <c r="L540" s="152"/>
      <c r="M540" s="157"/>
      <c r="T540" s="158"/>
      <c r="AT540" s="153" t="s">
        <v>158</v>
      </c>
      <c r="AU540" s="153" t="s">
        <v>82</v>
      </c>
      <c r="AV540" s="13" t="s">
        <v>82</v>
      </c>
      <c r="AW540" s="13" t="s">
        <v>33</v>
      </c>
      <c r="AX540" s="13" t="s">
        <v>72</v>
      </c>
      <c r="AY540" s="153" t="s">
        <v>146</v>
      </c>
    </row>
    <row r="541" spans="2:51" s="13" customFormat="1">
      <c r="B541" s="152"/>
      <c r="D541" s="146" t="s">
        <v>158</v>
      </c>
      <c r="E541" s="153" t="s">
        <v>19</v>
      </c>
      <c r="F541" s="154" t="s">
        <v>576</v>
      </c>
      <c r="H541" s="155">
        <v>-0.79500000000000004</v>
      </c>
      <c r="I541" s="156"/>
      <c r="L541" s="152"/>
      <c r="M541" s="157"/>
      <c r="T541" s="158"/>
      <c r="AT541" s="153" t="s">
        <v>158</v>
      </c>
      <c r="AU541" s="153" t="s">
        <v>82</v>
      </c>
      <c r="AV541" s="13" t="s">
        <v>82</v>
      </c>
      <c r="AW541" s="13" t="s">
        <v>33</v>
      </c>
      <c r="AX541" s="13" t="s">
        <v>72</v>
      </c>
      <c r="AY541" s="153" t="s">
        <v>146</v>
      </c>
    </row>
    <row r="542" spans="2:51" s="13" customFormat="1">
      <c r="B542" s="152"/>
      <c r="D542" s="146" t="s">
        <v>158</v>
      </c>
      <c r="E542" s="153" t="s">
        <v>19</v>
      </c>
      <c r="F542" s="154" t="s">
        <v>577</v>
      </c>
      <c r="H542" s="155">
        <v>-6.06</v>
      </c>
      <c r="I542" s="156"/>
      <c r="L542" s="152"/>
      <c r="M542" s="157"/>
      <c r="T542" s="158"/>
      <c r="AT542" s="153" t="s">
        <v>158</v>
      </c>
      <c r="AU542" s="153" t="s">
        <v>82</v>
      </c>
      <c r="AV542" s="13" t="s">
        <v>82</v>
      </c>
      <c r="AW542" s="13" t="s">
        <v>33</v>
      </c>
      <c r="AX542" s="13" t="s">
        <v>72</v>
      </c>
      <c r="AY542" s="153" t="s">
        <v>146</v>
      </c>
    </row>
    <row r="543" spans="2:51" s="13" customFormat="1">
      <c r="B543" s="152"/>
      <c r="D543" s="146" t="s">
        <v>158</v>
      </c>
      <c r="E543" s="153" t="s">
        <v>19</v>
      </c>
      <c r="F543" s="154" t="s">
        <v>578</v>
      </c>
      <c r="H543" s="155">
        <v>-0.94</v>
      </c>
      <c r="I543" s="156"/>
      <c r="L543" s="152"/>
      <c r="M543" s="157"/>
      <c r="T543" s="158"/>
      <c r="AT543" s="153" t="s">
        <v>158</v>
      </c>
      <c r="AU543" s="153" t="s">
        <v>82</v>
      </c>
      <c r="AV543" s="13" t="s">
        <v>82</v>
      </c>
      <c r="AW543" s="13" t="s">
        <v>33</v>
      </c>
      <c r="AX543" s="13" t="s">
        <v>72</v>
      </c>
      <c r="AY543" s="153" t="s">
        <v>146</v>
      </c>
    </row>
    <row r="544" spans="2:51" s="13" customFormat="1">
      <c r="B544" s="152"/>
      <c r="D544" s="146" t="s">
        <v>158</v>
      </c>
      <c r="E544" s="153" t="s">
        <v>19</v>
      </c>
      <c r="F544" s="154" t="s">
        <v>579</v>
      </c>
      <c r="H544" s="155">
        <v>4.181</v>
      </c>
      <c r="I544" s="156"/>
      <c r="L544" s="152"/>
      <c r="M544" s="157"/>
      <c r="T544" s="158"/>
      <c r="AT544" s="153" t="s">
        <v>158</v>
      </c>
      <c r="AU544" s="153" t="s">
        <v>82</v>
      </c>
      <c r="AV544" s="13" t="s">
        <v>82</v>
      </c>
      <c r="AW544" s="13" t="s">
        <v>33</v>
      </c>
      <c r="AX544" s="13" t="s">
        <v>72</v>
      </c>
      <c r="AY544" s="153" t="s">
        <v>146</v>
      </c>
    </row>
    <row r="545" spans="2:51" s="13" customFormat="1">
      <c r="B545" s="152"/>
      <c r="D545" s="146" t="s">
        <v>158</v>
      </c>
      <c r="E545" s="153" t="s">
        <v>19</v>
      </c>
      <c r="F545" s="154" t="s">
        <v>580</v>
      </c>
      <c r="H545" s="155">
        <v>2.633</v>
      </c>
      <c r="I545" s="156"/>
      <c r="L545" s="152"/>
      <c r="M545" s="157"/>
      <c r="T545" s="158"/>
      <c r="AT545" s="153" t="s">
        <v>158</v>
      </c>
      <c r="AU545" s="153" t="s">
        <v>82</v>
      </c>
      <c r="AV545" s="13" t="s">
        <v>82</v>
      </c>
      <c r="AW545" s="13" t="s">
        <v>33</v>
      </c>
      <c r="AX545" s="13" t="s">
        <v>72</v>
      </c>
      <c r="AY545" s="153" t="s">
        <v>146</v>
      </c>
    </row>
    <row r="546" spans="2:51" s="13" customFormat="1">
      <c r="B546" s="152"/>
      <c r="D546" s="146" t="s">
        <v>158</v>
      </c>
      <c r="E546" s="153" t="s">
        <v>19</v>
      </c>
      <c r="F546" s="154" t="s">
        <v>581</v>
      </c>
      <c r="H546" s="155">
        <v>3.5000000000000003E-2</v>
      </c>
      <c r="I546" s="156"/>
      <c r="L546" s="152"/>
      <c r="M546" s="157"/>
      <c r="T546" s="158"/>
      <c r="AT546" s="153" t="s">
        <v>158</v>
      </c>
      <c r="AU546" s="153" t="s">
        <v>82</v>
      </c>
      <c r="AV546" s="13" t="s">
        <v>82</v>
      </c>
      <c r="AW546" s="13" t="s">
        <v>33</v>
      </c>
      <c r="AX546" s="13" t="s">
        <v>72</v>
      </c>
      <c r="AY546" s="153" t="s">
        <v>146</v>
      </c>
    </row>
    <row r="547" spans="2:51" s="15" customFormat="1">
      <c r="B547" s="166"/>
      <c r="D547" s="146" t="s">
        <v>158</v>
      </c>
      <c r="E547" s="167" t="s">
        <v>19</v>
      </c>
      <c r="F547" s="168" t="s">
        <v>208</v>
      </c>
      <c r="H547" s="169">
        <v>64.247</v>
      </c>
      <c r="I547" s="170"/>
      <c r="L547" s="166"/>
      <c r="M547" s="171"/>
      <c r="T547" s="172"/>
      <c r="AT547" s="167" t="s">
        <v>158</v>
      </c>
      <c r="AU547" s="167" t="s">
        <v>82</v>
      </c>
      <c r="AV547" s="15" t="s">
        <v>147</v>
      </c>
      <c r="AW547" s="15" t="s">
        <v>33</v>
      </c>
      <c r="AX547" s="15" t="s">
        <v>72</v>
      </c>
      <c r="AY547" s="167" t="s">
        <v>146</v>
      </c>
    </row>
    <row r="548" spans="2:51" s="12" customFormat="1">
      <c r="B548" s="145"/>
      <c r="D548" s="146" t="s">
        <v>158</v>
      </c>
      <c r="E548" s="147" t="s">
        <v>19</v>
      </c>
      <c r="F548" s="148" t="s">
        <v>354</v>
      </c>
      <c r="H548" s="147" t="s">
        <v>19</v>
      </c>
      <c r="I548" s="149"/>
      <c r="L548" s="145"/>
      <c r="M548" s="150"/>
      <c r="T548" s="151"/>
      <c r="AT548" s="147" t="s">
        <v>158</v>
      </c>
      <c r="AU548" s="147" t="s">
        <v>82</v>
      </c>
      <c r="AV548" s="12" t="s">
        <v>80</v>
      </c>
      <c r="AW548" s="12" t="s">
        <v>33</v>
      </c>
      <c r="AX548" s="12" t="s">
        <v>72</v>
      </c>
      <c r="AY548" s="147" t="s">
        <v>146</v>
      </c>
    </row>
    <row r="549" spans="2:51" s="13" customFormat="1">
      <c r="B549" s="152"/>
      <c r="D549" s="146" t="s">
        <v>158</v>
      </c>
      <c r="E549" s="153" t="s">
        <v>19</v>
      </c>
      <c r="F549" s="154" t="s">
        <v>582</v>
      </c>
      <c r="H549" s="155">
        <v>1.323</v>
      </c>
      <c r="I549" s="156"/>
      <c r="L549" s="152"/>
      <c r="M549" s="157"/>
      <c r="T549" s="158"/>
      <c r="AT549" s="153" t="s">
        <v>158</v>
      </c>
      <c r="AU549" s="153" t="s">
        <v>82</v>
      </c>
      <c r="AV549" s="13" t="s">
        <v>82</v>
      </c>
      <c r="AW549" s="13" t="s">
        <v>33</v>
      </c>
      <c r="AX549" s="13" t="s">
        <v>72</v>
      </c>
      <c r="AY549" s="153" t="s">
        <v>146</v>
      </c>
    </row>
    <row r="550" spans="2:51" s="15" customFormat="1">
      <c r="B550" s="166"/>
      <c r="D550" s="146" t="s">
        <v>158</v>
      </c>
      <c r="E550" s="167" t="s">
        <v>19</v>
      </c>
      <c r="F550" s="168" t="s">
        <v>208</v>
      </c>
      <c r="H550" s="169">
        <v>1.323</v>
      </c>
      <c r="I550" s="170"/>
      <c r="L550" s="166"/>
      <c r="M550" s="171"/>
      <c r="T550" s="172"/>
      <c r="AT550" s="167" t="s">
        <v>158</v>
      </c>
      <c r="AU550" s="167" t="s">
        <v>82</v>
      </c>
      <c r="AV550" s="15" t="s">
        <v>147</v>
      </c>
      <c r="AW550" s="15" t="s">
        <v>33</v>
      </c>
      <c r="AX550" s="15" t="s">
        <v>72</v>
      </c>
      <c r="AY550" s="167" t="s">
        <v>146</v>
      </c>
    </row>
    <row r="551" spans="2:51" s="12" customFormat="1">
      <c r="B551" s="145"/>
      <c r="D551" s="146" t="s">
        <v>158</v>
      </c>
      <c r="E551" s="147" t="s">
        <v>19</v>
      </c>
      <c r="F551" s="148" t="s">
        <v>361</v>
      </c>
      <c r="H551" s="147" t="s">
        <v>19</v>
      </c>
      <c r="I551" s="149"/>
      <c r="L551" s="145"/>
      <c r="M551" s="150"/>
      <c r="T551" s="151"/>
      <c r="AT551" s="147" t="s">
        <v>158</v>
      </c>
      <c r="AU551" s="147" t="s">
        <v>82</v>
      </c>
      <c r="AV551" s="12" t="s">
        <v>80</v>
      </c>
      <c r="AW551" s="12" t="s">
        <v>33</v>
      </c>
      <c r="AX551" s="12" t="s">
        <v>72</v>
      </c>
      <c r="AY551" s="147" t="s">
        <v>146</v>
      </c>
    </row>
    <row r="552" spans="2:51" s="13" customFormat="1">
      <c r="B552" s="152"/>
      <c r="D552" s="146" t="s">
        <v>158</v>
      </c>
      <c r="E552" s="153" t="s">
        <v>19</v>
      </c>
      <c r="F552" s="154" t="s">
        <v>583</v>
      </c>
      <c r="H552" s="155">
        <v>5.2240000000000002</v>
      </c>
      <c r="I552" s="156"/>
      <c r="L552" s="152"/>
      <c r="M552" s="157"/>
      <c r="T552" s="158"/>
      <c r="AT552" s="153" t="s">
        <v>158</v>
      </c>
      <c r="AU552" s="153" t="s">
        <v>82</v>
      </c>
      <c r="AV552" s="13" t="s">
        <v>82</v>
      </c>
      <c r="AW552" s="13" t="s">
        <v>33</v>
      </c>
      <c r="AX552" s="13" t="s">
        <v>72</v>
      </c>
      <c r="AY552" s="153" t="s">
        <v>146</v>
      </c>
    </row>
    <row r="553" spans="2:51" s="15" customFormat="1">
      <c r="B553" s="166"/>
      <c r="D553" s="146" t="s">
        <v>158</v>
      </c>
      <c r="E553" s="167" t="s">
        <v>19</v>
      </c>
      <c r="F553" s="168" t="s">
        <v>208</v>
      </c>
      <c r="H553" s="169">
        <v>5.2240000000000002</v>
      </c>
      <c r="I553" s="170"/>
      <c r="L553" s="166"/>
      <c r="M553" s="171"/>
      <c r="T553" s="172"/>
      <c r="AT553" s="167" t="s">
        <v>158</v>
      </c>
      <c r="AU553" s="167" t="s">
        <v>82</v>
      </c>
      <c r="AV553" s="15" t="s">
        <v>147</v>
      </c>
      <c r="AW553" s="15" t="s">
        <v>33</v>
      </c>
      <c r="AX553" s="15" t="s">
        <v>72</v>
      </c>
      <c r="AY553" s="167" t="s">
        <v>146</v>
      </c>
    </row>
    <row r="554" spans="2:51" s="12" customFormat="1">
      <c r="B554" s="145"/>
      <c r="D554" s="146" t="s">
        <v>158</v>
      </c>
      <c r="E554" s="147" t="s">
        <v>19</v>
      </c>
      <c r="F554" s="148" t="s">
        <v>364</v>
      </c>
      <c r="H554" s="147" t="s">
        <v>19</v>
      </c>
      <c r="I554" s="149"/>
      <c r="L554" s="145"/>
      <c r="M554" s="150"/>
      <c r="T554" s="151"/>
      <c r="AT554" s="147" t="s">
        <v>158</v>
      </c>
      <c r="AU554" s="147" t="s">
        <v>82</v>
      </c>
      <c r="AV554" s="12" t="s">
        <v>80</v>
      </c>
      <c r="AW554" s="12" t="s">
        <v>33</v>
      </c>
      <c r="AX554" s="12" t="s">
        <v>72</v>
      </c>
      <c r="AY554" s="147" t="s">
        <v>146</v>
      </c>
    </row>
    <row r="555" spans="2:51" s="13" customFormat="1">
      <c r="B555" s="152"/>
      <c r="D555" s="146" t="s">
        <v>158</v>
      </c>
      <c r="E555" s="153" t="s">
        <v>19</v>
      </c>
      <c r="F555" s="154" t="s">
        <v>584</v>
      </c>
      <c r="H555" s="155">
        <v>5.5979999999999999</v>
      </c>
      <c r="I555" s="156"/>
      <c r="L555" s="152"/>
      <c r="M555" s="157"/>
      <c r="T555" s="158"/>
      <c r="AT555" s="153" t="s">
        <v>158</v>
      </c>
      <c r="AU555" s="153" t="s">
        <v>82</v>
      </c>
      <c r="AV555" s="13" t="s">
        <v>82</v>
      </c>
      <c r="AW555" s="13" t="s">
        <v>33</v>
      </c>
      <c r="AX555" s="13" t="s">
        <v>72</v>
      </c>
      <c r="AY555" s="153" t="s">
        <v>146</v>
      </c>
    </row>
    <row r="556" spans="2:51" s="15" customFormat="1">
      <c r="B556" s="166"/>
      <c r="D556" s="146" t="s">
        <v>158</v>
      </c>
      <c r="E556" s="167" t="s">
        <v>19</v>
      </c>
      <c r="F556" s="168" t="s">
        <v>208</v>
      </c>
      <c r="H556" s="169">
        <v>5.5979999999999999</v>
      </c>
      <c r="I556" s="170"/>
      <c r="L556" s="166"/>
      <c r="M556" s="171"/>
      <c r="T556" s="172"/>
      <c r="AT556" s="167" t="s">
        <v>158</v>
      </c>
      <c r="AU556" s="167" t="s">
        <v>82</v>
      </c>
      <c r="AV556" s="15" t="s">
        <v>147</v>
      </c>
      <c r="AW556" s="15" t="s">
        <v>33</v>
      </c>
      <c r="AX556" s="15" t="s">
        <v>72</v>
      </c>
      <c r="AY556" s="167" t="s">
        <v>146</v>
      </c>
    </row>
    <row r="557" spans="2:51" s="12" customFormat="1">
      <c r="B557" s="145"/>
      <c r="D557" s="146" t="s">
        <v>158</v>
      </c>
      <c r="E557" s="147" t="s">
        <v>19</v>
      </c>
      <c r="F557" s="148" t="s">
        <v>370</v>
      </c>
      <c r="H557" s="147" t="s">
        <v>19</v>
      </c>
      <c r="I557" s="149"/>
      <c r="L557" s="145"/>
      <c r="M557" s="150"/>
      <c r="T557" s="151"/>
      <c r="AT557" s="147" t="s">
        <v>158</v>
      </c>
      <c r="AU557" s="147" t="s">
        <v>82</v>
      </c>
      <c r="AV557" s="12" t="s">
        <v>80</v>
      </c>
      <c r="AW557" s="12" t="s">
        <v>33</v>
      </c>
      <c r="AX557" s="12" t="s">
        <v>72</v>
      </c>
      <c r="AY557" s="147" t="s">
        <v>146</v>
      </c>
    </row>
    <row r="558" spans="2:51" s="13" customFormat="1">
      <c r="B558" s="152"/>
      <c r="D558" s="146" t="s">
        <v>158</v>
      </c>
      <c r="E558" s="153" t="s">
        <v>19</v>
      </c>
      <c r="F558" s="154" t="s">
        <v>585</v>
      </c>
      <c r="H558" s="155">
        <v>20.613</v>
      </c>
      <c r="I558" s="156"/>
      <c r="L558" s="152"/>
      <c r="M558" s="157"/>
      <c r="T558" s="158"/>
      <c r="AT558" s="153" t="s">
        <v>158</v>
      </c>
      <c r="AU558" s="153" t="s">
        <v>82</v>
      </c>
      <c r="AV558" s="13" t="s">
        <v>82</v>
      </c>
      <c r="AW558" s="13" t="s">
        <v>33</v>
      </c>
      <c r="AX558" s="13" t="s">
        <v>72</v>
      </c>
      <c r="AY558" s="153" t="s">
        <v>146</v>
      </c>
    </row>
    <row r="559" spans="2:51" s="13" customFormat="1">
      <c r="B559" s="152"/>
      <c r="D559" s="146" t="s">
        <v>158</v>
      </c>
      <c r="E559" s="153" t="s">
        <v>19</v>
      </c>
      <c r="F559" s="154" t="s">
        <v>586</v>
      </c>
      <c r="H559" s="155">
        <v>-3.36</v>
      </c>
      <c r="I559" s="156"/>
      <c r="L559" s="152"/>
      <c r="M559" s="157"/>
      <c r="T559" s="158"/>
      <c r="AT559" s="153" t="s">
        <v>158</v>
      </c>
      <c r="AU559" s="153" t="s">
        <v>82</v>
      </c>
      <c r="AV559" s="13" t="s">
        <v>82</v>
      </c>
      <c r="AW559" s="13" t="s">
        <v>33</v>
      </c>
      <c r="AX559" s="13" t="s">
        <v>72</v>
      </c>
      <c r="AY559" s="153" t="s">
        <v>146</v>
      </c>
    </row>
    <row r="560" spans="2:51" s="15" customFormat="1">
      <c r="B560" s="166"/>
      <c r="D560" s="146" t="s">
        <v>158</v>
      </c>
      <c r="E560" s="167" t="s">
        <v>19</v>
      </c>
      <c r="F560" s="168" t="s">
        <v>208</v>
      </c>
      <c r="H560" s="169">
        <v>17.253</v>
      </c>
      <c r="I560" s="170"/>
      <c r="L560" s="166"/>
      <c r="M560" s="171"/>
      <c r="T560" s="172"/>
      <c r="AT560" s="167" t="s">
        <v>158</v>
      </c>
      <c r="AU560" s="167" t="s">
        <v>82</v>
      </c>
      <c r="AV560" s="15" t="s">
        <v>147</v>
      </c>
      <c r="AW560" s="15" t="s">
        <v>33</v>
      </c>
      <c r="AX560" s="15" t="s">
        <v>72</v>
      </c>
      <c r="AY560" s="167" t="s">
        <v>146</v>
      </c>
    </row>
    <row r="561" spans="2:51" s="12" customFormat="1">
      <c r="B561" s="145"/>
      <c r="D561" s="146" t="s">
        <v>158</v>
      </c>
      <c r="E561" s="147" t="s">
        <v>19</v>
      </c>
      <c r="F561" s="148" t="s">
        <v>375</v>
      </c>
      <c r="H561" s="147" t="s">
        <v>19</v>
      </c>
      <c r="I561" s="149"/>
      <c r="L561" s="145"/>
      <c r="M561" s="150"/>
      <c r="T561" s="151"/>
      <c r="AT561" s="147" t="s">
        <v>158</v>
      </c>
      <c r="AU561" s="147" t="s">
        <v>82</v>
      </c>
      <c r="AV561" s="12" t="s">
        <v>80</v>
      </c>
      <c r="AW561" s="12" t="s">
        <v>33</v>
      </c>
      <c r="AX561" s="12" t="s">
        <v>72</v>
      </c>
      <c r="AY561" s="147" t="s">
        <v>146</v>
      </c>
    </row>
    <row r="562" spans="2:51" s="13" customFormat="1">
      <c r="B562" s="152"/>
      <c r="D562" s="146" t="s">
        <v>158</v>
      </c>
      <c r="E562" s="153" t="s">
        <v>19</v>
      </c>
      <c r="F562" s="154" t="s">
        <v>587</v>
      </c>
      <c r="H562" s="155">
        <v>42.963000000000001</v>
      </c>
      <c r="I562" s="156"/>
      <c r="L562" s="152"/>
      <c r="M562" s="157"/>
      <c r="T562" s="158"/>
      <c r="AT562" s="153" t="s">
        <v>158</v>
      </c>
      <c r="AU562" s="153" t="s">
        <v>82</v>
      </c>
      <c r="AV562" s="13" t="s">
        <v>82</v>
      </c>
      <c r="AW562" s="13" t="s">
        <v>33</v>
      </c>
      <c r="AX562" s="13" t="s">
        <v>72</v>
      </c>
      <c r="AY562" s="153" t="s">
        <v>146</v>
      </c>
    </row>
    <row r="563" spans="2:51" s="13" customFormat="1">
      <c r="B563" s="152"/>
      <c r="D563" s="146" t="s">
        <v>158</v>
      </c>
      <c r="E563" s="153" t="s">
        <v>19</v>
      </c>
      <c r="F563" s="154" t="s">
        <v>588</v>
      </c>
      <c r="H563" s="155">
        <v>-2.37</v>
      </c>
      <c r="I563" s="156"/>
      <c r="L563" s="152"/>
      <c r="M563" s="157"/>
      <c r="T563" s="158"/>
      <c r="AT563" s="153" t="s">
        <v>158</v>
      </c>
      <c r="AU563" s="153" t="s">
        <v>82</v>
      </c>
      <c r="AV563" s="13" t="s">
        <v>82</v>
      </c>
      <c r="AW563" s="13" t="s">
        <v>33</v>
      </c>
      <c r="AX563" s="13" t="s">
        <v>72</v>
      </c>
      <c r="AY563" s="153" t="s">
        <v>146</v>
      </c>
    </row>
    <row r="564" spans="2:51" s="13" customFormat="1">
      <c r="B564" s="152"/>
      <c r="D564" s="146" t="s">
        <v>158</v>
      </c>
      <c r="E564" s="153" t="s">
        <v>19</v>
      </c>
      <c r="F564" s="154" t="s">
        <v>589</v>
      </c>
      <c r="H564" s="155">
        <v>26.988</v>
      </c>
      <c r="I564" s="156"/>
      <c r="L564" s="152"/>
      <c r="M564" s="157"/>
      <c r="T564" s="158"/>
      <c r="AT564" s="153" t="s">
        <v>158</v>
      </c>
      <c r="AU564" s="153" t="s">
        <v>82</v>
      </c>
      <c r="AV564" s="13" t="s">
        <v>82</v>
      </c>
      <c r="AW564" s="13" t="s">
        <v>33</v>
      </c>
      <c r="AX564" s="13" t="s">
        <v>72</v>
      </c>
      <c r="AY564" s="153" t="s">
        <v>146</v>
      </c>
    </row>
    <row r="565" spans="2:51" s="13" customFormat="1">
      <c r="B565" s="152"/>
      <c r="D565" s="146" t="s">
        <v>158</v>
      </c>
      <c r="E565" s="153" t="s">
        <v>19</v>
      </c>
      <c r="F565" s="154" t="s">
        <v>590</v>
      </c>
      <c r="H565" s="155">
        <v>-4.08</v>
      </c>
      <c r="I565" s="156"/>
      <c r="L565" s="152"/>
      <c r="M565" s="157"/>
      <c r="T565" s="158"/>
      <c r="AT565" s="153" t="s">
        <v>158</v>
      </c>
      <c r="AU565" s="153" t="s">
        <v>82</v>
      </c>
      <c r="AV565" s="13" t="s">
        <v>82</v>
      </c>
      <c r="AW565" s="13" t="s">
        <v>33</v>
      </c>
      <c r="AX565" s="13" t="s">
        <v>72</v>
      </c>
      <c r="AY565" s="153" t="s">
        <v>146</v>
      </c>
    </row>
    <row r="566" spans="2:51" s="13" customFormat="1">
      <c r="B566" s="152"/>
      <c r="D566" s="146" t="s">
        <v>158</v>
      </c>
      <c r="E566" s="153" t="s">
        <v>19</v>
      </c>
      <c r="F566" s="154" t="s">
        <v>591</v>
      </c>
      <c r="H566" s="155">
        <v>-0.99</v>
      </c>
      <c r="I566" s="156"/>
      <c r="L566" s="152"/>
      <c r="M566" s="157"/>
      <c r="T566" s="158"/>
      <c r="AT566" s="153" t="s">
        <v>158</v>
      </c>
      <c r="AU566" s="153" t="s">
        <v>82</v>
      </c>
      <c r="AV566" s="13" t="s">
        <v>82</v>
      </c>
      <c r="AW566" s="13" t="s">
        <v>33</v>
      </c>
      <c r="AX566" s="13" t="s">
        <v>72</v>
      </c>
      <c r="AY566" s="153" t="s">
        <v>146</v>
      </c>
    </row>
    <row r="567" spans="2:51" s="13" customFormat="1">
      <c r="B567" s="152"/>
      <c r="D567" s="146" t="s">
        <v>158</v>
      </c>
      <c r="E567" s="153" t="s">
        <v>19</v>
      </c>
      <c r="F567" s="154" t="s">
        <v>592</v>
      </c>
      <c r="H567" s="155">
        <v>18.95</v>
      </c>
      <c r="I567" s="156"/>
      <c r="L567" s="152"/>
      <c r="M567" s="157"/>
      <c r="T567" s="158"/>
      <c r="AT567" s="153" t="s">
        <v>158</v>
      </c>
      <c r="AU567" s="153" t="s">
        <v>82</v>
      </c>
      <c r="AV567" s="13" t="s">
        <v>82</v>
      </c>
      <c r="AW567" s="13" t="s">
        <v>33</v>
      </c>
      <c r="AX567" s="13" t="s">
        <v>72</v>
      </c>
      <c r="AY567" s="153" t="s">
        <v>146</v>
      </c>
    </row>
    <row r="568" spans="2:51" s="13" customFormat="1">
      <c r="B568" s="152"/>
      <c r="D568" s="146" t="s">
        <v>158</v>
      </c>
      <c r="E568" s="153" t="s">
        <v>19</v>
      </c>
      <c r="F568" s="154" t="s">
        <v>591</v>
      </c>
      <c r="H568" s="155">
        <v>-0.99</v>
      </c>
      <c r="I568" s="156"/>
      <c r="L568" s="152"/>
      <c r="M568" s="157"/>
      <c r="T568" s="158"/>
      <c r="AT568" s="153" t="s">
        <v>158</v>
      </c>
      <c r="AU568" s="153" t="s">
        <v>82</v>
      </c>
      <c r="AV568" s="13" t="s">
        <v>82</v>
      </c>
      <c r="AW568" s="13" t="s">
        <v>33</v>
      </c>
      <c r="AX568" s="13" t="s">
        <v>72</v>
      </c>
      <c r="AY568" s="153" t="s">
        <v>146</v>
      </c>
    </row>
    <row r="569" spans="2:51" s="15" customFormat="1">
      <c r="B569" s="166"/>
      <c r="D569" s="146" t="s">
        <v>158</v>
      </c>
      <c r="E569" s="167" t="s">
        <v>19</v>
      </c>
      <c r="F569" s="168" t="s">
        <v>208</v>
      </c>
      <c r="H569" s="169">
        <v>80.471000000000004</v>
      </c>
      <c r="I569" s="170"/>
      <c r="L569" s="166"/>
      <c r="M569" s="171"/>
      <c r="T569" s="172"/>
      <c r="AT569" s="167" t="s">
        <v>158</v>
      </c>
      <c r="AU569" s="167" t="s">
        <v>82</v>
      </c>
      <c r="AV569" s="15" t="s">
        <v>147</v>
      </c>
      <c r="AW569" s="15" t="s">
        <v>33</v>
      </c>
      <c r="AX569" s="15" t="s">
        <v>72</v>
      </c>
      <c r="AY569" s="167" t="s">
        <v>146</v>
      </c>
    </row>
    <row r="570" spans="2:51" s="12" customFormat="1">
      <c r="B570" s="145"/>
      <c r="D570" s="146" t="s">
        <v>158</v>
      </c>
      <c r="E570" s="147" t="s">
        <v>19</v>
      </c>
      <c r="F570" s="148" t="s">
        <v>380</v>
      </c>
      <c r="H570" s="147" t="s">
        <v>19</v>
      </c>
      <c r="I570" s="149"/>
      <c r="L570" s="145"/>
      <c r="M570" s="150"/>
      <c r="T570" s="151"/>
      <c r="AT570" s="147" t="s">
        <v>158</v>
      </c>
      <c r="AU570" s="147" t="s">
        <v>82</v>
      </c>
      <c r="AV570" s="12" t="s">
        <v>80</v>
      </c>
      <c r="AW570" s="12" t="s">
        <v>33</v>
      </c>
      <c r="AX570" s="12" t="s">
        <v>72</v>
      </c>
      <c r="AY570" s="147" t="s">
        <v>146</v>
      </c>
    </row>
    <row r="571" spans="2:51" s="13" customFormat="1">
      <c r="B571" s="152"/>
      <c r="D571" s="146" t="s">
        <v>158</v>
      </c>
      <c r="E571" s="153" t="s">
        <v>19</v>
      </c>
      <c r="F571" s="154" t="s">
        <v>593</v>
      </c>
      <c r="H571" s="155">
        <v>37.343000000000004</v>
      </c>
      <c r="I571" s="156"/>
      <c r="L571" s="152"/>
      <c r="M571" s="157"/>
      <c r="T571" s="158"/>
      <c r="AT571" s="153" t="s">
        <v>158</v>
      </c>
      <c r="AU571" s="153" t="s">
        <v>82</v>
      </c>
      <c r="AV571" s="13" t="s">
        <v>82</v>
      </c>
      <c r="AW571" s="13" t="s">
        <v>33</v>
      </c>
      <c r="AX571" s="13" t="s">
        <v>72</v>
      </c>
      <c r="AY571" s="153" t="s">
        <v>146</v>
      </c>
    </row>
    <row r="572" spans="2:51" s="13" customFormat="1">
      <c r="B572" s="152"/>
      <c r="D572" s="146" t="s">
        <v>158</v>
      </c>
      <c r="E572" s="153" t="s">
        <v>19</v>
      </c>
      <c r="F572" s="154" t="s">
        <v>594</v>
      </c>
      <c r="H572" s="155">
        <v>-0.08</v>
      </c>
      <c r="I572" s="156"/>
      <c r="L572" s="152"/>
      <c r="M572" s="157"/>
      <c r="T572" s="158"/>
      <c r="AT572" s="153" t="s">
        <v>158</v>
      </c>
      <c r="AU572" s="153" t="s">
        <v>82</v>
      </c>
      <c r="AV572" s="13" t="s">
        <v>82</v>
      </c>
      <c r="AW572" s="13" t="s">
        <v>33</v>
      </c>
      <c r="AX572" s="13" t="s">
        <v>72</v>
      </c>
      <c r="AY572" s="153" t="s">
        <v>146</v>
      </c>
    </row>
    <row r="573" spans="2:51" s="13" customFormat="1">
      <c r="B573" s="152"/>
      <c r="D573" s="146" t="s">
        <v>158</v>
      </c>
      <c r="E573" s="153" t="s">
        <v>19</v>
      </c>
      <c r="F573" s="154" t="s">
        <v>595</v>
      </c>
      <c r="H573" s="155">
        <v>-1.6</v>
      </c>
      <c r="I573" s="156"/>
      <c r="L573" s="152"/>
      <c r="M573" s="157"/>
      <c r="T573" s="158"/>
      <c r="AT573" s="153" t="s">
        <v>158</v>
      </c>
      <c r="AU573" s="153" t="s">
        <v>82</v>
      </c>
      <c r="AV573" s="13" t="s">
        <v>82</v>
      </c>
      <c r="AW573" s="13" t="s">
        <v>33</v>
      </c>
      <c r="AX573" s="13" t="s">
        <v>72</v>
      </c>
      <c r="AY573" s="153" t="s">
        <v>146</v>
      </c>
    </row>
    <row r="574" spans="2:51" s="13" customFormat="1">
      <c r="B574" s="152"/>
      <c r="D574" s="146" t="s">
        <v>158</v>
      </c>
      <c r="E574" s="153" t="s">
        <v>19</v>
      </c>
      <c r="F574" s="154" t="s">
        <v>596</v>
      </c>
      <c r="H574" s="155">
        <v>-0.80500000000000005</v>
      </c>
      <c r="I574" s="156"/>
      <c r="L574" s="152"/>
      <c r="M574" s="157"/>
      <c r="T574" s="158"/>
      <c r="AT574" s="153" t="s">
        <v>158</v>
      </c>
      <c r="AU574" s="153" t="s">
        <v>82</v>
      </c>
      <c r="AV574" s="13" t="s">
        <v>82</v>
      </c>
      <c r="AW574" s="13" t="s">
        <v>33</v>
      </c>
      <c r="AX574" s="13" t="s">
        <v>72</v>
      </c>
      <c r="AY574" s="153" t="s">
        <v>146</v>
      </c>
    </row>
    <row r="575" spans="2:51" s="15" customFormat="1">
      <c r="B575" s="166"/>
      <c r="D575" s="146" t="s">
        <v>158</v>
      </c>
      <c r="E575" s="167" t="s">
        <v>19</v>
      </c>
      <c r="F575" s="168" t="s">
        <v>208</v>
      </c>
      <c r="H575" s="169">
        <v>34.857999999999997</v>
      </c>
      <c r="I575" s="170"/>
      <c r="L575" s="166"/>
      <c r="M575" s="171"/>
      <c r="T575" s="172"/>
      <c r="AT575" s="167" t="s">
        <v>158</v>
      </c>
      <c r="AU575" s="167" t="s">
        <v>82</v>
      </c>
      <c r="AV575" s="15" t="s">
        <v>147</v>
      </c>
      <c r="AW575" s="15" t="s">
        <v>33</v>
      </c>
      <c r="AX575" s="15" t="s">
        <v>72</v>
      </c>
      <c r="AY575" s="167" t="s">
        <v>146</v>
      </c>
    </row>
    <row r="576" spans="2:51" s="12" customFormat="1">
      <c r="B576" s="145"/>
      <c r="D576" s="146" t="s">
        <v>158</v>
      </c>
      <c r="E576" s="147" t="s">
        <v>19</v>
      </c>
      <c r="F576" s="148" t="s">
        <v>543</v>
      </c>
      <c r="H576" s="147" t="s">
        <v>19</v>
      </c>
      <c r="I576" s="149"/>
      <c r="L576" s="145"/>
      <c r="M576" s="150"/>
      <c r="T576" s="151"/>
      <c r="AT576" s="147" t="s">
        <v>158</v>
      </c>
      <c r="AU576" s="147" t="s">
        <v>82</v>
      </c>
      <c r="AV576" s="12" t="s">
        <v>80</v>
      </c>
      <c r="AW576" s="12" t="s">
        <v>33</v>
      </c>
      <c r="AX576" s="12" t="s">
        <v>72</v>
      </c>
      <c r="AY576" s="147" t="s">
        <v>146</v>
      </c>
    </row>
    <row r="577" spans="2:65" s="13" customFormat="1">
      <c r="B577" s="152"/>
      <c r="D577" s="146" t="s">
        <v>158</v>
      </c>
      <c r="E577" s="153" t="s">
        <v>19</v>
      </c>
      <c r="F577" s="154" t="s">
        <v>597</v>
      </c>
      <c r="H577" s="155">
        <v>11.52</v>
      </c>
      <c r="I577" s="156"/>
      <c r="L577" s="152"/>
      <c r="M577" s="157"/>
      <c r="T577" s="158"/>
      <c r="AT577" s="153" t="s">
        <v>158</v>
      </c>
      <c r="AU577" s="153" t="s">
        <v>82</v>
      </c>
      <c r="AV577" s="13" t="s">
        <v>82</v>
      </c>
      <c r="AW577" s="13" t="s">
        <v>33</v>
      </c>
      <c r="AX577" s="13" t="s">
        <v>72</v>
      </c>
      <c r="AY577" s="153" t="s">
        <v>146</v>
      </c>
    </row>
    <row r="578" spans="2:65" s="15" customFormat="1">
      <c r="B578" s="166"/>
      <c r="D578" s="146" t="s">
        <v>158</v>
      </c>
      <c r="E578" s="167" t="s">
        <v>19</v>
      </c>
      <c r="F578" s="168" t="s">
        <v>208</v>
      </c>
      <c r="H578" s="169">
        <v>11.52</v>
      </c>
      <c r="I578" s="170"/>
      <c r="L578" s="166"/>
      <c r="M578" s="171"/>
      <c r="T578" s="172"/>
      <c r="AT578" s="167" t="s">
        <v>158</v>
      </c>
      <c r="AU578" s="167" t="s">
        <v>82</v>
      </c>
      <c r="AV578" s="15" t="s">
        <v>147</v>
      </c>
      <c r="AW578" s="15" t="s">
        <v>33</v>
      </c>
      <c r="AX578" s="15" t="s">
        <v>72</v>
      </c>
      <c r="AY578" s="167" t="s">
        <v>146</v>
      </c>
    </row>
    <row r="579" spans="2:65" s="14" customFormat="1">
      <c r="B579" s="159"/>
      <c r="D579" s="146" t="s">
        <v>158</v>
      </c>
      <c r="E579" s="160" t="s">
        <v>19</v>
      </c>
      <c r="F579" s="161" t="s">
        <v>163</v>
      </c>
      <c r="H579" s="162">
        <v>362.01900000000001</v>
      </c>
      <c r="I579" s="163"/>
      <c r="L579" s="159"/>
      <c r="M579" s="164"/>
      <c r="T579" s="165"/>
      <c r="AT579" s="160" t="s">
        <v>158</v>
      </c>
      <c r="AU579" s="160" t="s">
        <v>82</v>
      </c>
      <c r="AV579" s="14" t="s">
        <v>154</v>
      </c>
      <c r="AW579" s="14" t="s">
        <v>33</v>
      </c>
      <c r="AX579" s="14" t="s">
        <v>80</v>
      </c>
      <c r="AY579" s="160" t="s">
        <v>146</v>
      </c>
    </row>
    <row r="580" spans="2:65" s="1" customFormat="1" ht="33" customHeight="1">
      <c r="B580" s="33"/>
      <c r="C580" s="128" t="s">
        <v>598</v>
      </c>
      <c r="D580" s="128" t="s">
        <v>149</v>
      </c>
      <c r="E580" s="129" t="s">
        <v>599</v>
      </c>
      <c r="F580" s="130" t="s">
        <v>600</v>
      </c>
      <c r="G580" s="131" t="s">
        <v>171</v>
      </c>
      <c r="H580" s="132">
        <v>362.01900000000001</v>
      </c>
      <c r="I580" s="133"/>
      <c r="J580" s="134">
        <f>ROUND(I580*H580,2)</f>
        <v>0</v>
      </c>
      <c r="K580" s="130" t="s">
        <v>153</v>
      </c>
      <c r="L580" s="33"/>
      <c r="M580" s="135" t="s">
        <v>19</v>
      </c>
      <c r="N580" s="136" t="s">
        <v>43</v>
      </c>
      <c r="P580" s="137">
        <f>O580*H580</f>
        <v>0</v>
      </c>
      <c r="Q580" s="137">
        <v>1.6E-2</v>
      </c>
      <c r="R580" s="137">
        <f>Q580*H580</f>
        <v>5.7923040000000006</v>
      </c>
      <c r="S580" s="137">
        <v>0</v>
      </c>
      <c r="T580" s="138">
        <f>S580*H580</f>
        <v>0</v>
      </c>
      <c r="AR580" s="139" t="s">
        <v>154</v>
      </c>
      <c r="AT580" s="139" t="s">
        <v>149</v>
      </c>
      <c r="AU580" s="139" t="s">
        <v>82</v>
      </c>
      <c r="AY580" s="18" t="s">
        <v>146</v>
      </c>
      <c r="BE580" s="140">
        <f>IF(N580="základní",J580,0)</f>
        <v>0</v>
      </c>
      <c r="BF580" s="140">
        <f>IF(N580="snížená",J580,0)</f>
        <v>0</v>
      </c>
      <c r="BG580" s="140">
        <f>IF(N580="zákl. přenesená",J580,0)</f>
        <v>0</v>
      </c>
      <c r="BH580" s="140">
        <f>IF(N580="sníž. přenesená",J580,0)</f>
        <v>0</v>
      </c>
      <c r="BI580" s="140">
        <f>IF(N580="nulová",J580,0)</f>
        <v>0</v>
      </c>
      <c r="BJ580" s="18" t="s">
        <v>80</v>
      </c>
      <c r="BK580" s="140">
        <f>ROUND(I580*H580,2)</f>
        <v>0</v>
      </c>
      <c r="BL580" s="18" t="s">
        <v>154</v>
      </c>
      <c r="BM580" s="139" t="s">
        <v>601</v>
      </c>
    </row>
    <row r="581" spans="2:65" s="1" customFormat="1">
      <c r="B581" s="33"/>
      <c r="D581" s="141" t="s">
        <v>156</v>
      </c>
      <c r="F581" s="142" t="s">
        <v>602</v>
      </c>
      <c r="I581" s="143"/>
      <c r="L581" s="33"/>
      <c r="M581" s="144"/>
      <c r="T581" s="52"/>
      <c r="AT581" s="18" t="s">
        <v>156</v>
      </c>
      <c r="AU581" s="18" t="s">
        <v>82</v>
      </c>
    </row>
    <row r="582" spans="2:65" s="1" customFormat="1" ht="24.2" customHeight="1">
      <c r="B582" s="33"/>
      <c r="C582" s="128" t="s">
        <v>603</v>
      </c>
      <c r="D582" s="128" t="s">
        <v>149</v>
      </c>
      <c r="E582" s="129" t="s">
        <v>604</v>
      </c>
      <c r="F582" s="130" t="s">
        <v>605</v>
      </c>
      <c r="G582" s="131" t="s">
        <v>264</v>
      </c>
      <c r="H582" s="132">
        <v>804.93600000000004</v>
      </c>
      <c r="I582" s="133"/>
      <c r="J582" s="134">
        <f>ROUND(I582*H582,2)</f>
        <v>0</v>
      </c>
      <c r="K582" s="130" t="s">
        <v>153</v>
      </c>
      <c r="L582" s="33"/>
      <c r="M582" s="135" t="s">
        <v>19</v>
      </c>
      <c r="N582" s="136" t="s">
        <v>43</v>
      </c>
      <c r="P582" s="137">
        <f>O582*H582</f>
        <v>0</v>
      </c>
      <c r="Q582" s="137">
        <v>2.0650000000000002E-2</v>
      </c>
      <c r="R582" s="137">
        <f>Q582*H582</f>
        <v>16.621928400000002</v>
      </c>
      <c r="S582" s="137">
        <v>0</v>
      </c>
      <c r="T582" s="138">
        <f>S582*H582</f>
        <v>0</v>
      </c>
      <c r="AR582" s="139" t="s">
        <v>154</v>
      </c>
      <c r="AT582" s="139" t="s">
        <v>149</v>
      </c>
      <c r="AU582" s="139" t="s">
        <v>82</v>
      </c>
      <c r="AY582" s="18" t="s">
        <v>146</v>
      </c>
      <c r="BE582" s="140">
        <f>IF(N582="základní",J582,0)</f>
        <v>0</v>
      </c>
      <c r="BF582" s="140">
        <f>IF(N582="snížená",J582,0)</f>
        <v>0</v>
      </c>
      <c r="BG582" s="140">
        <f>IF(N582="zákl. přenesená",J582,0)</f>
        <v>0</v>
      </c>
      <c r="BH582" s="140">
        <f>IF(N582="sníž. přenesená",J582,0)</f>
        <v>0</v>
      </c>
      <c r="BI582" s="140">
        <f>IF(N582="nulová",J582,0)</f>
        <v>0</v>
      </c>
      <c r="BJ582" s="18" t="s">
        <v>80</v>
      </c>
      <c r="BK582" s="140">
        <f>ROUND(I582*H582,2)</f>
        <v>0</v>
      </c>
      <c r="BL582" s="18" t="s">
        <v>154</v>
      </c>
      <c r="BM582" s="139" t="s">
        <v>606</v>
      </c>
    </row>
    <row r="583" spans="2:65" s="1" customFormat="1">
      <c r="B583" s="33"/>
      <c r="D583" s="141" t="s">
        <v>156</v>
      </c>
      <c r="F583" s="142" t="s">
        <v>607</v>
      </c>
      <c r="I583" s="143"/>
      <c r="L583" s="33"/>
      <c r="M583" s="144"/>
      <c r="T583" s="52"/>
      <c r="AT583" s="18" t="s">
        <v>156</v>
      </c>
      <c r="AU583" s="18" t="s">
        <v>82</v>
      </c>
    </row>
    <row r="584" spans="2:65" s="12" customFormat="1">
      <c r="B584" s="145"/>
      <c r="D584" s="146" t="s">
        <v>158</v>
      </c>
      <c r="E584" s="147" t="s">
        <v>19</v>
      </c>
      <c r="F584" s="148" t="s">
        <v>608</v>
      </c>
      <c r="H584" s="147" t="s">
        <v>19</v>
      </c>
      <c r="I584" s="149"/>
      <c r="L584" s="145"/>
      <c r="M584" s="150"/>
      <c r="T584" s="151"/>
      <c r="AT584" s="147" t="s">
        <v>158</v>
      </c>
      <c r="AU584" s="147" t="s">
        <v>82</v>
      </c>
      <c r="AV584" s="12" t="s">
        <v>80</v>
      </c>
      <c r="AW584" s="12" t="s">
        <v>33</v>
      </c>
      <c r="AX584" s="12" t="s">
        <v>72</v>
      </c>
      <c r="AY584" s="147" t="s">
        <v>146</v>
      </c>
    </row>
    <row r="585" spans="2:65" s="13" customFormat="1">
      <c r="B585" s="152"/>
      <c r="D585" s="146" t="s">
        <v>158</v>
      </c>
      <c r="E585" s="153" t="s">
        <v>19</v>
      </c>
      <c r="F585" s="154" t="s">
        <v>609</v>
      </c>
      <c r="H585" s="155">
        <v>338.4</v>
      </c>
      <c r="I585" s="156"/>
      <c r="L585" s="152"/>
      <c r="M585" s="157"/>
      <c r="T585" s="158"/>
      <c r="AT585" s="153" t="s">
        <v>158</v>
      </c>
      <c r="AU585" s="153" t="s">
        <v>82</v>
      </c>
      <c r="AV585" s="13" t="s">
        <v>82</v>
      </c>
      <c r="AW585" s="13" t="s">
        <v>33</v>
      </c>
      <c r="AX585" s="13" t="s">
        <v>72</v>
      </c>
      <c r="AY585" s="153" t="s">
        <v>146</v>
      </c>
    </row>
    <row r="586" spans="2:65" s="12" customFormat="1">
      <c r="B586" s="145"/>
      <c r="D586" s="146" t="s">
        <v>158</v>
      </c>
      <c r="E586" s="147" t="s">
        <v>19</v>
      </c>
      <c r="F586" s="148" t="s">
        <v>610</v>
      </c>
      <c r="H586" s="147" t="s">
        <v>19</v>
      </c>
      <c r="I586" s="149"/>
      <c r="L586" s="145"/>
      <c r="M586" s="150"/>
      <c r="T586" s="151"/>
      <c r="AT586" s="147" t="s">
        <v>158</v>
      </c>
      <c r="AU586" s="147" t="s">
        <v>82</v>
      </c>
      <c r="AV586" s="12" t="s">
        <v>80</v>
      </c>
      <c r="AW586" s="12" t="s">
        <v>33</v>
      </c>
      <c r="AX586" s="12" t="s">
        <v>72</v>
      </c>
      <c r="AY586" s="147" t="s">
        <v>146</v>
      </c>
    </row>
    <row r="587" spans="2:65" s="13" customFormat="1">
      <c r="B587" s="152"/>
      <c r="D587" s="146" t="s">
        <v>158</v>
      </c>
      <c r="E587" s="153" t="s">
        <v>19</v>
      </c>
      <c r="F587" s="154" t="s">
        <v>398</v>
      </c>
      <c r="H587" s="155">
        <v>466.536</v>
      </c>
      <c r="I587" s="156"/>
      <c r="L587" s="152"/>
      <c r="M587" s="157"/>
      <c r="T587" s="158"/>
      <c r="AT587" s="153" t="s">
        <v>158</v>
      </c>
      <c r="AU587" s="153" t="s">
        <v>82</v>
      </c>
      <c r="AV587" s="13" t="s">
        <v>82</v>
      </c>
      <c r="AW587" s="13" t="s">
        <v>33</v>
      </c>
      <c r="AX587" s="13" t="s">
        <v>72</v>
      </c>
      <c r="AY587" s="153" t="s">
        <v>146</v>
      </c>
    </row>
    <row r="588" spans="2:65" s="14" customFormat="1">
      <c r="B588" s="159"/>
      <c r="D588" s="146" t="s">
        <v>158</v>
      </c>
      <c r="E588" s="160" t="s">
        <v>19</v>
      </c>
      <c r="F588" s="161" t="s">
        <v>163</v>
      </c>
      <c r="H588" s="162">
        <v>804.93600000000004</v>
      </c>
      <c r="I588" s="163"/>
      <c r="L588" s="159"/>
      <c r="M588" s="164"/>
      <c r="T588" s="165"/>
      <c r="AT588" s="160" t="s">
        <v>158</v>
      </c>
      <c r="AU588" s="160" t="s">
        <v>82</v>
      </c>
      <c r="AV588" s="14" t="s">
        <v>154</v>
      </c>
      <c r="AW588" s="14" t="s">
        <v>33</v>
      </c>
      <c r="AX588" s="14" t="s">
        <v>80</v>
      </c>
      <c r="AY588" s="160" t="s">
        <v>146</v>
      </c>
    </row>
    <row r="589" spans="2:65" s="1" customFormat="1" ht="37.9" customHeight="1">
      <c r="B589" s="33"/>
      <c r="C589" s="128" t="s">
        <v>611</v>
      </c>
      <c r="D589" s="128" t="s">
        <v>149</v>
      </c>
      <c r="E589" s="129" t="s">
        <v>612</v>
      </c>
      <c r="F589" s="130" t="s">
        <v>613</v>
      </c>
      <c r="G589" s="131" t="s">
        <v>232</v>
      </c>
      <c r="H589" s="132">
        <v>1</v>
      </c>
      <c r="I589" s="133"/>
      <c r="J589" s="134">
        <f>ROUND(I589*H589,2)</f>
        <v>0</v>
      </c>
      <c r="K589" s="130" t="s">
        <v>19</v>
      </c>
      <c r="L589" s="33"/>
      <c r="M589" s="135" t="s">
        <v>19</v>
      </c>
      <c r="N589" s="136" t="s">
        <v>43</v>
      </c>
      <c r="P589" s="137">
        <f>O589*H589</f>
        <v>0</v>
      </c>
      <c r="Q589" s="137">
        <v>0</v>
      </c>
      <c r="R589" s="137">
        <f>Q589*H589</f>
        <v>0</v>
      </c>
      <c r="S589" s="137">
        <v>0</v>
      </c>
      <c r="T589" s="138">
        <f>S589*H589</f>
        <v>0</v>
      </c>
      <c r="AR589" s="139" t="s">
        <v>154</v>
      </c>
      <c r="AT589" s="139" t="s">
        <v>149</v>
      </c>
      <c r="AU589" s="139" t="s">
        <v>82</v>
      </c>
      <c r="AY589" s="18" t="s">
        <v>146</v>
      </c>
      <c r="BE589" s="140">
        <f>IF(N589="základní",J589,0)</f>
        <v>0</v>
      </c>
      <c r="BF589" s="140">
        <f>IF(N589="snížená",J589,0)</f>
        <v>0</v>
      </c>
      <c r="BG589" s="140">
        <f>IF(N589="zákl. přenesená",J589,0)</f>
        <v>0</v>
      </c>
      <c r="BH589" s="140">
        <f>IF(N589="sníž. přenesená",J589,0)</f>
        <v>0</v>
      </c>
      <c r="BI589" s="140">
        <f>IF(N589="nulová",J589,0)</f>
        <v>0</v>
      </c>
      <c r="BJ589" s="18" t="s">
        <v>80</v>
      </c>
      <c r="BK589" s="140">
        <f>ROUND(I589*H589,2)</f>
        <v>0</v>
      </c>
      <c r="BL589" s="18" t="s">
        <v>154</v>
      </c>
      <c r="BM589" s="139" t="s">
        <v>614</v>
      </c>
    </row>
    <row r="590" spans="2:65" s="1" customFormat="1" ht="37.9" customHeight="1">
      <c r="B590" s="33"/>
      <c r="C590" s="128" t="s">
        <v>615</v>
      </c>
      <c r="D590" s="128" t="s">
        <v>149</v>
      </c>
      <c r="E590" s="129" t="s">
        <v>616</v>
      </c>
      <c r="F590" s="130" t="s">
        <v>617</v>
      </c>
      <c r="G590" s="131" t="s">
        <v>171</v>
      </c>
      <c r="H590" s="132">
        <v>1093.6099999999999</v>
      </c>
      <c r="I590" s="133"/>
      <c r="J590" s="134">
        <f>ROUND(I590*H590,2)</f>
        <v>0</v>
      </c>
      <c r="K590" s="130" t="s">
        <v>153</v>
      </c>
      <c r="L590" s="33"/>
      <c r="M590" s="135" t="s">
        <v>19</v>
      </c>
      <c r="N590" s="136" t="s">
        <v>43</v>
      </c>
      <c r="P590" s="137">
        <f>O590*H590</f>
        <v>0</v>
      </c>
      <c r="Q590" s="137">
        <v>0</v>
      </c>
      <c r="R590" s="137">
        <f>Q590*H590</f>
        <v>0</v>
      </c>
      <c r="S590" s="137">
        <v>0</v>
      </c>
      <c r="T590" s="138">
        <f>S590*H590</f>
        <v>0</v>
      </c>
      <c r="AR590" s="139" t="s">
        <v>154</v>
      </c>
      <c r="AT590" s="139" t="s">
        <v>149</v>
      </c>
      <c r="AU590" s="139" t="s">
        <v>82</v>
      </c>
      <c r="AY590" s="18" t="s">
        <v>146</v>
      </c>
      <c r="BE590" s="140">
        <f>IF(N590="základní",J590,0)</f>
        <v>0</v>
      </c>
      <c r="BF590" s="140">
        <f>IF(N590="snížená",J590,0)</f>
        <v>0</v>
      </c>
      <c r="BG590" s="140">
        <f>IF(N590="zákl. přenesená",J590,0)</f>
        <v>0</v>
      </c>
      <c r="BH590" s="140">
        <f>IF(N590="sníž. přenesená",J590,0)</f>
        <v>0</v>
      </c>
      <c r="BI590" s="140">
        <f>IF(N590="nulová",J590,0)</f>
        <v>0</v>
      </c>
      <c r="BJ590" s="18" t="s">
        <v>80</v>
      </c>
      <c r="BK590" s="140">
        <f>ROUND(I590*H590,2)</f>
        <v>0</v>
      </c>
      <c r="BL590" s="18" t="s">
        <v>154</v>
      </c>
      <c r="BM590" s="139" t="s">
        <v>618</v>
      </c>
    </row>
    <row r="591" spans="2:65" s="1" customFormat="1">
      <c r="B591" s="33"/>
      <c r="D591" s="141" t="s">
        <v>156</v>
      </c>
      <c r="F591" s="142" t="s">
        <v>619</v>
      </c>
      <c r="I591" s="143"/>
      <c r="L591" s="33"/>
      <c r="M591" s="144"/>
      <c r="T591" s="52"/>
      <c r="AT591" s="18" t="s">
        <v>156</v>
      </c>
      <c r="AU591" s="18" t="s">
        <v>82</v>
      </c>
    </row>
    <row r="592" spans="2:65" s="12" customFormat="1">
      <c r="B592" s="145"/>
      <c r="D592" s="146" t="s">
        <v>158</v>
      </c>
      <c r="E592" s="147" t="s">
        <v>19</v>
      </c>
      <c r="F592" s="148" t="s">
        <v>399</v>
      </c>
      <c r="H592" s="147" t="s">
        <v>19</v>
      </c>
      <c r="I592" s="149"/>
      <c r="L592" s="145"/>
      <c r="M592" s="150"/>
      <c r="T592" s="151"/>
      <c r="AT592" s="147" t="s">
        <v>158</v>
      </c>
      <c r="AU592" s="147" t="s">
        <v>82</v>
      </c>
      <c r="AV592" s="12" t="s">
        <v>80</v>
      </c>
      <c r="AW592" s="12" t="s">
        <v>33</v>
      </c>
      <c r="AX592" s="12" t="s">
        <v>72</v>
      </c>
      <c r="AY592" s="147" t="s">
        <v>146</v>
      </c>
    </row>
    <row r="593" spans="2:51" s="13" customFormat="1">
      <c r="B593" s="152"/>
      <c r="D593" s="146" t="s">
        <v>158</v>
      </c>
      <c r="E593" s="153" t="s">
        <v>19</v>
      </c>
      <c r="F593" s="154" t="s">
        <v>620</v>
      </c>
      <c r="H593" s="155">
        <v>152.28</v>
      </c>
      <c r="I593" s="156"/>
      <c r="L593" s="152"/>
      <c r="M593" s="157"/>
      <c r="T593" s="158"/>
      <c r="AT593" s="153" t="s">
        <v>158</v>
      </c>
      <c r="AU593" s="153" t="s">
        <v>82</v>
      </c>
      <c r="AV593" s="13" t="s">
        <v>82</v>
      </c>
      <c r="AW593" s="13" t="s">
        <v>33</v>
      </c>
      <c r="AX593" s="13" t="s">
        <v>72</v>
      </c>
      <c r="AY593" s="153" t="s">
        <v>146</v>
      </c>
    </row>
    <row r="594" spans="2:51" s="12" customFormat="1">
      <c r="B594" s="145"/>
      <c r="D594" s="146" t="s">
        <v>158</v>
      </c>
      <c r="E594" s="147" t="s">
        <v>19</v>
      </c>
      <c r="F594" s="148" t="s">
        <v>397</v>
      </c>
      <c r="H594" s="147" t="s">
        <v>19</v>
      </c>
      <c r="I594" s="149"/>
      <c r="L594" s="145"/>
      <c r="M594" s="150"/>
      <c r="T594" s="151"/>
      <c r="AT594" s="147" t="s">
        <v>158</v>
      </c>
      <c r="AU594" s="147" t="s">
        <v>82</v>
      </c>
      <c r="AV594" s="12" t="s">
        <v>80</v>
      </c>
      <c r="AW594" s="12" t="s">
        <v>33</v>
      </c>
      <c r="AX594" s="12" t="s">
        <v>72</v>
      </c>
      <c r="AY594" s="147" t="s">
        <v>146</v>
      </c>
    </row>
    <row r="595" spans="2:51" s="13" customFormat="1">
      <c r="B595" s="152"/>
      <c r="D595" s="146" t="s">
        <v>158</v>
      </c>
      <c r="E595" s="153" t="s">
        <v>19</v>
      </c>
      <c r="F595" s="154" t="s">
        <v>621</v>
      </c>
      <c r="H595" s="155">
        <v>209.941</v>
      </c>
      <c r="I595" s="156"/>
      <c r="L595" s="152"/>
      <c r="M595" s="157"/>
      <c r="T595" s="158"/>
      <c r="AT595" s="153" t="s">
        <v>158</v>
      </c>
      <c r="AU595" s="153" t="s">
        <v>82</v>
      </c>
      <c r="AV595" s="13" t="s">
        <v>82</v>
      </c>
      <c r="AW595" s="13" t="s">
        <v>33</v>
      </c>
      <c r="AX595" s="13" t="s">
        <v>72</v>
      </c>
      <c r="AY595" s="153" t="s">
        <v>146</v>
      </c>
    </row>
    <row r="596" spans="2:51" s="12" customFormat="1">
      <c r="B596" s="145"/>
      <c r="D596" s="146" t="s">
        <v>158</v>
      </c>
      <c r="E596" s="147" t="s">
        <v>19</v>
      </c>
      <c r="F596" s="148" t="s">
        <v>267</v>
      </c>
      <c r="H596" s="147" t="s">
        <v>19</v>
      </c>
      <c r="I596" s="149"/>
      <c r="L596" s="145"/>
      <c r="M596" s="150"/>
      <c r="T596" s="151"/>
      <c r="AT596" s="147" t="s">
        <v>158</v>
      </c>
      <c r="AU596" s="147" t="s">
        <v>82</v>
      </c>
      <c r="AV596" s="12" t="s">
        <v>80</v>
      </c>
      <c r="AW596" s="12" t="s">
        <v>33</v>
      </c>
      <c r="AX596" s="12" t="s">
        <v>72</v>
      </c>
      <c r="AY596" s="147" t="s">
        <v>146</v>
      </c>
    </row>
    <row r="597" spans="2:51" s="12" customFormat="1">
      <c r="B597" s="145"/>
      <c r="D597" s="146" t="s">
        <v>158</v>
      </c>
      <c r="E597" s="147" t="s">
        <v>19</v>
      </c>
      <c r="F597" s="148" t="s">
        <v>291</v>
      </c>
      <c r="H597" s="147" t="s">
        <v>19</v>
      </c>
      <c r="I597" s="149"/>
      <c r="L597" s="145"/>
      <c r="M597" s="150"/>
      <c r="T597" s="151"/>
      <c r="AT597" s="147" t="s">
        <v>158</v>
      </c>
      <c r="AU597" s="147" t="s">
        <v>82</v>
      </c>
      <c r="AV597" s="12" t="s">
        <v>80</v>
      </c>
      <c r="AW597" s="12" t="s">
        <v>33</v>
      </c>
      <c r="AX597" s="12" t="s">
        <v>72</v>
      </c>
      <c r="AY597" s="147" t="s">
        <v>146</v>
      </c>
    </row>
    <row r="598" spans="2:51" s="13" customFormat="1">
      <c r="B598" s="152"/>
      <c r="D598" s="146" t="s">
        <v>158</v>
      </c>
      <c r="E598" s="153" t="s">
        <v>19</v>
      </c>
      <c r="F598" s="154" t="s">
        <v>622</v>
      </c>
      <c r="H598" s="155">
        <v>2.86</v>
      </c>
      <c r="I598" s="156"/>
      <c r="L598" s="152"/>
      <c r="M598" s="157"/>
      <c r="T598" s="158"/>
      <c r="AT598" s="153" t="s">
        <v>158</v>
      </c>
      <c r="AU598" s="153" t="s">
        <v>82</v>
      </c>
      <c r="AV598" s="13" t="s">
        <v>82</v>
      </c>
      <c r="AW598" s="13" t="s">
        <v>33</v>
      </c>
      <c r="AX598" s="13" t="s">
        <v>72</v>
      </c>
      <c r="AY598" s="153" t="s">
        <v>146</v>
      </c>
    </row>
    <row r="599" spans="2:51" s="13" customFormat="1">
      <c r="B599" s="152"/>
      <c r="D599" s="146" t="s">
        <v>158</v>
      </c>
      <c r="E599" s="153" t="s">
        <v>19</v>
      </c>
      <c r="F599" s="154" t="s">
        <v>623</v>
      </c>
      <c r="H599" s="155">
        <v>1.98</v>
      </c>
      <c r="I599" s="156"/>
      <c r="L599" s="152"/>
      <c r="M599" s="157"/>
      <c r="T599" s="158"/>
      <c r="AT599" s="153" t="s">
        <v>158</v>
      </c>
      <c r="AU599" s="153" t="s">
        <v>82</v>
      </c>
      <c r="AV599" s="13" t="s">
        <v>82</v>
      </c>
      <c r="AW599" s="13" t="s">
        <v>33</v>
      </c>
      <c r="AX599" s="13" t="s">
        <v>72</v>
      </c>
      <c r="AY599" s="153" t="s">
        <v>146</v>
      </c>
    </row>
    <row r="600" spans="2:51" s="12" customFormat="1">
      <c r="B600" s="145"/>
      <c r="D600" s="146" t="s">
        <v>158</v>
      </c>
      <c r="E600" s="147" t="s">
        <v>19</v>
      </c>
      <c r="F600" s="148" t="s">
        <v>197</v>
      </c>
      <c r="H600" s="147" t="s">
        <v>19</v>
      </c>
      <c r="I600" s="149"/>
      <c r="L600" s="145"/>
      <c r="M600" s="150"/>
      <c r="T600" s="151"/>
      <c r="AT600" s="147" t="s">
        <v>158</v>
      </c>
      <c r="AU600" s="147" t="s">
        <v>82</v>
      </c>
      <c r="AV600" s="12" t="s">
        <v>80</v>
      </c>
      <c r="AW600" s="12" t="s">
        <v>33</v>
      </c>
      <c r="AX600" s="12" t="s">
        <v>72</v>
      </c>
      <c r="AY600" s="147" t="s">
        <v>146</v>
      </c>
    </row>
    <row r="601" spans="2:51" s="13" customFormat="1">
      <c r="B601" s="152"/>
      <c r="D601" s="146" t="s">
        <v>158</v>
      </c>
      <c r="E601" s="153" t="s">
        <v>19</v>
      </c>
      <c r="F601" s="154" t="s">
        <v>624</v>
      </c>
      <c r="H601" s="155">
        <v>1.2569999999999999</v>
      </c>
      <c r="I601" s="156"/>
      <c r="L601" s="152"/>
      <c r="M601" s="157"/>
      <c r="T601" s="158"/>
      <c r="AT601" s="153" t="s">
        <v>158</v>
      </c>
      <c r="AU601" s="153" t="s">
        <v>82</v>
      </c>
      <c r="AV601" s="13" t="s">
        <v>82</v>
      </c>
      <c r="AW601" s="13" t="s">
        <v>33</v>
      </c>
      <c r="AX601" s="13" t="s">
        <v>72</v>
      </c>
      <c r="AY601" s="153" t="s">
        <v>146</v>
      </c>
    </row>
    <row r="602" spans="2:51" s="13" customFormat="1">
      <c r="B602" s="152"/>
      <c r="D602" s="146" t="s">
        <v>158</v>
      </c>
      <c r="E602" s="153" t="s">
        <v>19</v>
      </c>
      <c r="F602" s="154" t="s">
        <v>625</v>
      </c>
      <c r="H602" s="155">
        <v>10.8</v>
      </c>
      <c r="I602" s="156"/>
      <c r="L602" s="152"/>
      <c r="M602" s="157"/>
      <c r="T602" s="158"/>
      <c r="AT602" s="153" t="s">
        <v>158</v>
      </c>
      <c r="AU602" s="153" t="s">
        <v>82</v>
      </c>
      <c r="AV602" s="13" t="s">
        <v>82</v>
      </c>
      <c r="AW602" s="13" t="s">
        <v>33</v>
      </c>
      <c r="AX602" s="13" t="s">
        <v>72</v>
      </c>
      <c r="AY602" s="153" t="s">
        <v>146</v>
      </c>
    </row>
    <row r="603" spans="2:51" s="13" customFormat="1">
      <c r="B603" s="152"/>
      <c r="D603" s="146" t="s">
        <v>158</v>
      </c>
      <c r="E603" s="153" t="s">
        <v>19</v>
      </c>
      <c r="F603" s="154" t="s">
        <v>626</v>
      </c>
      <c r="H603" s="155">
        <v>38.700000000000003</v>
      </c>
      <c r="I603" s="156"/>
      <c r="L603" s="152"/>
      <c r="M603" s="157"/>
      <c r="T603" s="158"/>
      <c r="AT603" s="153" t="s">
        <v>158</v>
      </c>
      <c r="AU603" s="153" t="s">
        <v>82</v>
      </c>
      <c r="AV603" s="13" t="s">
        <v>82</v>
      </c>
      <c r="AW603" s="13" t="s">
        <v>33</v>
      </c>
      <c r="AX603" s="13" t="s">
        <v>72</v>
      </c>
      <c r="AY603" s="153" t="s">
        <v>146</v>
      </c>
    </row>
    <row r="604" spans="2:51" s="13" customFormat="1">
      <c r="B604" s="152"/>
      <c r="D604" s="146" t="s">
        <v>158</v>
      </c>
      <c r="E604" s="153" t="s">
        <v>19</v>
      </c>
      <c r="F604" s="154" t="s">
        <v>627</v>
      </c>
      <c r="H604" s="155">
        <v>42.3</v>
      </c>
      <c r="I604" s="156"/>
      <c r="L604" s="152"/>
      <c r="M604" s="157"/>
      <c r="T604" s="158"/>
      <c r="AT604" s="153" t="s">
        <v>158</v>
      </c>
      <c r="AU604" s="153" t="s">
        <v>82</v>
      </c>
      <c r="AV604" s="13" t="s">
        <v>82</v>
      </c>
      <c r="AW604" s="13" t="s">
        <v>33</v>
      </c>
      <c r="AX604" s="13" t="s">
        <v>72</v>
      </c>
      <c r="AY604" s="153" t="s">
        <v>146</v>
      </c>
    </row>
    <row r="605" spans="2:51" s="13" customFormat="1">
      <c r="B605" s="152"/>
      <c r="D605" s="146" t="s">
        <v>158</v>
      </c>
      <c r="E605" s="153" t="s">
        <v>19</v>
      </c>
      <c r="F605" s="154" t="s">
        <v>628</v>
      </c>
      <c r="H605" s="155">
        <v>28.2</v>
      </c>
      <c r="I605" s="156"/>
      <c r="L605" s="152"/>
      <c r="M605" s="157"/>
      <c r="T605" s="158"/>
      <c r="AT605" s="153" t="s">
        <v>158</v>
      </c>
      <c r="AU605" s="153" t="s">
        <v>82</v>
      </c>
      <c r="AV605" s="13" t="s">
        <v>82</v>
      </c>
      <c r="AW605" s="13" t="s">
        <v>33</v>
      </c>
      <c r="AX605" s="13" t="s">
        <v>72</v>
      </c>
      <c r="AY605" s="153" t="s">
        <v>146</v>
      </c>
    </row>
    <row r="606" spans="2:51" s="13" customFormat="1">
      <c r="B606" s="152"/>
      <c r="D606" s="146" t="s">
        <v>158</v>
      </c>
      <c r="E606" s="153" t="s">
        <v>19</v>
      </c>
      <c r="F606" s="154" t="s">
        <v>629</v>
      </c>
      <c r="H606" s="155">
        <v>7.54</v>
      </c>
      <c r="I606" s="156"/>
      <c r="L606" s="152"/>
      <c r="M606" s="157"/>
      <c r="T606" s="158"/>
      <c r="AT606" s="153" t="s">
        <v>158</v>
      </c>
      <c r="AU606" s="153" t="s">
        <v>82</v>
      </c>
      <c r="AV606" s="13" t="s">
        <v>82</v>
      </c>
      <c r="AW606" s="13" t="s">
        <v>33</v>
      </c>
      <c r="AX606" s="13" t="s">
        <v>72</v>
      </c>
      <c r="AY606" s="153" t="s">
        <v>146</v>
      </c>
    </row>
    <row r="607" spans="2:51" s="13" customFormat="1">
      <c r="B607" s="152"/>
      <c r="D607" s="146" t="s">
        <v>158</v>
      </c>
      <c r="E607" s="153" t="s">
        <v>19</v>
      </c>
      <c r="F607" s="154" t="s">
        <v>630</v>
      </c>
      <c r="H607" s="155">
        <v>8.6199999999999992</v>
      </c>
      <c r="I607" s="156"/>
      <c r="L607" s="152"/>
      <c r="M607" s="157"/>
      <c r="T607" s="158"/>
      <c r="AT607" s="153" t="s">
        <v>158</v>
      </c>
      <c r="AU607" s="153" t="s">
        <v>82</v>
      </c>
      <c r="AV607" s="13" t="s">
        <v>82</v>
      </c>
      <c r="AW607" s="13" t="s">
        <v>33</v>
      </c>
      <c r="AX607" s="13" t="s">
        <v>72</v>
      </c>
      <c r="AY607" s="153" t="s">
        <v>146</v>
      </c>
    </row>
    <row r="608" spans="2:51" s="13" customFormat="1">
      <c r="B608" s="152"/>
      <c r="D608" s="146" t="s">
        <v>158</v>
      </c>
      <c r="E608" s="153" t="s">
        <v>19</v>
      </c>
      <c r="F608" s="154" t="s">
        <v>631</v>
      </c>
      <c r="H608" s="155">
        <v>2.38</v>
      </c>
      <c r="I608" s="156"/>
      <c r="L608" s="152"/>
      <c r="M608" s="157"/>
      <c r="T608" s="158"/>
      <c r="AT608" s="153" t="s">
        <v>158</v>
      </c>
      <c r="AU608" s="153" t="s">
        <v>82</v>
      </c>
      <c r="AV608" s="13" t="s">
        <v>82</v>
      </c>
      <c r="AW608" s="13" t="s">
        <v>33</v>
      </c>
      <c r="AX608" s="13" t="s">
        <v>72</v>
      </c>
      <c r="AY608" s="153" t="s">
        <v>146</v>
      </c>
    </row>
    <row r="609" spans="2:51" s="13" customFormat="1">
      <c r="B609" s="152"/>
      <c r="D609" s="146" t="s">
        <v>158</v>
      </c>
      <c r="E609" s="153" t="s">
        <v>19</v>
      </c>
      <c r="F609" s="154" t="s">
        <v>632</v>
      </c>
      <c r="H609" s="155">
        <v>14.175000000000001</v>
      </c>
      <c r="I609" s="156"/>
      <c r="L609" s="152"/>
      <c r="M609" s="157"/>
      <c r="T609" s="158"/>
      <c r="AT609" s="153" t="s">
        <v>158</v>
      </c>
      <c r="AU609" s="153" t="s">
        <v>82</v>
      </c>
      <c r="AV609" s="13" t="s">
        <v>82</v>
      </c>
      <c r="AW609" s="13" t="s">
        <v>33</v>
      </c>
      <c r="AX609" s="13" t="s">
        <v>72</v>
      </c>
      <c r="AY609" s="153" t="s">
        <v>146</v>
      </c>
    </row>
    <row r="610" spans="2:51" s="13" customFormat="1">
      <c r="B610" s="152"/>
      <c r="D610" s="146" t="s">
        <v>158</v>
      </c>
      <c r="E610" s="153" t="s">
        <v>19</v>
      </c>
      <c r="F610" s="154" t="s">
        <v>633</v>
      </c>
      <c r="H610" s="155">
        <v>2.2949999999999999</v>
      </c>
      <c r="I610" s="156"/>
      <c r="L610" s="152"/>
      <c r="M610" s="157"/>
      <c r="T610" s="158"/>
      <c r="AT610" s="153" t="s">
        <v>158</v>
      </c>
      <c r="AU610" s="153" t="s">
        <v>82</v>
      </c>
      <c r="AV610" s="13" t="s">
        <v>82</v>
      </c>
      <c r="AW610" s="13" t="s">
        <v>33</v>
      </c>
      <c r="AX610" s="13" t="s">
        <v>72</v>
      </c>
      <c r="AY610" s="153" t="s">
        <v>146</v>
      </c>
    </row>
    <row r="611" spans="2:51" s="13" customFormat="1">
      <c r="B611" s="152"/>
      <c r="D611" s="146" t="s">
        <v>158</v>
      </c>
      <c r="E611" s="153" t="s">
        <v>19</v>
      </c>
      <c r="F611" s="154" t="s">
        <v>634</v>
      </c>
      <c r="H611" s="155">
        <v>2.25</v>
      </c>
      <c r="I611" s="156"/>
      <c r="L611" s="152"/>
      <c r="M611" s="157"/>
      <c r="T611" s="158"/>
      <c r="AT611" s="153" t="s">
        <v>158</v>
      </c>
      <c r="AU611" s="153" t="s">
        <v>82</v>
      </c>
      <c r="AV611" s="13" t="s">
        <v>82</v>
      </c>
      <c r="AW611" s="13" t="s">
        <v>33</v>
      </c>
      <c r="AX611" s="13" t="s">
        <v>72</v>
      </c>
      <c r="AY611" s="153" t="s">
        <v>146</v>
      </c>
    </row>
    <row r="612" spans="2:51" s="13" customFormat="1">
      <c r="B612" s="152"/>
      <c r="D612" s="146" t="s">
        <v>158</v>
      </c>
      <c r="E612" s="153" t="s">
        <v>19</v>
      </c>
      <c r="F612" s="154" t="s">
        <v>635</v>
      </c>
      <c r="H612" s="155">
        <v>2.61</v>
      </c>
      <c r="I612" s="156"/>
      <c r="L612" s="152"/>
      <c r="M612" s="157"/>
      <c r="T612" s="158"/>
      <c r="AT612" s="153" t="s">
        <v>158</v>
      </c>
      <c r="AU612" s="153" t="s">
        <v>82</v>
      </c>
      <c r="AV612" s="13" t="s">
        <v>82</v>
      </c>
      <c r="AW612" s="13" t="s">
        <v>33</v>
      </c>
      <c r="AX612" s="13" t="s">
        <v>72</v>
      </c>
      <c r="AY612" s="153" t="s">
        <v>146</v>
      </c>
    </row>
    <row r="613" spans="2:51" s="13" customFormat="1">
      <c r="B613" s="152"/>
      <c r="D613" s="146" t="s">
        <v>158</v>
      </c>
      <c r="E613" s="153" t="s">
        <v>19</v>
      </c>
      <c r="F613" s="154" t="s">
        <v>636</v>
      </c>
      <c r="H613" s="155">
        <v>4.484</v>
      </c>
      <c r="I613" s="156"/>
      <c r="L613" s="152"/>
      <c r="M613" s="157"/>
      <c r="T613" s="158"/>
      <c r="AT613" s="153" t="s">
        <v>158</v>
      </c>
      <c r="AU613" s="153" t="s">
        <v>82</v>
      </c>
      <c r="AV613" s="13" t="s">
        <v>82</v>
      </c>
      <c r="AW613" s="13" t="s">
        <v>33</v>
      </c>
      <c r="AX613" s="13" t="s">
        <v>72</v>
      </c>
      <c r="AY613" s="153" t="s">
        <v>146</v>
      </c>
    </row>
    <row r="614" spans="2:51" s="13" customFormat="1">
      <c r="B614" s="152"/>
      <c r="D614" s="146" t="s">
        <v>158</v>
      </c>
      <c r="E614" s="153" t="s">
        <v>19</v>
      </c>
      <c r="F614" s="154" t="s">
        <v>637</v>
      </c>
      <c r="H614" s="155">
        <v>2.97</v>
      </c>
      <c r="I614" s="156"/>
      <c r="L614" s="152"/>
      <c r="M614" s="157"/>
      <c r="T614" s="158"/>
      <c r="AT614" s="153" t="s">
        <v>158</v>
      </c>
      <c r="AU614" s="153" t="s">
        <v>82</v>
      </c>
      <c r="AV614" s="13" t="s">
        <v>82</v>
      </c>
      <c r="AW614" s="13" t="s">
        <v>33</v>
      </c>
      <c r="AX614" s="13" t="s">
        <v>72</v>
      </c>
      <c r="AY614" s="153" t="s">
        <v>146</v>
      </c>
    </row>
    <row r="615" spans="2:51" s="13" customFormat="1">
      <c r="B615" s="152"/>
      <c r="D615" s="146" t="s">
        <v>158</v>
      </c>
      <c r="E615" s="153" t="s">
        <v>19</v>
      </c>
      <c r="F615" s="154" t="s">
        <v>638</v>
      </c>
      <c r="H615" s="155">
        <v>4.625</v>
      </c>
      <c r="I615" s="156"/>
      <c r="L615" s="152"/>
      <c r="M615" s="157"/>
      <c r="T615" s="158"/>
      <c r="AT615" s="153" t="s">
        <v>158</v>
      </c>
      <c r="AU615" s="153" t="s">
        <v>82</v>
      </c>
      <c r="AV615" s="13" t="s">
        <v>82</v>
      </c>
      <c r="AW615" s="13" t="s">
        <v>33</v>
      </c>
      <c r="AX615" s="13" t="s">
        <v>72</v>
      </c>
      <c r="AY615" s="153" t="s">
        <v>146</v>
      </c>
    </row>
    <row r="616" spans="2:51" s="13" customFormat="1">
      <c r="B616" s="152"/>
      <c r="D616" s="146" t="s">
        <v>158</v>
      </c>
      <c r="E616" s="153" t="s">
        <v>19</v>
      </c>
      <c r="F616" s="154" t="s">
        <v>639</v>
      </c>
      <c r="H616" s="155">
        <v>10.29</v>
      </c>
      <c r="I616" s="156"/>
      <c r="L616" s="152"/>
      <c r="M616" s="157"/>
      <c r="T616" s="158"/>
      <c r="AT616" s="153" t="s">
        <v>158</v>
      </c>
      <c r="AU616" s="153" t="s">
        <v>82</v>
      </c>
      <c r="AV616" s="13" t="s">
        <v>82</v>
      </c>
      <c r="AW616" s="13" t="s">
        <v>33</v>
      </c>
      <c r="AX616" s="13" t="s">
        <v>72</v>
      </c>
      <c r="AY616" s="153" t="s">
        <v>146</v>
      </c>
    </row>
    <row r="617" spans="2:51" s="13" customFormat="1">
      <c r="B617" s="152"/>
      <c r="D617" s="146" t="s">
        <v>158</v>
      </c>
      <c r="E617" s="153" t="s">
        <v>19</v>
      </c>
      <c r="F617" s="154" t="s">
        <v>640</v>
      </c>
      <c r="H617" s="155">
        <v>1.2</v>
      </c>
      <c r="I617" s="156"/>
      <c r="L617" s="152"/>
      <c r="M617" s="157"/>
      <c r="T617" s="158"/>
      <c r="AT617" s="153" t="s">
        <v>158</v>
      </c>
      <c r="AU617" s="153" t="s">
        <v>82</v>
      </c>
      <c r="AV617" s="13" t="s">
        <v>82</v>
      </c>
      <c r="AW617" s="13" t="s">
        <v>33</v>
      </c>
      <c r="AX617" s="13" t="s">
        <v>72</v>
      </c>
      <c r="AY617" s="153" t="s">
        <v>146</v>
      </c>
    </row>
    <row r="618" spans="2:51" s="12" customFormat="1">
      <c r="B618" s="145"/>
      <c r="D618" s="146" t="s">
        <v>158</v>
      </c>
      <c r="E618" s="147" t="s">
        <v>19</v>
      </c>
      <c r="F618" s="148" t="s">
        <v>311</v>
      </c>
      <c r="H618" s="147" t="s">
        <v>19</v>
      </c>
      <c r="I618" s="149"/>
      <c r="L618" s="145"/>
      <c r="M618" s="150"/>
      <c r="T618" s="151"/>
      <c r="AT618" s="147" t="s">
        <v>158</v>
      </c>
      <c r="AU618" s="147" t="s">
        <v>82</v>
      </c>
      <c r="AV618" s="12" t="s">
        <v>80</v>
      </c>
      <c r="AW618" s="12" t="s">
        <v>33</v>
      </c>
      <c r="AX618" s="12" t="s">
        <v>72</v>
      </c>
      <c r="AY618" s="147" t="s">
        <v>146</v>
      </c>
    </row>
    <row r="619" spans="2:51" s="13" customFormat="1">
      <c r="B619" s="152"/>
      <c r="D619" s="146" t="s">
        <v>158</v>
      </c>
      <c r="E619" s="153" t="s">
        <v>19</v>
      </c>
      <c r="F619" s="154" t="s">
        <v>641</v>
      </c>
      <c r="H619" s="155">
        <v>1.4850000000000001</v>
      </c>
      <c r="I619" s="156"/>
      <c r="L619" s="152"/>
      <c r="M619" s="157"/>
      <c r="T619" s="158"/>
      <c r="AT619" s="153" t="s">
        <v>158</v>
      </c>
      <c r="AU619" s="153" t="s">
        <v>82</v>
      </c>
      <c r="AV619" s="13" t="s">
        <v>82</v>
      </c>
      <c r="AW619" s="13" t="s">
        <v>33</v>
      </c>
      <c r="AX619" s="13" t="s">
        <v>72</v>
      </c>
      <c r="AY619" s="153" t="s">
        <v>146</v>
      </c>
    </row>
    <row r="620" spans="2:51" s="13" customFormat="1">
      <c r="B620" s="152"/>
      <c r="D620" s="146" t="s">
        <v>158</v>
      </c>
      <c r="E620" s="153" t="s">
        <v>19</v>
      </c>
      <c r="F620" s="154" t="s">
        <v>638</v>
      </c>
      <c r="H620" s="155">
        <v>4.625</v>
      </c>
      <c r="I620" s="156"/>
      <c r="L620" s="152"/>
      <c r="M620" s="157"/>
      <c r="T620" s="158"/>
      <c r="AT620" s="153" t="s">
        <v>158</v>
      </c>
      <c r="AU620" s="153" t="s">
        <v>82</v>
      </c>
      <c r="AV620" s="13" t="s">
        <v>82</v>
      </c>
      <c r="AW620" s="13" t="s">
        <v>33</v>
      </c>
      <c r="AX620" s="13" t="s">
        <v>72</v>
      </c>
      <c r="AY620" s="153" t="s">
        <v>146</v>
      </c>
    </row>
    <row r="621" spans="2:51" s="13" customFormat="1">
      <c r="B621" s="152"/>
      <c r="D621" s="146" t="s">
        <v>158</v>
      </c>
      <c r="E621" s="153" t="s">
        <v>19</v>
      </c>
      <c r="F621" s="154" t="s">
        <v>642</v>
      </c>
      <c r="H621" s="155">
        <v>7.7309999999999999</v>
      </c>
      <c r="I621" s="156"/>
      <c r="L621" s="152"/>
      <c r="M621" s="157"/>
      <c r="T621" s="158"/>
      <c r="AT621" s="153" t="s">
        <v>158</v>
      </c>
      <c r="AU621" s="153" t="s">
        <v>82</v>
      </c>
      <c r="AV621" s="13" t="s">
        <v>82</v>
      </c>
      <c r="AW621" s="13" t="s">
        <v>33</v>
      </c>
      <c r="AX621" s="13" t="s">
        <v>72</v>
      </c>
      <c r="AY621" s="153" t="s">
        <v>146</v>
      </c>
    </row>
    <row r="622" spans="2:51" s="13" customFormat="1">
      <c r="B622" s="152"/>
      <c r="D622" s="146" t="s">
        <v>158</v>
      </c>
      <c r="E622" s="153" t="s">
        <v>19</v>
      </c>
      <c r="F622" s="154" t="s">
        <v>643</v>
      </c>
      <c r="H622" s="155">
        <v>1.863</v>
      </c>
      <c r="I622" s="156"/>
      <c r="L622" s="152"/>
      <c r="M622" s="157"/>
      <c r="T622" s="158"/>
      <c r="AT622" s="153" t="s">
        <v>158</v>
      </c>
      <c r="AU622" s="153" t="s">
        <v>82</v>
      </c>
      <c r="AV622" s="13" t="s">
        <v>82</v>
      </c>
      <c r="AW622" s="13" t="s">
        <v>33</v>
      </c>
      <c r="AX622" s="13" t="s">
        <v>72</v>
      </c>
      <c r="AY622" s="153" t="s">
        <v>146</v>
      </c>
    </row>
    <row r="623" spans="2:51" s="12" customFormat="1">
      <c r="B623" s="145"/>
      <c r="D623" s="146" t="s">
        <v>158</v>
      </c>
      <c r="E623" s="147" t="s">
        <v>19</v>
      </c>
      <c r="F623" s="148" t="s">
        <v>315</v>
      </c>
      <c r="H623" s="147" t="s">
        <v>19</v>
      </c>
      <c r="I623" s="149"/>
      <c r="L623" s="145"/>
      <c r="M623" s="150"/>
      <c r="T623" s="151"/>
      <c r="AT623" s="147" t="s">
        <v>158</v>
      </c>
      <c r="AU623" s="147" t="s">
        <v>82</v>
      </c>
      <c r="AV623" s="12" t="s">
        <v>80</v>
      </c>
      <c r="AW623" s="12" t="s">
        <v>33</v>
      </c>
      <c r="AX623" s="12" t="s">
        <v>72</v>
      </c>
      <c r="AY623" s="147" t="s">
        <v>146</v>
      </c>
    </row>
    <row r="624" spans="2:51" s="13" customFormat="1">
      <c r="B624" s="152"/>
      <c r="D624" s="146" t="s">
        <v>158</v>
      </c>
      <c r="E624" s="153" t="s">
        <v>19</v>
      </c>
      <c r="F624" s="154" t="s">
        <v>644</v>
      </c>
      <c r="H624" s="155">
        <v>4.4550000000000001</v>
      </c>
      <c r="I624" s="156"/>
      <c r="L624" s="152"/>
      <c r="M624" s="157"/>
      <c r="T624" s="158"/>
      <c r="AT624" s="153" t="s">
        <v>158</v>
      </c>
      <c r="AU624" s="153" t="s">
        <v>82</v>
      </c>
      <c r="AV624" s="13" t="s">
        <v>82</v>
      </c>
      <c r="AW624" s="13" t="s">
        <v>33</v>
      </c>
      <c r="AX624" s="13" t="s">
        <v>72</v>
      </c>
      <c r="AY624" s="153" t="s">
        <v>146</v>
      </c>
    </row>
    <row r="625" spans="2:51" s="13" customFormat="1">
      <c r="B625" s="152"/>
      <c r="D625" s="146" t="s">
        <v>158</v>
      </c>
      <c r="E625" s="153" t="s">
        <v>19</v>
      </c>
      <c r="F625" s="154" t="s">
        <v>645</v>
      </c>
      <c r="H625" s="155">
        <v>9.25</v>
      </c>
      <c r="I625" s="156"/>
      <c r="L625" s="152"/>
      <c r="M625" s="157"/>
      <c r="T625" s="158"/>
      <c r="AT625" s="153" t="s">
        <v>158</v>
      </c>
      <c r="AU625" s="153" t="s">
        <v>82</v>
      </c>
      <c r="AV625" s="13" t="s">
        <v>82</v>
      </c>
      <c r="AW625" s="13" t="s">
        <v>33</v>
      </c>
      <c r="AX625" s="13" t="s">
        <v>72</v>
      </c>
      <c r="AY625" s="153" t="s">
        <v>146</v>
      </c>
    </row>
    <row r="626" spans="2:51" s="13" customFormat="1">
      <c r="B626" s="152"/>
      <c r="D626" s="146" t="s">
        <v>158</v>
      </c>
      <c r="E626" s="153" t="s">
        <v>19</v>
      </c>
      <c r="F626" s="154" t="s">
        <v>646</v>
      </c>
      <c r="H626" s="155">
        <v>2.96</v>
      </c>
      <c r="I626" s="156"/>
      <c r="L626" s="152"/>
      <c r="M626" s="157"/>
      <c r="T626" s="158"/>
      <c r="AT626" s="153" t="s">
        <v>158</v>
      </c>
      <c r="AU626" s="153" t="s">
        <v>82</v>
      </c>
      <c r="AV626" s="13" t="s">
        <v>82</v>
      </c>
      <c r="AW626" s="13" t="s">
        <v>33</v>
      </c>
      <c r="AX626" s="13" t="s">
        <v>72</v>
      </c>
      <c r="AY626" s="153" t="s">
        <v>146</v>
      </c>
    </row>
    <row r="627" spans="2:51" s="13" customFormat="1">
      <c r="B627" s="152"/>
      <c r="D627" s="146" t="s">
        <v>158</v>
      </c>
      <c r="E627" s="153" t="s">
        <v>19</v>
      </c>
      <c r="F627" s="154" t="s">
        <v>647</v>
      </c>
      <c r="H627" s="155">
        <v>17.149999999999999</v>
      </c>
      <c r="I627" s="156"/>
      <c r="L627" s="152"/>
      <c r="M627" s="157"/>
      <c r="T627" s="158"/>
      <c r="AT627" s="153" t="s">
        <v>158</v>
      </c>
      <c r="AU627" s="153" t="s">
        <v>82</v>
      </c>
      <c r="AV627" s="13" t="s">
        <v>82</v>
      </c>
      <c r="AW627" s="13" t="s">
        <v>33</v>
      </c>
      <c r="AX627" s="13" t="s">
        <v>72</v>
      </c>
      <c r="AY627" s="153" t="s">
        <v>146</v>
      </c>
    </row>
    <row r="628" spans="2:51" s="13" customFormat="1">
      <c r="B628" s="152"/>
      <c r="D628" s="146" t="s">
        <v>158</v>
      </c>
      <c r="E628" s="153" t="s">
        <v>19</v>
      </c>
      <c r="F628" s="154" t="s">
        <v>648</v>
      </c>
      <c r="H628" s="155">
        <v>1.4</v>
      </c>
      <c r="I628" s="156"/>
      <c r="L628" s="152"/>
      <c r="M628" s="157"/>
      <c r="T628" s="158"/>
      <c r="AT628" s="153" t="s">
        <v>158</v>
      </c>
      <c r="AU628" s="153" t="s">
        <v>82</v>
      </c>
      <c r="AV628" s="13" t="s">
        <v>82</v>
      </c>
      <c r="AW628" s="13" t="s">
        <v>33</v>
      </c>
      <c r="AX628" s="13" t="s">
        <v>72</v>
      </c>
      <c r="AY628" s="153" t="s">
        <v>146</v>
      </c>
    </row>
    <row r="629" spans="2:51" s="12" customFormat="1">
      <c r="B629" s="145"/>
      <c r="D629" s="146" t="s">
        <v>158</v>
      </c>
      <c r="E629" s="147" t="s">
        <v>19</v>
      </c>
      <c r="F629" s="148" t="s">
        <v>213</v>
      </c>
      <c r="H629" s="147" t="s">
        <v>19</v>
      </c>
      <c r="I629" s="149"/>
      <c r="L629" s="145"/>
      <c r="M629" s="150"/>
      <c r="T629" s="151"/>
      <c r="AT629" s="147" t="s">
        <v>158</v>
      </c>
      <c r="AU629" s="147" t="s">
        <v>82</v>
      </c>
      <c r="AV629" s="12" t="s">
        <v>80</v>
      </c>
      <c r="AW629" s="12" t="s">
        <v>33</v>
      </c>
      <c r="AX629" s="12" t="s">
        <v>72</v>
      </c>
      <c r="AY629" s="147" t="s">
        <v>146</v>
      </c>
    </row>
    <row r="630" spans="2:51" s="13" customFormat="1">
      <c r="B630" s="152"/>
      <c r="D630" s="146" t="s">
        <v>158</v>
      </c>
      <c r="E630" s="153" t="s">
        <v>19</v>
      </c>
      <c r="F630" s="154" t="s">
        <v>649</v>
      </c>
      <c r="H630" s="155">
        <v>1.08</v>
      </c>
      <c r="I630" s="156"/>
      <c r="L630" s="152"/>
      <c r="M630" s="157"/>
      <c r="T630" s="158"/>
      <c r="AT630" s="153" t="s">
        <v>158</v>
      </c>
      <c r="AU630" s="153" t="s">
        <v>82</v>
      </c>
      <c r="AV630" s="13" t="s">
        <v>82</v>
      </c>
      <c r="AW630" s="13" t="s">
        <v>33</v>
      </c>
      <c r="AX630" s="13" t="s">
        <v>72</v>
      </c>
      <c r="AY630" s="153" t="s">
        <v>146</v>
      </c>
    </row>
    <row r="631" spans="2:51" s="13" customFormat="1">
      <c r="B631" s="152"/>
      <c r="D631" s="146" t="s">
        <v>158</v>
      </c>
      <c r="E631" s="153" t="s">
        <v>19</v>
      </c>
      <c r="F631" s="154" t="s">
        <v>638</v>
      </c>
      <c r="H631" s="155">
        <v>4.625</v>
      </c>
      <c r="I631" s="156"/>
      <c r="L631" s="152"/>
      <c r="M631" s="157"/>
      <c r="T631" s="158"/>
      <c r="AT631" s="153" t="s">
        <v>158</v>
      </c>
      <c r="AU631" s="153" t="s">
        <v>82</v>
      </c>
      <c r="AV631" s="13" t="s">
        <v>82</v>
      </c>
      <c r="AW631" s="13" t="s">
        <v>33</v>
      </c>
      <c r="AX631" s="13" t="s">
        <v>72</v>
      </c>
      <c r="AY631" s="153" t="s">
        <v>146</v>
      </c>
    </row>
    <row r="632" spans="2:51" s="13" customFormat="1">
      <c r="B632" s="152"/>
      <c r="D632" s="146" t="s">
        <v>158</v>
      </c>
      <c r="E632" s="153" t="s">
        <v>19</v>
      </c>
      <c r="F632" s="154" t="s">
        <v>650</v>
      </c>
      <c r="H632" s="155">
        <v>4.4400000000000004</v>
      </c>
      <c r="I632" s="156"/>
      <c r="L632" s="152"/>
      <c r="M632" s="157"/>
      <c r="T632" s="158"/>
      <c r="AT632" s="153" t="s">
        <v>158</v>
      </c>
      <c r="AU632" s="153" t="s">
        <v>82</v>
      </c>
      <c r="AV632" s="13" t="s">
        <v>82</v>
      </c>
      <c r="AW632" s="13" t="s">
        <v>33</v>
      </c>
      <c r="AX632" s="13" t="s">
        <v>72</v>
      </c>
      <c r="AY632" s="153" t="s">
        <v>146</v>
      </c>
    </row>
    <row r="633" spans="2:51" s="13" customFormat="1">
      <c r="B633" s="152"/>
      <c r="D633" s="146" t="s">
        <v>158</v>
      </c>
      <c r="E633" s="153" t="s">
        <v>19</v>
      </c>
      <c r="F633" s="154" t="s">
        <v>651</v>
      </c>
      <c r="H633" s="155">
        <v>3.42</v>
      </c>
      <c r="I633" s="156"/>
      <c r="L633" s="152"/>
      <c r="M633" s="157"/>
      <c r="T633" s="158"/>
      <c r="AT633" s="153" t="s">
        <v>158</v>
      </c>
      <c r="AU633" s="153" t="s">
        <v>82</v>
      </c>
      <c r="AV633" s="13" t="s">
        <v>82</v>
      </c>
      <c r="AW633" s="13" t="s">
        <v>33</v>
      </c>
      <c r="AX633" s="13" t="s">
        <v>72</v>
      </c>
      <c r="AY633" s="153" t="s">
        <v>146</v>
      </c>
    </row>
    <row r="634" spans="2:51" s="13" customFormat="1">
      <c r="B634" s="152"/>
      <c r="D634" s="146" t="s">
        <v>158</v>
      </c>
      <c r="E634" s="153" t="s">
        <v>19</v>
      </c>
      <c r="F634" s="154" t="s">
        <v>652</v>
      </c>
      <c r="H634" s="155">
        <v>0.55000000000000004</v>
      </c>
      <c r="I634" s="156"/>
      <c r="L634" s="152"/>
      <c r="M634" s="157"/>
      <c r="T634" s="158"/>
      <c r="AT634" s="153" t="s">
        <v>158</v>
      </c>
      <c r="AU634" s="153" t="s">
        <v>82</v>
      </c>
      <c r="AV634" s="13" t="s">
        <v>82</v>
      </c>
      <c r="AW634" s="13" t="s">
        <v>33</v>
      </c>
      <c r="AX634" s="13" t="s">
        <v>72</v>
      </c>
      <c r="AY634" s="153" t="s">
        <v>146</v>
      </c>
    </row>
    <row r="635" spans="2:51" s="13" customFormat="1">
      <c r="B635" s="152"/>
      <c r="D635" s="146" t="s">
        <v>158</v>
      </c>
      <c r="E635" s="153" t="s">
        <v>19</v>
      </c>
      <c r="F635" s="154" t="s">
        <v>653</v>
      </c>
      <c r="H635" s="155">
        <v>3.64</v>
      </c>
      <c r="I635" s="156"/>
      <c r="L635" s="152"/>
      <c r="M635" s="157"/>
      <c r="T635" s="158"/>
      <c r="AT635" s="153" t="s">
        <v>158</v>
      </c>
      <c r="AU635" s="153" t="s">
        <v>82</v>
      </c>
      <c r="AV635" s="13" t="s">
        <v>82</v>
      </c>
      <c r="AW635" s="13" t="s">
        <v>33</v>
      </c>
      <c r="AX635" s="13" t="s">
        <v>72</v>
      </c>
      <c r="AY635" s="153" t="s">
        <v>146</v>
      </c>
    </row>
    <row r="636" spans="2:51" s="13" customFormat="1">
      <c r="B636" s="152"/>
      <c r="D636" s="146" t="s">
        <v>158</v>
      </c>
      <c r="E636" s="153" t="s">
        <v>19</v>
      </c>
      <c r="F636" s="154" t="s">
        <v>654</v>
      </c>
      <c r="H636" s="155">
        <v>2.1</v>
      </c>
      <c r="I636" s="156"/>
      <c r="L636" s="152"/>
      <c r="M636" s="157"/>
      <c r="T636" s="158"/>
      <c r="AT636" s="153" t="s">
        <v>158</v>
      </c>
      <c r="AU636" s="153" t="s">
        <v>82</v>
      </c>
      <c r="AV636" s="13" t="s">
        <v>82</v>
      </c>
      <c r="AW636" s="13" t="s">
        <v>33</v>
      </c>
      <c r="AX636" s="13" t="s">
        <v>72</v>
      </c>
      <c r="AY636" s="153" t="s">
        <v>146</v>
      </c>
    </row>
    <row r="637" spans="2:51" s="13" customFormat="1">
      <c r="B637" s="152"/>
      <c r="D637" s="146" t="s">
        <v>158</v>
      </c>
      <c r="E637" s="153" t="s">
        <v>19</v>
      </c>
      <c r="F637" s="154" t="s">
        <v>655</v>
      </c>
      <c r="H637" s="155">
        <v>1.68</v>
      </c>
      <c r="I637" s="156"/>
      <c r="L637" s="152"/>
      <c r="M637" s="157"/>
      <c r="T637" s="158"/>
      <c r="AT637" s="153" t="s">
        <v>158</v>
      </c>
      <c r="AU637" s="153" t="s">
        <v>82</v>
      </c>
      <c r="AV637" s="13" t="s">
        <v>82</v>
      </c>
      <c r="AW637" s="13" t="s">
        <v>33</v>
      </c>
      <c r="AX637" s="13" t="s">
        <v>72</v>
      </c>
      <c r="AY637" s="153" t="s">
        <v>146</v>
      </c>
    </row>
    <row r="638" spans="2:51" s="13" customFormat="1">
      <c r="B638" s="152"/>
      <c r="D638" s="146" t="s">
        <v>158</v>
      </c>
      <c r="E638" s="153" t="s">
        <v>19</v>
      </c>
      <c r="F638" s="154" t="s">
        <v>656</v>
      </c>
      <c r="H638" s="155">
        <v>2</v>
      </c>
      <c r="I638" s="156"/>
      <c r="L638" s="152"/>
      <c r="M638" s="157"/>
      <c r="T638" s="158"/>
      <c r="AT638" s="153" t="s">
        <v>158</v>
      </c>
      <c r="AU638" s="153" t="s">
        <v>82</v>
      </c>
      <c r="AV638" s="13" t="s">
        <v>82</v>
      </c>
      <c r="AW638" s="13" t="s">
        <v>33</v>
      </c>
      <c r="AX638" s="13" t="s">
        <v>72</v>
      </c>
      <c r="AY638" s="153" t="s">
        <v>146</v>
      </c>
    </row>
    <row r="639" spans="2:51" s="13" customFormat="1">
      <c r="B639" s="152"/>
      <c r="D639" s="146" t="s">
        <v>158</v>
      </c>
      <c r="E639" s="153" t="s">
        <v>19</v>
      </c>
      <c r="F639" s="154" t="s">
        <v>657</v>
      </c>
      <c r="H639" s="155">
        <v>0.4</v>
      </c>
      <c r="I639" s="156"/>
      <c r="L639" s="152"/>
      <c r="M639" s="157"/>
      <c r="T639" s="158"/>
      <c r="AT639" s="153" t="s">
        <v>158</v>
      </c>
      <c r="AU639" s="153" t="s">
        <v>82</v>
      </c>
      <c r="AV639" s="13" t="s">
        <v>82</v>
      </c>
      <c r="AW639" s="13" t="s">
        <v>33</v>
      </c>
      <c r="AX639" s="13" t="s">
        <v>72</v>
      </c>
      <c r="AY639" s="153" t="s">
        <v>146</v>
      </c>
    </row>
    <row r="640" spans="2:51" s="12" customFormat="1">
      <c r="B640" s="145"/>
      <c r="D640" s="146" t="s">
        <v>158</v>
      </c>
      <c r="E640" s="147" t="s">
        <v>19</v>
      </c>
      <c r="F640" s="148" t="s">
        <v>333</v>
      </c>
      <c r="H640" s="147" t="s">
        <v>19</v>
      </c>
      <c r="I640" s="149"/>
      <c r="L640" s="145"/>
      <c r="M640" s="150"/>
      <c r="T640" s="151"/>
      <c r="AT640" s="147" t="s">
        <v>158</v>
      </c>
      <c r="AU640" s="147" t="s">
        <v>82</v>
      </c>
      <c r="AV640" s="12" t="s">
        <v>80</v>
      </c>
      <c r="AW640" s="12" t="s">
        <v>33</v>
      </c>
      <c r="AX640" s="12" t="s">
        <v>72</v>
      </c>
      <c r="AY640" s="147" t="s">
        <v>146</v>
      </c>
    </row>
    <row r="641" spans="2:51" s="13" customFormat="1">
      <c r="B641" s="152"/>
      <c r="D641" s="146" t="s">
        <v>158</v>
      </c>
      <c r="E641" s="153" t="s">
        <v>19</v>
      </c>
      <c r="F641" s="154" t="s">
        <v>658</v>
      </c>
      <c r="H641" s="155">
        <v>5.625</v>
      </c>
      <c r="I641" s="156"/>
      <c r="L641" s="152"/>
      <c r="M641" s="157"/>
      <c r="T641" s="158"/>
      <c r="AT641" s="153" t="s">
        <v>158</v>
      </c>
      <c r="AU641" s="153" t="s">
        <v>82</v>
      </c>
      <c r="AV641" s="13" t="s">
        <v>82</v>
      </c>
      <c r="AW641" s="13" t="s">
        <v>33</v>
      </c>
      <c r="AX641" s="13" t="s">
        <v>72</v>
      </c>
      <c r="AY641" s="153" t="s">
        <v>146</v>
      </c>
    </row>
    <row r="642" spans="2:51" s="13" customFormat="1">
      <c r="B642" s="152"/>
      <c r="D642" s="146" t="s">
        <v>158</v>
      </c>
      <c r="E642" s="153" t="s">
        <v>19</v>
      </c>
      <c r="F642" s="154" t="s">
        <v>659</v>
      </c>
      <c r="H642" s="155">
        <v>3.15</v>
      </c>
      <c r="I642" s="156"/>
      <c r="L642" s="152"/>
      <c r="M642" s="157"/>
      <c r="T642" s="158"/>
      <c r="AT642" s="153" t="s">
        <v>158</v>
      </c>
      <c r="AU642" s="153" t="s">
        <v>82</v>
      </c>
      <c r="AV642" s="13" t="s">
        <v>82</v>
      </c>
      <c r="AW642" s="13" t="s">
        <v>33</v>
      </c>
      <c r="AX642" s="13" t="s">
        <v>72</v>
      </c>
      <c r="AY642" s="153" t="s">
        <v>146</v>
      </c>
    </row>
    <row r="643" spans="2:51" s="13" customFormat="1">
      <c r="B643" s="152"/>
      <c r="D643" s="146" t="s">
        <v>158</v>
      </c>
      <c r="E643" s="153" t="s">
        <v>19</v>
      </c>
      <c r="F643" s="154" t="s">
        <v>660</v>
      </c>
      <c r="H643" s="155">
        <v>9.6750000000000007</v>
      </c>
      <c r="I643" s="156"/>
      <c r="L643" s="152"/>
      <c r="M643" s="157"/>
      <c r="T643" s="158"/>
      <c r="AT643" s="153" t="s">
        <v>158</v>
      </c>
      <c r="AU643" s="153" t="s">
        <v>82</v>
      </c>
      <c r="AV643" s="13" t="s">
        <v>82</v>
      </c>
      <c r="AW643" s="13" t="s">
        <v>33</v>
      </c>
      <c r="AX643" s="13" t="s">
        <v>72</v>
      </c>
      <c r="AY643" s="153" t="s">
        <v>146</v>
      </c>
    </row>
    <row r="644" spans="2:51" s="13" customFormat="1">
      <c r="B644" s="152"/>
      <c r="D644" s="146" t="s">
        <v>158</v>
      </c>
      <c r="E644" s="153" t="s">
        <v>19</v>
      </c>
      <c r="F644" s="154" t="s">
        <v>661</v>
      </c>
      <c r="H644" s="155">
        <v>9.3000000000000007</v>
      </c>
      <c r="I644" s="156"/>
      <c r="L644" s="152"/>
      <c r="M644" s="157"/>
      <c r="T644" s="158"/>
      <c r="AT644" s="153" t="s">
        <v>158</v>
      </c>
      <c r="AU644" s="153" t="s">
        <v>82</v>
      </c>
      <c r="AV644" s="13" t="s">
        <v>82</v>
      </c>
      <c r="AW644" s="13" t="s">
        <v>33</v>
      </c>
      <c r="AX644" s="13" t="s">
        <v>72</v>
      </c>
      <c r="AY644" s="153" t="s">
        <v>146</v>
      </c>
    </row>
    <row r="645" spans="2:51" s="13" customFormat="1">
      <c r="B645" s="152"/>
      <c r="D645" s="146" t="s">
        <v>158</v>
      </c>
      <c r="E645" s="153" t="s">
        <v>19</v>
      </c>
      <c r="F645" s="154" t="s">
        <v>662</v>
      </c>
      <c r="H645" s="155">
        <v>24.675000000000001</v>
      </c>
      <c r="I645" s="156"/>
      <c r="L645" s="152"/>
      <c r="M645" s="157"/>
      <c r="T645" s="158"/>
      <c r="AT645" s="153" t="s">
        <v>158</v>
      </c>
      <c r="AU645" s="153" t="s">
        <v>82</v>
      </c>
      <c r="AV645" s="13" t="s">
        <v>82</v>
      </c>
      <c r="AW645" s="13" t="s">
        <v>33</v>
      </c>
      <c r="AX645" s="13" t="s">
        <v>72</v>
      </c>
      <c r="AY645" s="153" t="s">
        <v>146</v>
      </c>
    </row>
    <row r="646" spans="2:51" s="13" customFormat="1">
      <c r="B646" s="152"/>
      <c r="D646" s="146" t="s">
        <v>158</v>
      </c>
      <c r="E646" s="153" t="s">
        <v>19</v>
      </c>
      <c r="F646" s="154" t="s">
        <v>663</v>
      </c>
      <c r="H646" s="155">
        <v>10.5</v>
      </c>
      <c r="I646" s="156"/>
      <c r="L646" s="152"/>
      <c r="M646" s="157"/>
      <c r="T646" s="158"/>
      <c r="AT646" s="153" t="s">
        <v>158</v>
      </c>
      <c r="AU646" s="153" t="s">
        <v>82</v>
      </c>
      <c r="AV646" s="13" t="s">
        <v>82</v>
      </c>
      <c r="AW646" s="13" t="s">
        <v>33</v>
      </c>
      <c r="AX646" s="13" t="s">
        <v>72</v>
      </c>
      <c r="AY646" s="153" t="s">
        <v>146</v>
      </c>
    </row>
    <row r="647" spans="2:51" s="12" customFormat="1">
      <c r="B647" s="145"/>
      <c r="D647" s="146" t="s">
        <v>158</v>
      </c>
      <c r="E647" s="147" t="s">
        <v>19</v>
      </c>
      <c r="F647" s="148" t="s">
        <v>340</v>
      </c>
      <c r="H647" s="147" t="s">
        <v>19</v>
      </c>
      <c r="I647" s="149"/>
      <c r="L647" s="145"/>
      <c r="M647" s="150"/>
      <c r="T647" s="151"/>
      <c r="AT647" s="147" t="s">
        <v>158</v>
      </c>
      <c r="AU647" s="147" t="s">
        <v>82</v>
      </c>
      <c r="AV647" s="12" t="s">
        <v>80</v>
      </c>
      <c r="AW647" s="12" t="s">
        <v>33</v>
      </c>
      <c r="AX647" s="12" t="s">
        <v>72</v>
      </c>
      <c r="AY647" s="147" t="s">
        <v>146</v>
      </c>
    </row>
    <row r="648" spans="2:51" s="13" customFormat="1">
      <c r="B648" s="152"/>
      <c r="D648" s="146" t="s">
        <v>158</v>
      </c>
      <c r="E648" s="153" t="s">
        <v>19</v>
      </c>
      <c r="F648" s="154" t="s">
        <v>664</v>
      </c>
      <c r="H648" s="155">
        <v>22.574999999999999</v>
      </c>
      <c r="I648" s="156"/>
      <c r="L648" s="152"/>
      <c r="M648" s="157"/>
      <c r="T648" s="158"/>
      <c r="AT648" s="153" t="s">
        <v>158</v>
      </c>
      <c r="AU648" s="153" t="s">
        <v>82</v>
      </c>
      <c r="AV648" s="13" t="s">
        <v>82</v>
      </c>
      <c r="AW648" s="13" t="s">
        <v>33</v>
      </c>
      <c r="AX648" s="13" t="s">
        <v>72</v>
      </c>
      <c r="AY648" s="153" t="s">
        <v>146</v>
      </c>
    </row>
    <row r="649" spans="2:51" s="13" customFormat="1">
      <c r="B649" s="152"/>
      <c r="D649" s="146" t="s">
        <v>158</v>
      </c>
      <c r="E649" s="153" t="s">
        <v>19</v>
      </c>
      <c r="F649" s="154" t="s">
        <v>665</v>
      </c>
      <c r="H649" s="155">
        <v>17.625</v>
      </c>
      <c r="I649" s="156"/>
      <c r="L649" s="152"/>
      <c r="M649" s="157"/>
      <c r="T649" s="158"/>
      <c r="AT649" s="153" t="s">
        <v>158</v>
      </c>
      <c r="AU649" s="153" t="s">
        <v>82</v>
      </c>
      <c r="AV649" s="13" t="s">
        <v>82</v>
      </c>
      <c r="AW649" s="13" t="s">
        <v>33</v>
      </c>
      <c r="AX649" s="13" t="s">
        <v>72</v>
      </c>
      <c r="AY649" s="153" t="s">
        <v>146</v>
      </c>
    </row>
    <row r="650" spans="2:51" s="13" customFormat="1">
      <c r="B650" s="152"/>
      <c r="D650" s="146" t="s">
        <v>158</v>
      </c>
      <c r="E650" s="153" t="s">
        <v>19</v>
      </c>
      <c r="F650" s="154" t="s">
        <v>647</v>
      </c>
      <c r="H650" s="155">
        <v>17.149999999999999</v>
      </c>
      <c r="I650" s="156"/>
      <c r="L650" s="152"/>
      <c r="M650" s="157"/>
      <c r="T650" s="158"/>
      <c r="AT650" s="153" t="s">
        <v>158</v>
      </c>
      <c r="AU650" s="153" t="s">
        <v>82</v>
      </c>
      <c r="AV650" s="13" t="s">
        <v>82</v>
      </c>
      <c r="AW650" s="13" t="s">
        <v>33</v>
      </c>
      <c r="AX650" s="13" t="s">
        <v>72</v>
      </c>
      <c r="AY650" s="153" t="s">
        <v>146</v>
      </c>
    </row>
    <row r="651" spans="2:51" s="13" customFormat="1">
      <c r="B651" s="152"/>
      <c r="D651" s="146" t="s">
        <v>158</v>
      </c>
      <c r="E651" s="153" t="s">
        <v>19</v>
      </c>
      <c r="F651" s="154" t="s">
        <v>666</v>
      </c>
      <c r="H651" s="155">
        <v>2.835</v>
      </c>
      <c r="I651" s="156"/>
      <c r="L651" s="152"/>
      <c r="M651" s="157"/>
      <c r="T651" s="158"/>
      <c r="AT651" s="153" t="s">
        <v>158</v>
      </c>
      <c r="AU651" s="153" t="s">
        <v>82</v>
      </c>
      <c r="AV651" s="13" t="s">
        <v>82</v>
      </c>
      <c r="AW651" s="13" t="s">
        <v>33</v>
      </c>
      <c r="AX651" s="13" t="s">
        <v>72</v>
      </c>
      <c r="AY651" s="153" t="s">
        <v>146</v>
      </c>
    </row>
    <row r="652" spans="2:51" s="13" customFormat="1">
      <c r="B652" s="152"/>
      <c r="D652" s="146" t="s">
        <v>158</v>
      </c>
      <c r="E652" s="153" t="s">
        <v>19</v>
      </c>
      <c r="F652" s="154" t="s">
        <v>667</v>
      </c>
      <c r="H652" s="155">
        <v>9.36</v>
      </c>
      <c r="I652" s="156"/>
      <c r="L652" s="152"/>
      <c r="M652" s="157"/>
      <c r="T652" s="158"/>
      <c r="AT652" s="153" t="s">
        <v>158</v>
      </c>
      <c r="AU652" s="153" t="s">
        <v>82</v>
      </c>
      <c r="AV652" s="13" t="s">
        <v>82</v>
      </c>
      <c r="AW652" s="13" t="s">
        <v>33</v>
      </c>
      <c r="AX652" s="13" t="s">
        <v>72</v>
      </c>
      <c r="AY652" s="153" t="s">
        <v>146</v>
      </c>
    </row>
    <row r="653" spans="2:51" s="13" customFormat="1">
      <c r="B653" s="152"/>
      <c r="D653" s="146" t="s">
        <v>158</v>
      </c>
      <c r="E653" s="153" t="s">
        <v>19</v>
      </c>
      <c r="F653" s="154" t="s">
        <v>668</v>
      </c>
      <c r="H653" s="155">
        <v>1.68</v>
      </c>
      <c r="I653" s="156"/>
      <c r="L653" s="152"/>
      <c r="M653" s="157"/>
      <c r="T653" s="158"/>
      <c r="AT653" s="153" t="s">
        <v>158</v>
      </c>
      <c r="AU653" s="153" t="s">
        <v>82</v>
      </c>
      <c r="AV653" s="13" t="s">
        <v>82</v>
      </c>
      <c r="AW653" s="13" t="s">
        <v>33</v>
      </c>
      <c r="AX653" s="13" t="s">
        <v>72</v>
      </c>
      <c r="AY653" s="153" t="s">
        <v>146</v>
      </c>
    </row>
    <row r="654" spans="2:51" s="13" customFormat="1">
      <c r="B654" s="152"/>
      <c r="D654" s="146" t="s">
        <v>158</v>
      </c>
      <c r="E654" s="153" t="s">
        <v>19</v>
      </c>
      <c r="F654" s="154" t="s">
        <v>669</v>
      </c>
      <c r="H654" s="155">
        <v>4.5</v>
      </c>
      <c r="I654" s="156"/>
      <c r="L654" s="152"/>
      <c r="M654" s="157"/>
      <c r="T654" s="158"/>
      <c r="AT654" s="153" t="s">
        <v>158</v>
      </c>
      <c r="AU654" s="153" t="s">
        <v>82</v>
      </c>
      <c r="AV654" s="13" t="s">
        <v>82</v>
      </c>
      <c r="AW654" s="13" t="s">
        <v>33</v>
      </c>
      <c r="AX654" s="13" t="s">
        <v>72</v>
      </c>
      <c r="AY654" s="153" t="s">
        <v>146</v>
      </c>
    </row>
    <row r="655" spans="2:51" s="13" customFormat="1">
      <c r="B655" s="152"/>
      <c r="D655" s="146" t="s">
        <v>158</v>
      </c>
      <c r="E655" s="153" t="s">
        <v>19</v>
      </c>
      <c r="F655" s="154" t="s">
        <v>670</v>
      </c>
      <c r="H655" s="155">
        <v>3.24</v>
      </c>
      <c r="I655" s="156"/>
      <c r="L655" s="152"/>
      <c r="M655" s="157"/>
      <c r="T655" s="158"/>
      <c r="AT655" s="153" t="s">
        <v>158</v>
      </c>
      <c r="AU655" s="153" t="s">
        <v>82</v>
      </c>
      <c r="AV655" s="13" t="s">
        <v>82</v>
      </c>
      <c r="AW655" s="13" t="s">
        <v>33</v>
      </c>
      <c r="AX655" s="13" t="s">
        <v>72</v>
      </c>
      <c r="AY655" s="153" t="s">
        <v>146</v>
      </c>
    </row>
    <row r="656" spans="2:51" s="13" customFormat="1">
      <c r="B656" s="152"/>
      <c r="D656" s="146" t="s">
        <v>158</v>
      </c>
      <c r="E656" s="153" t="s">
        <v>19</v>
      </c>
      <c r="F656" s="154" t="s">
        <v>671</v>
      </c>
      <c r="H656" s="155">
        <v>5.22</v>
      </c>
      <c r="I656" s="156"/>
      <c r="L656" s="152"/>
      <c r="M656" s="157"/>
      <c r="T656" s="158"/>
      <c r="AT656" s="153" t="s">
        <v>158</v>
      </c>
      <c r="AU656" s="153" t="s">
        <v>82</v>
      </c>
      <c r="AV656" s="13" t="s">
        <v>82</v>
      </c>
      <c r="AW656" s="13" t="s">
        <v>33</v>
      </c>
      <c r="AX656" s="13" t="s">
        <v>72</v>
      </c>
      <c r="AY656" s="153" t="s">
        <v>146</v>
      </c>
    </row>
    <row r="657" spans="2:51" s="13" customFormat="1">
      <c r="B657" s="152"/>
      <c r="D657" s="146" t="s">
        <v>158</v>
      </c>
      <c r="E657" s="153" t="s">
        <v>19</v>
      </c>
      <c r="F657" s="154" t="s">
        <v>672</v>
      </c>
      <c r="H657" s="155">
        <v>3.4380000000000002</v>
      </c>
      <c r="I657" s="156"/>
      <c r="L657" s="152"/>
      <c r="M657" s="157"/>
      <c r="T657" s="158"/>
      <c r="AT657" s="153" t="s">
        <v>158</v>
      </c>
      <c r="AU657" s="153" t="s">
        <v>82</v>
      </c>
      <c r="AV657" s="13" t="s">
        <v>82</v>
      </c>
      <c r="AW657" s="13" t="s">
        <v>33</v>
      </c>
      <c r="AX657" s="13" t="s">
        <v>72</v>
      </c>
      <c r="AY657" s="153" t="s">
        <v>146</v>
      </c>
    </row>
    <row r="658" spans="2:51" s="13" customFormat="1">
      <c r="B658" s="152"/>
      <c r="D658" s="146" t="s">
        <v>158</v>
      </c>
      <c r="E658" s="153" t="s">
        <v>19</v>
      </c>
      <c r="F658" s="154" t="s">
        <v>673</v>
      </c>
      <c r="H658" s="155">
        <v>2.34</v>
      </c>
      <c r="I658" s="156"/>
      <c r="L658" s="152"/>
      <c r="M658" s="157"/>
      <c r="T658" s="158"/>
      <c r="AT658" s="153" t="s">
        <v>158</v>
      </c>
      <c r="AU658" s="153" t="s">
        <v>82</v>
      </c>
      <c r="AV658" s="13" t="s">
        <v>82</v>
      </c>
      <c r="AW658" s="13" t="s">
        <v>33</v>
      </c>
      <c r="AX658" s="13" t="s">
        <v>72</v>
      </c>
      <c r="AY658" s="153" t="s">
        <v>146</v>
      </c>
    </row>
    <row r="659" spans="2:51" s="13" customFormat="1">
      <c r="B659" s="152"/>
      <c r="D659" s="146" t="s">
        <v>158</v>
      </c>
      <c r="E659" s="153" t="s">
        <v>19</v>
      </c>
      <c r="F659" s="154" t="s">
        <v>674</v>
      </c>
      <c r="H659" s="155">
        <v>0.94199999999999995</v>
      </c>
      <c r="I659" s="156"/>
      <c r="L659" s="152"/>
      <c r="M659" s="157"/>
      <c r="T659" s="158"/>
      <c r="AT659" s="153" t="s">
        <v>158</v>
      </c>
      <c r="AU659" s="153" t="s">
        <v>82</v>
      </c>
      <c r="AV659" s="13" t="s">
        <v>82</v>
      </c>
      <c r="AW659" s="13" t="s">
        <v>33</v>
      </c>
      <c r="AX659" s="13" t="s">
        <v>72</v>
      </c>
      <c r="AY659" s="153" t="s">
        <v>146</v>
      </c>
    </row>
    <row r="660" spans="2:51" s="13" customFormat="1">
      <c r="B660" s="152"/>
      <c r="D660" s="146" t="s">
        <v>158</v>
      </c>
      <c r="E660" s="153" t="s">
        <v>19</v>
      </c>
      <c r="F660" s="154" t="s">
        <v>675</v>
      </c>
      <c r="H660" s="155">
        <v>0.245</v>
      </c>
      <c r="I660" s="156"/>
      <c r="L660" s="152"/>
      <c r="M660" s="157"/>
      <c r="T660" s="158"/>
      <c r="AT660" s="153" t="s">
        <v>158</v>
      </c>
      <c r="AU660" s="153" t="s">
        <v>82</v>
      </c>
      <c r="AV660" s="13" t="s">
        <v>82</v>
      </c>
      <c r="AW660" s="13" t="s">
        <v>33</v>
      </c>
      <c r="AX660" s="13" t="s">
        <v>72</v>
      </c>
      <c r="AY660" s="153" t="s">
        <v>146</v>
      </c>
    </row>
    <row r="661" spans="2:51" s="12" customFormat="1">
      <c r="B661" s="145"/>
      <c r="D661" s="146" t="s">
        <v>158</v>
      </c>
      <c r="E661" s="147" t="s">
        <v>19</v>
      </c>
      <c r="F661" s="148" t="s">
        <v>354</v>
      </c>
      <c r="H661" s="147" t="s">
        <v>19</v>
      </c>
      <c r="I661" s="149"/>
      <c r="L661" s="145"/>
      <c r="M661" s="150"/>
      <c r="T661" s="151"/>
      <c r="AT661" s="147" t="s">
        <v>158</v>
      </c>
      <c r="AU661" s="147" t="s">
        <v>82</v>
      </c>
      <c r="AV661" s="12" t="s">
        <v>80</v>
      </c>
      <c r="AW661" s="12" t="s">
        <v>33</v>
      </c>
      <c r="AX661" s="12" t="s">
        <v>72</v>
      </c>
      <c r="AY661" s="147" t="s">
        <v>146</v>
      </c>
    </row>
    <row r="662" spans="2:51" s="13" customFormat="1">
      <c r="B662" s="152"/>
      <c r="D662" s="146" t="s">
        <v>158</v>
      </c>
      <c r="E662" s="153" t="s">
        <v>19</v>
      </c>
      <c r="F662" s="154" t="s">
        <v>676</v>
      </c>
      <c r="H662" s="155">
        <v>5.0270000000000001</v>
      </c>
      <c r="I662" s="156"/>
      <c r="L662" s="152"/>
      <c r="M662" s="157"/>
      <c r="T662" s="158"/>
      <c r="AT662" s="153" t="s">
        <v>158</v>
      </c>
      <c r="AU662" s="153" t="s">
        <v>82</v>
      </c>
      <c r="AV662" s="13" t="s">
        <v>82</v>
      </c>
      <c r="AW662" s="13" t="s">
        <v>33</v>
      </c>
      <c r="AX662" s="13" t="s">
        <v>72</v>
      </c>
      <c r="AY662" s="153" t="s">
        <v>146</v>
      </c>
    </row>
    <row r="663" spans="2:51" s="13" customFormat="1">
      <c r="B663" s="152"/>
      <c r="D663" s="146" t="s">
        <v>158</v>
      </c>
      <c r="E663" s="153" t="s">
        <v>19</v>
      </c>
      <c r="F663" s="154" t="s">
        <v>677</v>
      </c>
      <c r="H663" s="155">
        <v>1.44</v>
      </c>
      <c r="I663" s="156"/>
      <c r="L663" s="152"/>
      <c r="M663" s="157"/>
      <c r="T663" s="158"/>
      <c r="AT663" s="153" t="s">
        <v>158</v>
      </c>
      <c r="AU663" s="153" t="s">
        <v>82</v>
      </c>
      <c r="AV663" s="13" t="s">
        <v>82</v>
      </c>
      <c r="AW663" s="13" t="s">
        <v>33</v>
      </c>
      <c r="AX663" s="13" t="s">
        <v>72</v>
      </c>
      <c r="AY663" s="153" t="s">
        <v>146</v>
      </c>
    </row>
    <row r="664" spans="2:51" s="13" customFormat="1">
      <c r="B664" s="152"/>
      <c r="D664" s="146" t="s">
        <v>158</v>
      </c>
      <c r="E664" s="153" t="s">
        <v>19</v>
      </c>
      <c r="F664" s="154" t="s">
        <v>678</v>
      </c>
      <c r="H664" s="155">
        <v>0.54</v>
      </c>
      <c r="I664" s="156"/>
      <c r="L664" s="152"/>
      <c r="M664" s="157"/>
      <c r="T664" s="158"/>
      <c r="AT664" s="153" t="s">
        <v>158</v>
      </c>
      <c r="AU664" s="153" t="s">
        <v>82</v>
      </c>
      <c r="AV664" s="13" t="s">
        <v>82</v>
      </c>
      <c r="AW664" s="13" t="s">
        <v>33</v>
      </c>
      <c r="AX664" s="13" t="s">
        <v>72</v>
      </c>
      <c r="AY664" s="153" t="s">
        <v>146</v>
      </c>
    </row>
    <row r="665" spans="2:51" s="13" customFormat="1">
      <c r="B665" s="152"/>
      <c r="D665" s="146" t="s">
        <v>158</v>
      </c>
      <c r="E665" s="153" t="s">
        <v>19</v>
      </c>
      <c r="F665" s="154" t="s">
        <v>679</v>
      </c>
      <c r="H665" s="155">
        <v>0.36</v>
      </c>
      <c r="I665" s="156"/>
      <c r="L665" s="152"/>
      <c r="M665" s="157"/>
      <c r="T665" s="158"/>
      <c r="AT665" s="153" t="s">
        <v>158</v>
      </c>
      <c r="AU665" s="153" t="s">
        <v>82</v>
      </c>
      <c r="AV665" s="13" t="s">
        <v>82</v>
      </c>
      <c r="AW665" s="13" t="s">
        <v>33</v>
      </c>
      <c r="AX665" s="13" t="s">
        <v>72</v>
      </c>
      <c r="AY665" s="153" t="s">
        <v>146</v>
      </c>
    </row>
    <row r="666" spans="2:51" s="12" customFormat="1">
      <c r="B666" s="145"/>
      <c r="D666" s="146" t="s">
        <v>158</v>
      </c>
      <c r="E666" s="147" t="s">
        <v>19</v>
      </c>
      <c r="F666" s="148" t="s">
        <v>359</v>
      </c>
      <c r="H666" s="147" t="s">
        <v>19</v>
      </c>
      <c r="I666" s="149"/>
      <c r="L666" s="145"/>
      <c r="M666" s="150"/>
      <c r="T666" s="151"/>
      <c r="AT666" s="147" t="s">
        <v>158</v>
      </c>
      <c r="AU666" s="147" t="s">
        <v>82</v>
      </c>
      <c r="AV666" s="12" t="s">
        <v>80</v>
      </c>
      <c r="AW666" s="12" t="s">
        <v>33</v>
      </c>
      <c r="AX666" s="12" t="s">
        <v>72</v>
      </c>
      <c r="AY666" s="147" t="s">
        <v>146</v>
      </c>
    </row>
    <row r="667" spans="2:51" s="13" customFormat="1">
      <c r="B667" s="152"/>
      <c r="D667" s="146" t="s">
        <v>158</v>
      </c>
      <c r="E667" s="153" t="s">
        <v>19</v>
      </c>
      <c r="F667" s="154" t="s">
        <v>680</v>
      </c>
      <c r="H667" s="155">
        <v>1.08</v>
      </c>
      <c r="I667" s="156"/>
      <c r="L667" s="152"/>
      <c r="M667" s="157"/>
      <c r="T667" s="158"/>
      <c r="AT667" s="153" t="s">
        <v>158</v>
      </c>
      <c r="AU667" s="153" t="s">
        <v>82</v>
      </c>
      <c r="AV667" s="13" t="s">
        <v>82</v>
      </c>
      <c r="AW667" s="13" t="s">
        <v>33</v>
      </c>
      <c r="AX667" s="13" t="s">
        <v>72</v>
      </c>
      <c r="AY667" s="153" t="s">
        <v>146</v>
      </c>
    </row>
    <row r="668" spans="2:51" s="12" customFormat="1">
      <c r="B668" s="145"/>
      <c r="D668" s="146" t="s">
        <v>158</v>
      </c>
      <c r="E668" s="147" t="s">
        <v>19</v>
      </c>
      <c r="F668" s="148" t="s">
        <v>361</v>
      </c>
      <c r="H668" s="147" t="s">
        <v>19</v>
      </c>
      <c r="I668" s="149"/>
      <c r="L668" s="145"/>
      <c r="M668" s="150"/>
      <c r="T668" s="151"/>
      <c r="AT668" s="147" t="s">
        <v>158</v>
      </c>
      <c r="AU668" s="147" t="s">
        <v>82</v>
      </c>
      <c r="AV668" s="12" t="s">
        <v>80</v>
      </c>
      <c r="AW668" s="12" t="s">
        <v>33</v>
      </c>
      <c r="AX668" s="12" t="s">
        <v>72</v>
      </c>
      <c r="AY668" s="147" t="s">
        <v>146</v>
      </c>
    </row>
    <row r="669" spans="2:51" s="13" customFormat="1">
      <c r="B669" s="152"/>
      <c r="D669" s="146" t="s">
        <v>158</v>
      </c>
      <c r="E669" s="153" t="s">
        <v>19</v>
      </c>
      <c r="F669" s="154" t="s">
        <v>681</v>
      </c>
      <c r="H669" s="155">
        <v>6.2830000000000004</v>
      </c>
      <c r="I669" s="156"/>
      <c r="L669" s="152"/>
      <c r="M669" s="157"/>
      <c r="T669" s="158"/>
      <c r="AT669" s="153" t="s">
        <v>158</v>
      </c>
      <c r="AU669" s="153" t="s">
        <v>82</v>
      </c>
      <c r="AV669" s="13" t="s">
        <v>82</v>
      </c>
      <c r="AW669" s="13" t="s">
        <v>33</v>
      </c>
      <c r="AX669" s="13" t="s">
        <v>72</v>
      </c>
      <c r="AY669" s="153" t="s">
        <v>146</v>
      </c>
    </row>
    <row r="670" spans="2:51" s="13" customFormat="1">
      <c r="B670" s="152"/>
      <c r="D670" s="146" t="s">
        <v>158</v>
      </c>
      <c r="E670" s="153" t="s">
        <v>19</v>
      </c>
      <c r="F670" s="154" t="s">
        <v>682</v>
      </c>
      <c r="H670" s="155">
        <v>33.015999999999998</v>
      </c>
      <c r="I670" s="156"/>
      <c r="L670" s="152"/>
      <c r="M670" s="157"/>
      <c r="T670" s="158"/>
      <c r="AT670" s="153" t="s">
        <v>158</v>
      </c>
      <c r="AU670" s="153" t="s">
        <v>82</v>
      </c>
      <c r="AV670" s="13" t="s">
        <v>82</v>
      </c>
      <c r="AW670" s="13" t="s">
        <v>33</v>
      </c>
      <c r="AX670" s="13" t="s">
        <v>72</v>
      </c>
      <c r="AY670" s="153" t="s">
        <v>146</v>
      </c>
    </row>
    <row r="671" spans="2:51" s="12" customFormat="1">
      <c r="B671" s="145"/>
      <c r="D671" s="146" t="s">
        <v>158</v>
      </c>
      <c r="E671" s="147" t="s">
        <v>19</v>
      </c>
      <c r="F671" s="148" t="s">
        <v>364</v>
      </c>
      <c r="H671" s="147" t="s">
        <v>19</v>
      </c>
      <c r="I671" s="149"/>
      <c r="L671" s="145"/>
      <c r="M671" s="150"/>
      <c r="T671" s="151"/>
      <c r="AT671" s="147" t="s">
        <v>158</v>
      </c>
      <c r="AU671" s="147" t="s">
        <v>82</v>
      </c>
      <c r="AV671" s="12" t="s">
        <v>80</v>
      </c>
      <c r="AW671" s="12" t="s">
        <v>33</v>
      </c>
      <c r="AX671" s="12" t="s">
        <v>72</v>
      </c>
      <c r="AY671" s="147" t="s">
        <v>146</v>
      </c>
    </row>
    <row r="672" spans="2:51" s="13" customFormat="1">
      <c r="B672" s="152"/>
      <c r="D672" s="146" t="s">
        <v>158</v>
      </c>
      <c r="E672" s="153" t="s">
        <v>19</v>
      </c>
      <c r="F672" s="154" t="s">
        <v>683</v>
      </c>
      <c r="H672" s="155">
        <v>11.005000000000001</v>
      </c>
      <c r="I672" s="156"/>
      <c r="L672" s="152"/>
      <c r="M672" s="157"/>
      <c r="T672" s="158"/>
      <c r="AT672" s="153" t="s">
        <v>158</v>
      </c>
      <c r="AU672" s="153" t="s">
        <v>82</v>
      </c>
      <c r="AV672" s="13" t="s">
        <v>82</v>
      </c>
      <c r="AW672" s="13" t="s">
        <v>33</v>
      </c>
      <c r="AX672" s="13" t="s">
        <v>72</v>
      </c>
      <c r="AY672" s="153" t="s">
        <v>146</v>
      </c>
    </row>
    <row r="673" spans="2:51" s="13" customFormat="1">
      <c r="B673" s="152"/>
      <c r="D673" s="146" t="s">
        <v>158</v>
      </c>
      <c r="E673" s="153" t="s">
        <v>19</v>
      </c>
      <c r="F673" s="154" t="s">
        <v>684</v>
      </c>
      <c r="H673" s="155">
        <v>1.4179999999999999</v>
      </c>
      <c r="I673" s="156"/>
      <c r="L673" s="152"/>
      <c r="M673" s="157"/>
      <c r="T673" s="158"/>
      <c r="AT673" s="153" t="s">
        <v>158</v>
      </c>
      <c r="AU673" s="153" t="s">
        <v>82</v>
      </c>
      <c r="AV673" s="13" t="s">
        <v>82</v>
      </c>
      <c r="AW673" s="13" t="s">
        <v>33</v>
      </c>
      <c r="AX673" s="13" t="s">
        <v>72</v>
      </c>
      <c r="AY673" s="153" t="s">
        <v>146</v>
      </c>
    </row>
    <row r="674" spans="2:51" s="13" customFormat="1">
      <c r="B674" s="152"/>
      <c r="D674" s="146" t="s">
        <v>158</v>
      </c>
      <c r="E674" s="153" t="s">
        <v>19</v>
      </c>
      <c r="F674" s="154" t="s">
        <v>685</v>
      </c>
      <c r="H674" s="155">
        <v>5.89</v>
      </c>
      <c r="I674" s="156"/>
      <c r="L674" s="152"/>
      <c r="M674" s="157"/>
      <c r="T674" s="158"/>
      <c r="AT674" s="153" t="s">
        <v>158</v>
      </c>
      <c r="AU674" s="153" t="s">
        <v>82</v>
      </c>
      <c r="AV674" s="13" t="s">
        <v>82</v>
      </c>
      <c r="AW674" s="13" t="s">
        <v>33</v>
      </c>
      <c r="AX674" s="13" t="s">
        <v>72</v>
      </c>
      <c r="AY674" s="153" t="s">
        <v>146</v>
      </c>
    </row>
    <row r="675" spans="2:51" s="13" customFormat="1">
      <c r="B675" s="152"/>
      <c r="D675" s="146" t="s">
        <v>158</v>
      </c>
      <c r="E675" s="153" t="s">
        <v>19</v>
      </c>
      <c r="F675" s="154" t="s">
        <v>686</v>
      </c>
      <c r="H675" s="155">
        <v>11.7</v>
      </c>
      <c r="I675" s="156"/>
      <c r="L675" s="152"/>
      <c r="M675" s="157"/>
      <c r="T675" s="158"/>
      <c r="AT675" s="153" t="s">
        <v>158</v>
      </c>
      <c r="AU675" s="153" t="s">
        <v>82</v>
      </c>
      <c r="AV675" s="13" t="s">
        <v>82</v>
      </c>
      <c r="AW675" s="13" t="s">
        <v>33</v>
      </c>
      <c r="AX675" s="13" t="s">
        <v>72</v>
      </c>
      <c r="AY675" s="153" t="s">
        <v>146</v>
      </c>
    </row>
    <row r="676" spans="2:51" s="13" customFormat="1">
      <c r="B676" s="152"/>
      <c r="D676" s="146" t="s">
        <v>158</v>
      </c>
      <c r="E676" s="153" t="s">
        <v>19</v>
      </c>
      <c r="F676" s="154" t="s">
        <v>687</v>
      </c>
      <c r="H676" s="155">
        <v>5.94</v>
      </c>
      <c r="I676" s="156"/>
      <c r="L676" s="152"/>
      <c r="M676" s="157"/>
      <c r="T676" s="158"/>
      <c r="AT676" s="153" t="s">
        <v>158</v>
      </c>
      <c r="AU676" s="153" t="s">
        <v>82</v>
      </c>
      <c r="AV676" s="13" t="s">
        <v>82</v>
      </c>
      <c r="AW676" s="13" t="s">
        <v>33</v>
      </c>
      <c r="AX676" s="13" t="s">
        <v>72</v>
      </c>
      <c r="AY676" s="153" t="s">
        <v>146</v>
      </c>
    </row>
    <row r="677" spans="2:51" s="12" customFormat="1">
      <c r="B677" s="145"/>
      <c r="D677" s="146" t="s">
        <v>158</v>
      </c>
      <c r="E677" s="147" t="s">
        <v>19</v>
      </c>
      <c r="F677" s="148" t="s">
        <v>370</v>
      </c>
      <c r="H677" s="147" t="s">
        <v>19</v>
      </c>
      <c r="I677" s="149"/>
      <c r="L677" s="145"/>
      <c r="M677" s="150"/>
      <c r="T677" s="151"/>
      <c r="AT677" s="147" t="s">
        <v>158</v>
      </c>
      <c r="AU677" s="147" t="s">
        <v>82</v>
      </c>
      <c r="AV677" s="12" t="s">
        <v>80</v>
      </c>
      <c r="AW677" s="12" t="s">
        <v>33</v>
      </c>
      <c r="AX677" s="12" t="s">
        <v>72</v>
      </c>
      <c r="AY677" s="147" t="s">
        <v>146</v>
      </c>
    </row>
    <row r="678" spans="2:51" s="13" customFormat="1">
      <c r="B678" s="152"/>
      <c r="D678" s="146" t="s">
        <v>158</v>
      </c>
      <c r="E678" s="153" t="s">
        <v>19</v>
      </c>
      <c r="F678" s="154" t="s">
        <v>688</v>
      </c>
      <c r="H678" s="155">
        <v>0.51</v>
      </c>
      <c r="I678" s="156"/>
      <c r="L678" s="152"/>
      <c r="M678" s="157"/>
      <c r="T678" s="158"/>
      <c r="AT678" s="153" t="s">
        <v>158</v>
      </c>
      <c r="AU678" s="153" t="s">
        <v>82</v>
      </c>
      <c r="AV678" s="13" t="s">
        <v>82</v>
      </c>
      <c r="AW678" s="13" t="s">
        <v>33</v>
      </c>
      <c r="AX678" s="13" t="s">
        <v>72</v>
      </c>
      <c r="AY678" s="153" t="s">
        <v>146</v>
      </c>
    </row>
    <row r="679" spans="2:51" s="13" customFormat="1">
      <c r="B679" s="152"/>
      <c r="D679" s="146" t="s">
        <v>158</v>
      </c>
      <c r="E679" s="153" t="s">
        <v>19</v>
      </c>
      <c r="F679" s="154" t="s">
        <v>689</v>
      </c>
      <c r="H679" s="155">
        <v>6.45</v>
      </c>
      <c r="I679" s="156"/>
      <c r="L679" s="152"/>
      <c r="M679" s="157"/>
      <c r="T679" s="158"/>
      <c r="AT679" s="153" t="s">
        <v>158</v>
      </c>
      <c r="AU679" s="153" t="s">
        <v>82</v>
      </c>
      <c r="AV679" s="13" t="s">
        <v>82</v>
      </c>
      <c r="AW679" s="13" t="s">
        <v>33</v>
      </c>
      <c r="AX679" s="13" t="s">
        <v>72</v>
      </c>
      <c r="AY679" s="153" t="s">
        <v>146</v>
      </c>
    </row>
    <row r="680" spans="2:51" s="13" customFormat="1">
      <c r="B680" s="152"/>
      <c r="D680" s="146" t="s">
        <v>158</v>
      </c>
      <c r="E680" s="153" t="s">
        <v>19</v>
      </c>
      <c r="F680" s="154" t="s">
        <v>690</v>
      </c>
      <c r="H680" s="155">
        <v>13.8</v>
      </c>
      <c r="I680" s="156"/>
      <c r="L680" s="152"/>
      <c r="M680" s="157"/>
      <c r="T680" s="158"/>
      <c r="AT680" s="153" t="s">
        <v>158</v>
      </c>
      <c r="AU680" s="153" t="s">
        <v>82</v>
      </c>
      <c r="AV680" s="13" t="s">
        <v>82</v>
      </c>
      <c r="AW680" s="13" t="s">
        <v>33</v>
      </c>
      <c r="AX680" s="13" t="s">
        <v>72</v>
      </c>
      <c r="AY680" s="153" t="s">
        <v>146</v>
      </c>
    </row>
    <row r="681" spans="2:51" s="13" customFormat="1">
      <c r="B681" s="152"/>
      <c r="D681" s="146" t="s">
        <v>158</v>
      </c>
      <c r="E681" s="153" t="s">
        <v>19</v>
      </c>
      <c r="F681" s="154" t="s">
        <v>691</v>
      </c>
      <c r="H681" s="155">
        <v>5.25</v>
      </c>
      <c r="I681" s="156"/>
      <c r="L681" s="152"/>
      <c r="M681" s="157"/>
      <c r="T681" s="158"/>
      <c r="AT681" s="153" t="s">
        <v>158</v>
      </c>
      <c r="AU681" s="153" t="s">
        <v>82</v>
      </c>
      <c r="AV681" s="13" t="s">
        <v>82</v>
      </c>
      <c r="AW681" s="13" t="s">
        <v>33</v>
      </c>
      <c r="AX681" s="13" t="s">
        <v>72</v>
      </c>
      <c r="AY681" s="153" t="s">
        <v>146</v>
      </c>
    </row>
    <row r="682" spans="2:51" s="12" customFormat="1">
      <c r="B682" s="145"/>
      <c r="D682" s="146" t="s">
        <v>158</v>
      </c>
      <c r="E682" s="147" t="s">
        <v>19</v>
      </c>
      <c r="F682" s="148" t="s">
        <v>375</v>
      </c>
      <c r="H682" s="147" t="s">
        <v>19</v>
      </c>
      <c r="I682" s="149"/>
      <c r="L682" s="145"/>
      <c r="M682" s="150"/>
      <c r="T682" s="151"/>
      <c r="AT682" s="147" t="s">
        <v>158</v>
      </c>
      <c r="AU682" s="147" t="s">
        <v>82</v>
      </c>
      <c r="AV682" s="12" t="s">
        <v>80</v>
      </c>
      <c r="AW682" s="12" t="s">
        <v>33</v>
      </c>
      <c r="AX682" s="12" t="s">
        <v>72</v>
      </c>
      <c r="AY682" s="147" t="s">
        <v>146</v>
      </c>
    </row>
    <row r="683" spans="2:51" s="13" customFormat="1">
      <c r="B683" s="152"/>
      <c r="D683" s="146" t="s">
        <v>158</v>
      </c>
      <c r="E683" s="153" t="s">
        <v>19</v>
      </c>
      <c r="F683" s="154" t="s">
        <v>660</v>
      </c>
      <c r="H683" s="155">
        <v>9.6750000000000007</v>
      </c>
      <c r="I683" s="156"/>
      <c r="L683" s="152"/>
      <c r="M683" s="157"/>
      <c r="T683" s="158"/>
      <c r="AT683" s="153" t="s">
        <v>158</v>
      </c>
      <c r="AU683" s="153" t="s">
        <v>82</v>
      </c>
      <c r="AV683" s="13" t="s">
        <v>82</v>
      </c>
      <c r="AW683" s="13" t="s">
        <v>33</v>
      </c>
      <c r="AX683" s="13" t="s">
        <v>72</v>
      </c>
      <c r="AY683" s="153" t="s">
        <v>146</v>
      </c>
    </row>
    <row r="684" spans="2:51" s="13" customFormat="1">
      <c r="B684" s="152"/>
      <c r="D684" s="146" t="s">
        <v>158</v>
      </c>
      <c r="E684" s="153" t="s">
        <v>19</v>
      </c>
      <c r="F684" s="154" t="s">
        <v>692</v>
      </c>
      <c r="H684" s="155">
        <v>5.415</v>
      </c>
      <c r="I684" s="156"/>
      <c r="L684" s="152"/>
      <c r="M684" s="157"/>
      <c r="T684" s="158"/>
      <c r="AT684" s="153" t="s">
        <v>158</v>
      </c>
      <c r="AU684" s="153" t="s">
        <v>82</v>
      </c>
      <c r="AV684" s="13" t="s">
        <v>82</v>
      </c>
      <c r="AW684" s="13" t="s">
        <v>33</v>
      </c>
      <c r="AX684" s="13" t="s">
        <v>72</v>
      </c>
      <c r="AY684" s="153" t="s">
        <v>146</v>
      </c>
    </row>
    <row r="685" spans="2:51" s="13" customFormat="1">
      <c r="B685" s="152"/>
      <c r="D685" s="146" t="s">
        <v>158</v>
      </c>
      <c r="E685" s="153" t="s">
        <v>19</v>
      </c>
      <c r="F685" s="154" t="s">
        <v>693</v>
      </c>
      <c r="H685" s="155">
        <v>20.7</v>
      </c>
      <c r="I685" s="156"/>
      <c r="L685" s="152"/>
      <c r="M685" s="157"/>
      <c r="T685" s="158"/>
      <c r="AT685" s="153" t="s">
        <v>158</v>
      </c>
      <c r="AU685" s="153" t="s">
        <v>82</v>
      </c>
      <c r="AV685" s="13" t="s">
        <v>82</v>
      </c>
      <c r="AW685" s="13" t="s">
        <v>33</v>
      </c>
      <c r="AX685" s="13" t="s">
        <v>72</v>
      </c>
      <c r="AY685" s="153" t="s">
        <v>146</v>
      </c>
    </row>
    <row r="686" spans="2:51" s="13" customFormat="1">
      <c r="B686" s="152"/>
      <c r="D686" s="146" t="s">
        <v>158</v>
      </c>
      <c r="E686" s="153" t="s">
        <v>19</v>
      </c>
      <c r="F686" s="154" t="s">
        <v>694</v>
      </c>
      <c r="H686" s="155">
        <v>4.05</v>
      </c>
      <c r="I686" s="156"/>
      <c r="L686" s="152"/>
      <c r="M686" s="157"/>
      <c r="T686" s="158"/>
      <c r="AT686" s="153" t="s">
        <v>158</v>
      </c>
      <c r="AU686" s="153" t="s">
        <v>82</v>
      </c>
      <c r="AV686" s="13" t="s">
        <v>82</v>
      </c>
      <c r="AW686" s="13" t="s">
        <v>33</v>
      </c>
      <c r="AX686" s="13" t="s">
        <v>72</v>
      </c>
      <c r="AY686" s="153" t="s">
        <v>146</v>
      </c>
    </row>
    <row r="687" spans="2:51" s="13" customFormat="1">
      <c r="B687" s="152"/>
      <c r="D687" s="146" t="s">
        <v>158</v>
      </c>
      <c r="E687" s="153" t="s">
        <v>19</v>
      </c>
      <c r="F687" s="154" t="s">
        <v>695</v>
      </c>
      <c r="H687" s="155">
        <v>1.62</v>
      </c>
      <c r="I687" s="156"/>
      <c r="L687" s="152"/>
      <c r="M687" s="157"/>
      <c r="T687" s="158"/>
      <c r="AT687" s="153" t="s">
        <v>158</v>
      </c>
      <c r="AU687" s="153" t="s">
        <v>82</v>
      </c>
      <c r="AV687" s="13" t="s">
        <v>82</v>
      </c>
      <c r="AW687" s="13" t="s">
        <v>33</v>
      </c>
      <c r="AX687" s="13" t="s">
        <v>72</v>
      </c>
      <c r="AY687" s="153" t="s">
        <v>146</v>
      </c>
    </row>
    <row r="688" spans="2:51" s="12" customFormat="1">
      <c r="B688" s="145"/>
      <c r="D688" s="146" t="s">
        <v>158</v>
      </c>
      <c r="E688" s="147" t="s">
        <v>19</v>
      </c>
      <c r="F688" s="148" t="s">
        <v>380</v>
      </c>
      <c r="H688" s="147" t="s">
        <v>19</v>
      </c>
      <c r="I688" s="149"/>
      <c r="L688" s="145"/>
      <c r="M688" s="150"/>
      <c r="T688" s="151"/>
      <c r="AT688" s="147" t="s">
        <v>158</v>
      </c>
      <c r="AU688" s="147" t="s">
        <v>82</v>
      </c>
      <c r="AV688" s="12" t="s">
        <v>80</v>
      </c>
      <c r="AW688" s="12" t="s">
        <v>33</v>
      </c>
      <c r="AX688" s="12" t="s">
        <v>72</v>
      </c>
      <c r="AY688" s="147" t="s">
        <v>146</v>
      </c>
    </row>
    <row r="689" spans="2:65" s="13" customFormat="1">
      <c r="B689" s="152"/>
      <c r="D689" s="146" t="s">
        <v>158</v>
      </c>
      <c r="E689" s="153" t="s">
        <v>19</v>
      </c>
      <c r="F689" s="154" t="s">
        <v>696</v>
      </c>
      <c r="H689" s="155">
        <v>3.2250000000000001</v>
      </c>
      <c r="I689" s="156"/>
      <c r="L689" s="152"/>
      <c r="M689" s="157"/>
      <c r="T689" s="158"/>
      <c r="AT689" s="153" t="s">
        <v>158</v>
      </c>
      <c r="AU689" s="153" t="s">
        <v>82</v>
      </c>
      <c r="AV689" s="13" t="s">
        <v>82</v>
      </c>
      <c r="AW689" s="13" t="s">
        <v>33</v>
      </c>
      <c r="AX689" s="13" t="s">
        <v>72</v>
      </c>
      <c r="AY689" s="153" t="s">
        <v>146</v>
      </c>
    </row>
    <row r="690" spans="2:65" s="13" customFormat="1">
      <c r="B690" s="152"/>
      <c r="D690" s="146" t="s">
        <v>158</v>
      </c>
      <c r="E690" s="153" t="s">
        <v>19</v>
      </c>
      <c r="F690" s="154" t="s">
        <v>697</v>
      </c>
      <c r="H690" s="155">
        <v>6.9</v>
      </c>
      <c r="I690" s="156"/>
      <c r="L690" s="152"/>
      <c r="M690" s="157"/>
      <c r="T690" s="158"/>
      <c r="AT690" s="153" t="s">
        <v>158</v>
      </c>
      <c r="AU690" s="153" t="s">
        <v>82</v>
      </c>
      <c r="AV690" s="13" t="s">
        <v>82</v>
      </c>
      <c r="AW690" s="13" t="s">
        <v>33</v>
      </c>
      <c r="AX690" s="13" t="s">
        <v>72</v>
      </c>
      <c r="AY690" s="153" t="s">
        <v>146</v>
      </c>
    </row>
    <row r="691" spans="2:65" s="13" customFormat="1">
      <c r="B691" s="152"/>
      <c r="D691" s="146" t="s">
        <v>158</v>
      </c>
      <c r="E691" s="153" t="s">
        <v>19</v>
      </c>
      <c r="F691" s="154" t="s">
        <v>698</v>
      </c>
      <c r="H691" s="155">
        <v>3.6</v>
      </c>
      <c r="I691" s="156"/>
      <c r="L691" s="152"/>
      <c r="M691" s="157"/>
      <c r="T691" s="158"/>
      <c r="AT691" s="153" t="s">
        <v>158</v>
      </c>
      <c r="AU691" s="153" t="s">
        <v>82</v>
      </c>
      <c r="AV691" s="13" t="s">
        <v>82</v>
      </c>
      <c r="AW691" s="13" t="s">
        <v>33</v>
      </c>
      <c r="AX691" s="13" t="s">
        <v>72</v>
      </c>
      <c r="AY691" s="153" t="s">
        <v>146</v>
      </c>
    </row>
    <row r="692" spans="2:65" s="13" customFormat="1">
      <c r="B692" s="152"/>
      <c r="D692" s="146" t="s">
        <v>158</v>
      </c>
      <c r="E692" s="153" t="s">
        <v>19</v>
      </c>
      <c r="F692" s="154" t="s">
        <v>699</v>
      </c>
      <c r="H692" s="155">
        <v>20.7</v>
      </c>
      <c r="I692" s="156"/>
      <c r="L692" s="152"/>
      <c r="M692" s="157"/>
      <c r="T692" s="158"/>
      <c r="AT692" s="153" t="s">
        <v>158</v>
      </c>
      <c r="AU692" s="153" t="s">
        <v>82</v>
      </c>
      <c r="AV692" s="13" t="s">
        <v>82</v>
      </c>
      <c r="AW692" s="13" t="s">
        <v>33</v>
      </c>
      <c r="AX692" s="13" t="s">
        <v>72</v>
      </c>
      <c r="AY692" s="153" t="s">
        <v>146</v>
      </c>
    </row>
    <row r="693" spans="2:65" s="13" customFormat="1">
      <c r="B693" s="152"/>
      <c r="D693" s="146" t="s">
        <v>158</v>
      </c>
      <c r="E693" s="153" t="s">
        <v>19</v>
      </c>
      <c r="F693" s="154" t="s">
        <v>700</v>
      </c>
      <c r="H693" s="155">
        <v>0.8</v>
      </c>
      <c r="I693" s="156"/>
      <c r="L693" s="152"/>
      <c r="M693" s="157"/>
      <c r="T693" s="158"/>
      <c r="AT693" s="153" t="s">
        <v>158</v>
      </c>
      <c r="AU693" s="153" t="s">
        <v>82</v>
      </c>
      <c r="AV693" s="13" t="s">
        <v>82</v>
      </c>
      <c r="AW693" s="13" t="s">
        <v>33</v>
      </c>
      <c r="AX693" s="13" t="s">
        <v>72</v>
      </c>
      <c r="AY693" s="153" t="s">
        <v>146</v>
      </c>
    </row>
    <row r="694" spans="2:65" s="13" customFormat="1">
      <c r="B694" s="152"/>
      <c r="D694" s="146" t="s">
        <v>158</v>
      </c>
      <c r="E694" s="153" t="s">
        <v>19</v>
      </c>
      <c r="F694" s="154" t="s">
        <v>701</v>
      </c>
      <c r="H694" s="155">
        <v>2.52</v>
      </c>
      <c r="I694" s="156"/>
      <c r="L694" s="152"/>
      <c r="M694" s="157"/>
      <c r="T694" s="158"/>
      <c r="AT694" s="153" t="s">
        <v>158</v>
      </c>
      <c r="AU694" s="153" t="s">
        <v>82</v>
      </c>
      <c r="AV694" s="13" t="s">
        <v>82</v>
      </c>
      <c r="AW694" s="13" t="s">
        <v>33</v>
      </c>
      <c r="AX694" s="13" t="s">
        <v>72</v>
      </c>
      <c r="AY694" s="153" t="s">
        <v>146</v>
      </c>
    </row>
    <row r="695" spans="2:65" s="13" customFormat="1">
      <c r="B695" s="152"/>
      <c r="D695" s="146" t="s">
        <v>158</v>
      </c>
      <c r="E695" s="153" t="s">
        <v>19</v>
      </c>
      <c r="F695" s="154" t="s">
        <v>702</v>
      </c>
      <c r="H695" s="155">
        <v>1.7729999999999999</v>
      </c>
      <c r="I695" s="156"/>
      <c r="L695" s="152"/>
      <c r="M695" s="157"/>
      <c r="T695" s="158"/>
      <c r="AT695" s="153" t="s">
        <v>158</v>
      </c>
      <c r="AU695" s="153" t="s">
        <v>82</v>
      </c>
      <c r="AV695" s="13" t="s">
        <v>82</v>
      </c>
      <c r="AW695" s="13" t="s">
        <v>33</v>
      </c>
      <c r="AX695" s="13" t="s">
        <v>72</v>
      </c>
      <c r="AY695" s="153" t="s">
        <v>146</v>
      </c>
    </row>
    <row r="696" spans="2:65" s="12" customFormat="1">
      <c r="B696" s="145"/>
      <c r="D696" s="146" t="s">
        <v>158</v>
      </c>
      <c r="E696" s="147" t="s">
        <v>19</v>
      </c>
      <c r="F696" s="148" t="s">
        <v>703</v>
      </c>
      <c r="H696" s="147" t="s">
        <v>19</v>
      </c>
      <c r="I696" s="149"/>
      <c r="L696" s="145"/>
      <c r="M696" s="150"/>
      <c r="T696" s="151"/>
      <c r="AT696" s="147" t="s">
        <v>158</v>
      </c>
      <c r="AU696" s="147" t="s">
        <v>82</v>
      </c>
      <c r="AV696" s="12" t="s">
        <v>80</v>
      </c>
      <c r="AW696" s="12" t="s">
        <v>33</v>
      </c>
      <c r="AX696" s="12" t="s">
        <v>72</v>
      </c>
      <c r="AY696" s="147" t="s">
        <v>146</v>
      </c>
    </row>
    <row r="697" spans="2:65" s="13" customFormat="1">
      <c r="B697" s="152"/>
      <c r="D697" s="146" t="s">
        <v>158</v>
      </c>
      <c r="E697" s="153" t="s">
        <v>19</v>
      </c>
      <c r="F697" s="154" t="s">
        <v>704</v>
      </c>
      <c r="H697" s="155">
        <v>122.23699999999999</v>
      </c>
      <c r="I697" s="156"/>
      <c r="L697" s="152"/>
      <c r="M697" s="157"/>
      <c r="T697" s="158"/>
      <c r="AT697" s="153" t="s">
        <v>158</v>
      </c>
      <c r="AU697" s="153" t="s">
        <v>82</v>
      </c>
      <c r="AV697" s="13" t="s">
        <v>82</v>
      </c>
      <c r="AW697" s="13" t="s">
        <v>33</v>
      </c>
      <c r="AX697" s="13" t="s">
        <v>72</v>
      </c>
      <c r="AY697" s="153" t="s">
        <v>146</v>
      </c>
    </row>
    <row r="698" spans="2:65" s="14" customFormat="1">
      <c r="B698" s="159"/>
      <c r="D698" s="146" t="s">
        <v>158</v>
      </c>
      <c r="E698" s="160" t="s">
        <v>19</v>
      </c>
      <c r="F698" s="161" t="s">
        <v>163</v>
      </c>
      <c r="H698" s="162">
        <v>1093.6099999999999</v>
      </c>
      <c r="I698" s="163"/>
      <c r="L698" s="159"/>
      <c r="M698" s="164"/>
      <c r="T698" s="165"/>
      <c r="AT698" s="160" t="s">
        <v>158</v>
      </c>
      <c r="AU698" s="160" t="s">
        <v>82</v>
      </c>
      <c r="AV698" s="14" t="s">
        <v>154</v>
      </c>
      <c r="AW698" s="14" t="s">
        <v>33</v>
      </c>
      <c r="AX698" s="14" t="s">
        <v>80</v>
      </c>
      <c r="AY698" s="160" t="s">
        <v>146</v>
      </c>
    </row>
    <row r="699" spans="2:65" s="1" customFormat="1" ht="16.5" customHeight="1">
      <c r="B699" s="33"/>
      <c r="C699" s="128" t="s">
        <v>705</v>
      </c>
      <c r="D699" s="128" t="s">
        <v>149</v>
      </c>
      <c r="E699" s="129" t="s">
        <v>706</v>
      </c>
      <c r="F699" s="130" t="s">
        <v>707</v>
      </c>
      <c r="G699" s="131" t="s">
        <v>171</v>
      </c>
      <c r="H699" s="132">
        <v>3317.22</v>
      </c>
      <c r="I699" s="133"/>
      <c r="J699" s="134">
        <f>ROUND(I699*H699,2)</f>
        <v>0</v>
      </c>
      <c r="K699" s="130" t="s">
        <v>153</v>
      </c>
      <c r="L699" s="33"/>
      <c r="M699" s="135" t="s">
        <v>19</v>
      </c>
      <c r="N699" s="136" t="s">
        <v>43</v>
      </c>
      <c r="P699" s="137">
        <f>O699*H699</f>
        <v>0</v>
      </c>
      <c r="Q699" s="137">
        <v>0</v>
      </c>
      <c r="R699" s="137">
        <f>Q699*H699</f>
        <v>0</v>
      </c>
      <c r="S699" s="137">
        <v>0</v>
      </c>
      <c r="T699" s="138">
        <f>S699*H699</f>
        <v>0</v>
      </c>
      <c r="AR699" s="139" t="s">
        <v>154</v>
      </c>
      <c r="AT699" s="139" t="s">
        <v>149</v>
      </c>
      <c r="AU699" s="139" t="s">
        <v>82</v>
      </c>
      <c r="AY699" s="18" t="s">
        <v>146</v>
      </c>
      <c r="BE699" s="140">
        <f>IF(N699="základní",J699,0)</f>
        <v>0</v>
      </c>
      <c r="BF699" s="140">
        <f>IF(N699="snížená",J699,0)</f>
        <v>0</v>
      </c>
      <c r="BG699" s="140">
        <f>IF(N699="zákl. přenesená",J699,0)</f>
        <v>0</v>
      </c>
      <c r="BH699" s="140">
        <f>IF(N699="sníž. přenesená",J699,0)</f>
        <v>0</v>
      </c>
      <c r="BI699" s="140">
        <f>IF(N699="nulová",J699,0)</f>
        <v>0</v>
      </c>
      <c r="BJ699" s="18" t="s">
        <v>80</v>
      </c>
      <c r="BK699" s="140">
        <f>ROUND(I699*H699,2)</f>
        <v>0</v>
      </c>
      <c r="BL699" s="18" t="s">
        <v>154</v>
      </c>
      <c r="BM699" s="139" t="s">
        <v>708</v>
      </c>
    </row>
    <row r="700" spans="2:65" s="1" customFormat="1">
      <c r="B700" s="33"/>
      <c r="D700" s="141" t="s">
        <v>156</v>
      </c>
      <c r="F700" s="142" t="s">
        <v>709</v>
      </c>
      <c r="I700" s="143"/>
      <c r="L700" s="33"/>
      <c r="M700" s="144"/>
      <c r="T700" s="52"/>
      <c r="AT700" s="18" t="s">
        <v>156</v>
      </c>
      <c r="AU700" s="18" t="s">
        <v>82</v>
      </c>
    </row>
    <row r="701" spans="2:65" s="13" customFormat="1">
      <c r="B701" s="152"/>
      <c r="D701" s="146" t="s">
        <v>158</v>
      </c>
      <c r="E701" s="153" t="s">
        <v>19</v>
      </c>
      <c r="F701" s="154" t="s">
        <v>710</v>
      </c>
      <c r="H701" s="155">
        <v>3317.22</v>
      </c>
      <c r="I701" s="156"/>
      <c r="L701" s="152"/>
      <c r="M701" s="157"/>
      <c r="T701" s="158"/>
      <c r="AT701" s="153" t="s">
        <v>158</v>
      </c>
      <c r="AU701" s="153" t="s">
        <v>82</v>
      </c>
      <c r="AV701" s="13" t="s">
        <v>82</v>
      </c>
      <c r="AW701" s="13" t="s">
        <v>33</v>
      </c>
      <c r="AX701" s="13" t="s">
        <v>80</v>
      </c>
      <c r="AY701" s="153" t="s">
        <v>146</v>
      </c>
    </row>
    <row r="702" spans="2:65" s="11" customFormat="1" ht="22.9" customHeight="1">
      <c r="B702" s="116"/>
      <c r="D702" s="117" t="s">
        <v>71</v>
      </c>
      <c r="E702" s="126" t="s">
        <v>711</v>
      </c>
      <c r="F702" s="126" t="s">
        <v>712</v>
      </c>
      <c r="I702" s="119"/>
      <c r="J702" s="127">
        <f>BK702</f>
        <v>0</v>
      </c>
      <c r="L702" s="116"/>
      <c r="M702" s="121"/>
      <c r="P702" s="122">
        <f>SUM(P703:P716)</f>
        <v>0</v>
      </c>
      <c r="R702" s="122">
        <f>SUM(R703:R716)</f>
        <v>0</v>
      </c>
      <c r="T702" s="123">
        <f>SUM(T703:T716)</f>
        <v>0</v>
      </c>
      <c r="AR702" s="117" t="s">
        <v>80</v>
      </c>
      <c r="AT702" s="124" t="s">
        <v>71</v>
      </c>
      <c r="AU702" s="124" t="s">
        <v>80</v>
      </c>
      <c r="AY702" s="117" t="s">
        <v>146</v>
      </c>
      <c r="BK702" s="125">
        <f>SUM(BK703:BK716)</f>
        <v>0</v>
      </c>
    </row>
    <row r="703" spans="2:65" s="1" customFormat="1" ht="37.9" customHeight="1">
      <c r="B703" s="33"/>
      <c r="C703" s="128" t="s">
        <v>713</v>
      </c>
      <c r="D703" s="128" t="s">
        <v>149</v>
      </c>
      <c r="E703" s="129" t="s">
        <v>714</v>
      </c>
      <c r="F703" s="130" t="s">
        <v>715</v>
      </c>
      <c r="G703" s="131" t="s">
        <v>166</v>
      </c>
      <c r="H703" s="132">
        <v>3</v>
      </c>
      <c r="I703" s="133"/>
      <c r="J703" s="134">
        <f>ROUND(I703*H703,2)</f>
        <v>0</v>
      </c>
      <c r="K703" s="130" t="s">
        <v>19</v>
      </c>
      <c r="L703" s="33"/>
      <c r="M703" s="135" t="s">
        <v>19</v>
      </c>
      <c r="N703" s="136" t="s">
        <v>43</v>
      </c>
      <c r="P703" s="137">
        <f>O703*H703</f>
        <v>0</v>
      </c>
      <c r="Q703" s="137">
        <v>0</v>
      </c>
      <c r="R703" s="137">
        <f>Q703*H703</f>
        <v>0</v>
      </c>
      <c r="S703" s="137">
        <v>0</v>
      </c>
      <c r="T703" s="138">
        <f>S703*H703</f>
        <v>0</v>
      </c>
      <c r="AR703" s="139" t="s">
        <v>154</v>
      </c>
      <c r="AT703" s="139" t="s">
        <v>149</v>
      </c>
      <c r="AU703" s="139" t="s">
        <v>82</v>
      </c>
      <c r="AY703" s="18" t="s">
        <v>146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18" t="s">
        <v>80</v>
      </c>
      <c r="BK703" s="140">
        <f>ROUND(I703*H703,2)</f>
        <v>0</v>
      </c>
      <c r="BL703" s="18" t="s">
        <v>154</v>
      </c>
      <c r="BM703" s="139" t="s">
        <v>716</v>
      </c>
    </row>
    <row r="704" spans="2:65" s="12" customFormat="1">
      <c r="B704" s="145"/>
      <c r="D704" s="146" t="s">
        <v>158</v>
      </c>
      <c r="E704" s="147" t="s">
        <v>19</v>
      </c>
      <c r="F704" s="148" t="s">
        <v>717</v>
      </c>
      <c r="H704" s="147" t="s">
        <v>19</v>
      </c>
      <c r="I704" s="149"/>
      <c r="L704" s="145"/>
      <c r="M704" s="150"/>
      <c r="T704" s="151"/>
      <c r="AT704" s="147" t="s">
        <v>158</v>
      </c>
      <c r="AU704" s="147" t="s">
        <v>82</v>
      </c>
      <c r="AV704" s="12" t="s">
        <v>80</v>
      </c>
      <c r="AW704" s="12" t="s">
        <v>33</v>
      </c>
      <c r="AX704" s="12" t="s">
        <v>72</v>
      </c>
      <c r="AY704" s="147" t="s">
        <v>146</v>
      </c>
    </row>
    <row r="705" spans="2:65" s="13" customFormat="1">
      <c r="B705" s="152"/>
      <c r="D705" s="146" t="s">
        <v>158</v>
      </c>
      <c r="E705" s="153" t="s">
        <v>19</v>
      </c>
      <c r="F705" s="154" t="s">
        <v>80</v>
      </c>
      <c r="H705" s="155">
        <v>1</v>
      </c>
      <c r="I705" s="156"/>
      <c r="L705" s="152"/>
      <c r="M705" s="157"/>
      <c r="T705" s="158"/>
      <c r="AT705" s="153" t="s">
        <v>158</v>
      </c>
      <c r="AU705" s="153" t="s">
        <v>82</v>
      </c>
      <c r="AV705" s="13" t="s">
        <v>82</v>
      </c>
      <c r="AW705" s="13" t="s">
        <v>33</v>
      </c>
      <c r="AX705" s="13" t="s">
        <v>72</v>
      </c>
      <c r="AY705" s="153" t="s">
        <v>146</v>
      </c>
    </row>
    <row r="706" spans="2:65" s="12" customFormat="1">
      <c r="B706" s="145"/>
      <c r="D706" s="146" t="s">
        <v>158</v>
      </c>
      <c r="E706" s="147" t="s">
        <v>19</v>
      </c>
      <c r="F706" s="148" t="s">
        <v>718</v>
      </c>
      <c r="H706" s="147" t="s">
        <v>19</v>
      </c>
      <c r="I706" s="149"/>
      <c r="L706" s="145"/>
      <c r="M706" s="150"/>
      <c r="T706" s="151"/>
      <c r="AT706" s="147" t="s">
        <v>158</v>
      </c>
      <c r="AU706" s="147" t="s">
        <v>82</v>
      </c>
      <c r="AV706" s="12" t="s">
        <v>80</v>
      </c>
      <c r="AW706" s="12" t="s">
        <v>33</v>
      </c>
      <c r="AX706" s="12" t="s">
        <v>72</v>
      </c>
      <c r="AY706" s="147" t="s">
        <v>146</v>
      </c>
    </row>
    <row r="707" spans="2:65" s="13" customFormat="1">
      <c r="B707" s="152"/>
      <c r="D707" s="146" t="s">
        <v>158</v>
      </c>
      <c r="E707" s="153" t="s">
        <v>19</v>
      </c>
      <c r="F707" s="154" t="s">
        <v>80</v>
      </c>
      <c r="H707" s="155">
        <v>1</v>
      </c>
      <c r="I707" s="156"/>
      <c r="L707" s="152"/>
      <c r="M707" s="157"/>
      <c r="T707" s="158"/>
      <c r="AT707" s="153" t="s">
        <v>158</v>
      </c>
      <c r="AU707" s="153" t="s">
        <v>82</v>
      </c>
      <c r="AV707" s="13" t="s">
        <v>82</v>
      </c>
      <c r="AW707" s="13" t="s">
        <v>33</v>
      </c>
      <c r="AX707" s="13" t="s">
        <v>72</v>
      </c>
      <c r="AY707" s="153" t="s">
        <v>146</v>
      </c>
    </row>
    <row r="708" spans="2:65" s="12" customFormat="1">
      <c r="B708" s="145"/>
      <c r="D708" s="146" t="s">
        <v>158</v>
      </c>
      <c r="E708" s="147" t="s">
        <v>19</v>
      </c>
      <c r="F708" s="148" t="s">
        <v>719</v>
      </c>
      <c r="H708" s="147" t="s">
        <v>19</v>
      </c>
      <c r="I708" s="149"/>
      <c r="L708" s="145"/>
      <c r="M708" s="150"/>
      <c r="T708" s="151"/>
      <c r="AT708" s="147" t="s">
        <v>158</v>
      </c>
      <c r="AU708" s="147" t="s">
        <v>82</v>
      </c>
      <c r="AV708" s="12" t="s">
        <v>80</v>
      </c>
      <c r="AW708" s="12" t="s">
        <v>33</v>
      </c>
      <c r="AX708" s="12" t="s">
        <v>72</v>
      </c>
      <c r="AY708" s="147" t="s">
        <v>146</v>
      </c>
    </row>
    <row r="709" spans="2:65" s="13" customFormat="1">
      <c r="B709" s="152"/>
      <c r="D709" s="146" t="s">
        <v>158</v>
      </c>
      <c r="E709" s="153" t="s">
        <v>19</v>
      </c>
      <c r="F709" s="154" t="s">
        <v>80</v>
      </c>
      <c r="H709" s="155">
        <v>1</v>
      </c>
      <c r="I709" s="156"/>
      <c r="L709" s="152"/>
      <c r="M709" s="157"/>
      <c r="T709" s="158"/>
      <c r="AT709" s="153" t="s">
        <v>158</v>
      </c>
      <c r="AU709" s="153" t="s">
        <v>82</v>
      </c>
      <c r="AV709" s="13" t="s">
        <v>82</v>
      </c>
      <c r="AW709" s="13" t="s">
        <v>33</v>
      </c>
      <c r="AX709" s="13" t="s">
        <v>72</v>
      </c>
      <c r="AY709" s="153" t="s">
        <v>146</v>
      </c>
    </row>
    <row r="710" spans="2:65" s="14" customFormat="1">
      <c r="B710" s="159"/>
      <c r="D710" s="146" t="s">
        <v>158</v>
      </c>
      <c r="E710" s="160" t="s">
        <v>19</v>
      </c>
      <c r="F710" s="161" t="s">
        <v>163</v>
      </c>
      <c r="H710" s="162">
        <v>3</v>
      </c>
      <c r="I710" s="163"/>
      <c r="L710" s="159"/>
      <c r="M710" s="164"/>
      <c r="T710" s="165"/>
      <c r="AT710" s="160" t="s">
        <v>158</v>
      </c>
      <c r="AU710" s="160" t="s">
        <v>82</v>
      </c>
      <c r="AV710" s="14" t="s">
        <v>154</v>
      </c>
      <c r="AW710" s="14" t="s">
        <v>33</v>
      </c>
      <c r="AX710" s="14" t="s">
        <v>80</v>
      </c>
      <c r="AY710" s="160" t="s">
        <v>146</v>
      </c>
    </row>
    <row r="711" spans="2:65" s="1" customFormat="1" ht="44.25" customHeight="1">
      <c r="B711" s="33"/>
      <c r="C711" s="128" t="s">
        <v>720</v>
      </c>
      <c r="D711" s="128" t="s">
        <v>149</v>
      </c>
      <c r="E711" s="129" t="s">
        <v>721</v>
      </c>
      <c r="F711" s="130" t="s">
        <v>722</v>
      </c>
      <c r="G711" s="131" t="s">
        <v>166</v>
      </c>
      <c r="H711" s="132">
        <v>6</v>
      </c>
      <c r="I711" s="133"/>
      <c r="J711" s="134">
        <f>ROUND(I711*H711,2)</f>
        <v>0</v>
      </c>
      <c r="K711" s="130" t="s">
        <v>19</v>
      </c>
      <c r="L711" s="33"/>
      <c r="M711" s="135" t="s">
        <v>19</v>
      </c>
      <c r="N711" s="136" t="s">
        <v>43</v>
      </c>
      <c r="P711" s="137">
        <f>O711*H711</f>
        <v>0</v>
      </c>
      <c r="Q711" s="137">
        <v>0</v>
      </c>
      <c r="R711" s="137">
        <f>Q711*H711</f>
        <v>0</v>
      </c>
      <c r="S711" s="137">
        <v>0</v>
      </c>
      <c r="T711" s="138">
        <f>S711*H711</f>
        <v>0</v>
      </c>
      <c r="AR711" s="139" t="s">
        <v>154</v>
      </c>
      <c r="AT711" s="139" t="s">
        <v>149</v>
      </c>
      <c r="AU711" s="139" t="s">
        <v>82</v>
      </c>
      <c r="AY711" s="18" t="s">
        <v>146</v>
      </c>
      <c r="BE711" s="140">
        <f>IF(N711="základní",J711,0)</f>
        <v>0</v>
      </c>
      <c r="BF711" s="140">
        <f>IF(N711="snížená",J711,0)</f>
        <v>0</v>
      </c>
      <c r="BG711" s="140">
        <f>IF(N711="zákl. přenesená",J711,0)</f>
        <v>0</v>
      </c>
      <c r="BH711" s="140">
        <f>IF(N711="sníž. přenesená",J711,0)</f>
        <v>0</v>
      </c>
      <c r="BI711" s="140">
        <f>IF(N711="nulová",J711,0)</f>
        <v>0</v>
      </c>
      <c r="BJ711" s="18" t="s">
        <v>80</v>
      </c>
      <c r="BK711" s="140">
        <f>ROUND(I711*H711,2)</f>
        <v>0</v>
      </c>
      <c r="BL711" s="18" t="s">
        <v>154</v>
      </c>
      <c r="BM711" s="139" t="s">
        <v>723</v>
      </c>
    </row>
    <row r="712" spans="2:65" s="12" customFormat="1">
      <c r="B712" s="145"/>
      <c r="D712" s="146" t="s">
        <v>158</v>
      </c>
      <c r="E712" s="147" t="s">
        <v>19</v>
      </c>
      <c r="F712" s="148" t="s">
        <v>724</v>
      </c>
      <c r="H712" s="147" t="s">
        <v>19</v>
      </c>
      <c r="I712" s="149"/>
      <c r="L712" s="145"/>
      <c r="M712" s="150"/>
      <c r="T712" s="151"/>
      <c r="AT712" s="147" t="s">
        <v>158</v>
      </c>
      <c r="AU712" s="147" t="s">
        <v>82</v>
      </c>
      <c r="AV712" s="12" t="s">
        <v>80</v>
      </c>
      <c r="AW712" s="12" t="s">
        <v>33</v>
      </c>
      <c r="AX712" s="12" t="s">
        <v>72</v>
      </c>
      <c r="AY712" s="147" t="s">
        <v>146</v>
      </c>
    </row>
    <row r="713" spans="2:65" s="13" customFormat="1">
      <c r="B713" s="152"/>
      <c r="D713" s="146" t="s">
        <v>158</v>
      </c>
      <c r="E713" s="153" t="s">
        <v>19</v>
      </c>
      <c r="F713" s="154" t="s">
        <v>189</v>
      </c>
      <c r="H713" s="155">
        <v>6</v>
      </c>
      <c r="I713" s="156"/>
      <c r="L713" s="152"/>
      <c r="M713" s="157"/>
      <c r="T713" s="158"/>
      <c r="AT713" s="153" t="s">
        <v>158</v>
      </c>
      <c r="AU713" s="153" t="s">
        <v>82</v>
      </c>
      <c r="AV713" s="13" t="s">
        <v>82</v>
      </c>
      <c r="AW713" s="13" t="s">
        <v>33</v>
      </c>
      <c r="AX713" s="13" t="s">
        <v>80</v>
      </c>
      <c r="AY713" s="153" t="s">
        <v>146</v>
      </c>
    </row>
    <row r="714" spans="2:65" s="1" customFormat="1" ht="44.25" customHeight="1">
      <c r="B714" s="33"/>
      <c r="C714" s="128" t="s">
        <v>725</v>
      </c>
      <c r="D714" s="128" t="s">
        <v>149</v>
      </c>
      <c r="E714" s="129" t="s">
        <v>726</v>
      </c>
      <c r="F714" s="130" t="s">
        <v>727</v>
      </c>
      <c r="G714" s="131" t="s">
        <v>166</v>
      </c>
      <c r="H714" s="132">
        <v>2</v>
      </c>
      <c r="I714" s="133"/>
      <c r="J714" s="134">
        <f>ROUND(I714*H714,2)</f>
        <v>0</v>
      </c>
      <c r="K714" s="130" t="s">
        <v>19</v>
      </c>
      <c r="L714" s="33"/>
      <c r="M714" s="135" t="s">
        <v>19</v>
      </c>
      <c r="N714" s="136" t="s">
        <v>43</v>
      </c>
      <c r="P714" s="137">
        <f>O714*H714</f>
        <v>0</v>
      </c>
      <c r="Q714" s="137">
        <v>0</v>
      </c>
      <c r="R714" s="137">
        <f>Q714*H714</f>
        <v>0</v>
      </c>
      <c r="S714" s="137">
        <v>0</v>
      </c>
      <c r="T714" s="138">
        <f>S714*H714</f>
        <v>0</v>
      </c>
      <c r="AR714" s="139" t="s">
        <v>154</v>
      </c>
      <c r="AT714" s="139" t="s">
        <v>149</v>
      </c>
      <c r="AU714" s="139" t="s">
        <v>82</v>
      </c>
      <c r="AY714" s="18" t="s">
        <v>146</v>
      </c>
      <c r="BE714" s="140">
        <f>IF(N714="základní",J714,0)</f>
        <v>0</v>
      </c>
      <c r="BF714" s="140">
        <f>IF(N714="snížená",J714,0)</f>
        <v>0</v>
      </c>
      <c r="BG714" s="140">
        <f>IF(N714="zákl. přenesená",J714,0)</f>
        <v>0</v>
      </c>
      <c r="BH714" s="140">
        <f>IF(N714="sníž. přenesená",J714,0)</f>
        <v>0</v>
      </c>
      <c r="BI714" s="140">
        <f>IF(N714="nulová",J714,0)</f>
        <v>0</v>
      </c>
      <c r="BJ714" s="18" t="s">
        <v>80</v>
      </c>
      <c r="BK714" s="140">
        <f>ROUND(I714*H714,2)</f>
        <v>0</v>
      </c>
      <c r="BL714" s="18" t="s">
        <v>154</v>
      </c>
      <c r="BM714" s="139" t="s">
        <v>728</v>
      </c>
    </row>
    <row r="715" spans="2:65" s="12" customFormat="1">
      <c r="B715" s="145"/>
      <c r="D715" s="146" t="s">
        <v>158</v>
      </c>
      <c r="E715" s="147" t="s">
        <v>19</v>
      </c>
      <c r="F715" s="148" t="s">
        <v>724</v>
      </c>
      <c r="H715" s="147" t="s">
        <v>19</v>
      </c>
      <c r="I715" s="149"/>
      <c r="L715" s="145"/>
      <c r="M715" s="150"/>
      <c r="T715" s="151"/>
      <c r="AT715" s="147" t="s">
        <v>158</v>
      </c>
      <c r="AU715" s="147" t="s">
        <v>82</v>
      </c>
      <c r="AV715" s="12" t="s">
        <v>80</v>
      </c>
      <c r="AW715" s="12" t="s">
        <v>33</v>
      </c>
      <c r="AX715" s="12" t="s">
        <v>72</v>
      </c>
      <c r="AY715" s="147" t="s">
        <v>146</v>
      </c>
    </row>
    <row r="716" spans="2:65" s="13" customFormat="1">
      <c r="B716" s="152"/>
      <c r="D716" s="146" t="s">
        <v>158</v>
      </c>
      <c r="E716" s="153" t="s">
        <v>19</v>
      </c>
      <c r="F716" s="154" t="s">
        <v>82</v>
      </c>
      <c r="H716" s="155">
        <v>2</v>
      </c>
      <c r="I716" s="156"/>
      <c r="L716" s="152"/>
      <c r="M716" s="157"/>
      <c r="T716" s="158"/>
      <c r="AT716" s="153" t="s">
        <v>158</v>
      </c>
      <c r="AU716" s="153" t="s">
        <v>82</v>
      </c>
      <c r="AV716" s="13" t="s">
        <v>82</v>
      </c>
      <c r="AW716" s="13" t="s">
        <v>33</v>
      </c>
      <c r="AX716" s="13" t="s">
        <v>80</v>
      </c>
      <c r="AY716" s="153" t="s">
        <v>146</v>
      </c>
    </row>
    <row r="717" spans="2:65" s="11" customFormat="1" ht="22.9" customHeight="1">
      <c r="B717" s="116"/>
      <c r="D717" s="117" t="s">
        <v>71</v>
      </c>
      <c r="E717" s="126" t="s">
        <v>729</v>
      </c>
      <c r="F717" s="126" t="s">
        <v>730</v>
      </c>
      <c r="I717" s="119"/>
      <c r="J717" s="127">
        <f>BK717</f>
        <v>0</v>
      </c>
      <c r="L717" s="116"/>
      <c r="M717" s="121"/>
      <c r="P717" s="122">
        <f>SUM(P718:P786)</f>
        <v>0</v>
      </c>
      <c r="R717" s="122">
        <f>SUM(R718:R786)</f>
        <v>4.5752700000000002E-3</v>
      </c>
      <c r="T717" s="123">
        <f>SUM(T718:T786)</f>
        <v>0</v>
      </c>
      <c r="AR717" s="117" t="s">
        <v>80</v>
      </c>
      <c r="AT717" s="124" t="s">
        <v>71</v>
      </c>
      <c r="AU717" s="124" t="s">
        <v>80</v>
      </c>
      <c r="AY717" s="117" t="s">
        <v>146</v>
      </c>
      <c r="BK717" s="125">
        <f>SUM(BK718:BK786)</f>
        <v>0</v>
      </c>
    </row>
    <row r="718" spans="2:65" s="1" customFormat="1" ht="44.25" customHeight="1">
      <c r="B718" s="33"/>
      <c r="C718" s="128" t="s">
        <v>731</v>
      </c>
      <c r="D718" s="128" t="s">
        <v>149</v>
      </c>
      <c r="E718" s="129" t="s">
        <v>732</v>
      </c>
      <c r="F718" s="130" t="s">
        <v>733</v>
      </c>
      <c r="G718" s="131" t="s">
        <v>171</v>
      </c>
      <c r="H718" s="132">
        <v>3648.5949999999998</v>
      </c>
      <c r="I718" s="133"/>
      <c r="J718" s="134">
        <f>ROUND(I718*H718,2)</f>
        <v>0</v>
      </c>
      <c r="K718" s="130" t="s">
        <v>153</v>
      </c>
      <c r="L718" s="33"/>
      <c r="M718" s="135" t="s">
        <v>19</v>
      </c>
      <c r="N718" s="136" t="s">
        <v>43</v>
      </c>
      <c r="P718" s="137">
        <f>O718*H718</f>
        <v>0</v>
      </c>
      <c r="Q718" s="137">
        <v>0</v>
      </c>
      <c r="R718" s="137">
        <f>Q718*H718</f>
        <v>0</v>
      </c>
      <c r="S718" s="137">
        <v>0</v>
      </c>
      <c r="T718" s="138">
        <f>S718*H718</f>
        <v>0</v>
      </c>
      <c r="AR718" s="139" t="s">
        <v>154</v>
      </c>
      <c r="AT718" s="139" t="s">
        <v>149</v>
      </c>
      <c r="AU718" s="139" t="s">
        <v>82</v>
      </c>
      <c r="AY718" s="18" t="s">
        <v>146</v>
      </c>
      <c r="BE718" s="140">
        <f>IF(N718="základní",J718,0)</f>
        <v>0</v>
      </c>
      <c r="BF718" s="140">
        <f>IF(N718="snížená",J718,0)</f>
        <v>0</v>
      </c>
      <c r="BG718" s="140">
        <f>IF(N718="zákl. přenesená",J718,0)</f>
        <v>0</v>
      </c>
      <c r="BH718" s="140">
        <f>IF(N718="sníž. přenesená",J718,0)</f>
        <v>0</v>
      </c>
      <c r="BI718" s="140">
        <f>IF(N718="nulová",J718,0)</f>
        <v>0</v>
      </c>
      <c r="BJ718" s="18" t="s">
        <v>80</v>
      </c>
      <c r="BK718" s="140">
        <f>ROUND(I718*H718,2)</f>
        <v>0</v>
      </c>
      <c r="BL718" s="18" t="s">
        <v>154</v>
      </c>
      <c r="BM718" s="139" t="s">
        <v>734</v>
      </c>
    </row>
    <row r="719" spans="2:65" s="1" customFormat="1">
      <c r="B719" s="33"/>
      <c r="D719" s="141" t="s">
        <v>156</v>
      </c>
      <c r="F719" s="142" t="s">
        <v>735</v>
      </c>
      <c r="I719" s="143"/>
      <c r="L719" s="33"/>
      <c r="M719" s="144"/>
      <c r="T719" s="52"/>
      <c r="AT719" s="18" t="s">
        <v>156</v>
      </c>
      <c r="AU719" s="18" t="s">
        <v>82</v>
      </c>
    </row>
    <row r="720" spans="2:65" s="12" customFormat="1">
      <c r="B720" s="145"/>
      <c r="D720" s="146" t="s">
        <v>158</v>
      </c>
      <c r="E720" s="147" t="s">
        <v>19</v>
      </c>
      <c r="F720" s="148" t="s">
        <v>197</v>
      </c>
      <c r="H720" s="147" t="s">
        <v>19</v>
      </c>
      <c r="I720" s="149"/>
      <c r="L720" s="145"/>
      <c r="M720" s="150"/>
      <c r="T720" s="151"/>
      <c r="AT720" s="147" t="s">
        <v>158</v>
      </c>
      <c r="AU720" s="147" t="s">
        <v>82</v>
      </c>
      <c r="AV720" s="12" t="s">
        <v>80</v>
      </c>
      <c r="AW720" s="12" t="s">
        <v>33</v>
      </c>
      <c r="AX720" s="12" t="s">
        <v>72</v>
      </c>
      <c r="AY720" s="147" t="s">
        <v>146</v>
      </c>
    </row>
    <row r="721" spans="2:51" s="13" customFormat="1">
      <c r="B721" s="152"/>
      <c r="D721" s="146" t="s">
        <v>158</v>
      </c>
      <c r="E721" s="153" t="s">
        <v>19</v>
      </c>
      <c r="F721" s="154" t="s">
        <v>736</v>
      </c>
      <c r="H721" s="155">
        <v>499.32</v>
      </c>
      <c r="I721" s="156"/>
      <c r="L721" s="152"/>
      <c r="M721" s="157"/>
      <c r="T721" s="158"/>
      <c r="AT721" s="153" t="s">
        <v>158</v>
      </c>
      <c r="AU721" s="153" t="s">
        <v>82</v>
      </c>
      <c r="AV721" s="13" t="s">
        <v>82</v>
      </c>
      <c r="AW721" s="13" t="s">
        <v>33</v>
      </c>
      <c r="AX721" s="13" t="s">
        <v>72</v>
      </c>
      <c r="AY721" s="153" t="s">
        <v>146</v>
      </c>
    </row>
    <row r="722" spans="2:51" s="13" customFormat="1">
      <c r="B722" s="152"/>
      <c r="D722" s="146" t="s">
        <v>158</v>
      </c>
      <c r="E722" s="153" t="s">
        <v>19</v>
      </c>
      <c r="F722" s="154" t="s">
        <v>737</v>
      </c>
      <c r="H722" s="155">
        <v>81.650000000000006</v>
      </c>
      <c r="I722" s="156"/>
      <c r="L722" s="152"/>
      <c r="M722" s="157"/>
      <c r="T722" s="158"/>
      <c r="AT722" s="153" t="s">
        <v>158</v>
      </c>
      <c r="AU722" s="153" t="s">
        <v>82</v>
      </c>
      <c r="AV722" s="13" t="s">
        <v>82</v>
      </c>
      <c r="AW722" s="13" t="s">
        <v>33</v>
      </c>
      <c r="AX722" s="13" t="s">
        <v>72</v>
      </c>
      <c r="AY722" s="153" t="s">
        <v>146</v>
      </c>
    </row>
    <row r="723" spans="2:51" s="13" customFormat="1">
      <c r="B723" s="152"/>
      <c r="D723" s="146" t="s">
        <v>158</v>
      </c>
      <c r="E723" s="153" t="s">
        <v>19</v>
      </c>
      <c r="F723" s="154" t="s">
        <v>738</v>
      </c>
      <c r="H723" s="155">
        <v>38.4</v>
      </c>
      <c r="I723" s="156"/>
      <c r="L723" s="152"/>
      <c r="M723" s="157"/>
      <c r="T723" s="158"/>
      <c r="AT723" s="153" t="s">
        <v>158</v>
      </c>
      <c r="AU723" s="153" t="s">
        <v>82</v>
      </c>
      <c r="AV723" s="13" t="s">
        <v>82</v>
      </c>
      <c r="AW723" s="13" t="s">
        <v>33</v>
      </c>
      <c r="AX723" s="13" t="s">
        <v>72</v>
      </c>
      <c r="AY723" s="153" t="s">
        <v>146</v>
      </c>
    </row>
    <row r="724" spans="2:51" s="13" customFormat="1">
      <c r="B724" s="152"/>
      <c r="D724" s="146" t="s">
        <v>158</v>
      </c>
      <c r="E724" s="153" t="s">
        <v>19</v>
      </c>
      <c r="F724" s="154" t="s">
        <v>739</v>
      </c>
      <c r="H724" s="155">
        <v>130.93600000000001</v>
      </c>
      <c r="I724" s="156"/>
      <c r="L724" s="152"/>
      <c r="M724" s="157"/>
      <c r="T724" s="158"/>
      <c r="AT724" s="153" t="s">
        <v>158</v>
      </c>
      <c r="AU724" s="153" t="s">
        <v>82</v>
      </c>
      <c r="AV724" s="13" t="s">
        <v>82</v>
      </c>
      <c r="AW724" s="13" t="s">
        <v>33</v>
      </c>
      <c r="AX724" s="13" t="s">
        <v>72</v>
      </c>
      <c r="AY724" s="153" t="s">
        <v>146</v>
      </c>
    </row>
    <row r="725" spans="2:51" s="13" customFormat="1">
      <c r="B725" s="152"/>
      <c r="D725" s="146" t="s">
        <v>158</v>
      </c>
      <c r="E725" s="153" t="s">
        <v>19</v>
      </c>
      <c r="F725" s="154" t="s">
        <v>740</v>
      </c>
      <c r="H725" s="155">
        <v>24.84</v>
      </c>
      <c r="I725" s="156"/>
      <c r="L725" s="152"/>
      <c r="M725" s="157"/>
      <c r="T725" s="158"/>
      <c r="AT725" s="153" t="s">
        <v>158</v>
      </c>
      <c r="AU725" s="153" t="s">
        <v>82</v>
      </c>
      <c r="AV725" s="13" t="s">
        <v>82</v>
      </c>
      <c r="AW725" s="13" t="s">
        <v>33</v>
      </c>
      <c r="AX725" s="13" t="s">
        <v>72</v>
      </c>
      <c r="AY725" s="153" t="s">
        <v>146</v>
      </c>
    </row>
    <row r="726" spans="2:51" s="12" customFormat="1">
      <c r="B726" s="145"/>
      <c r="D726" s="146" t="s">
        <v>158</v>
      </c>
      <c r="E726" s="147" t="s">
        <v>19</v>
      </c>
      <c r="F726" s="148" t="s">
        <v>311</v>
      </c>
      <c r="H726" s="147" t="s">
        <v>19</v>
      </c>
      <c r="I726" s="149"/>
      <c r="L726" s="145"/>
      <c r="M726" s="150"/>
      <c r="T726" s="151"/>
      <c r="AT726" s="147" t="s">
        <v>158</v>
      </c>
      <c r="AU726" s="147" t="s">
        <v>82</v>
      </c>
      <c r="AV726" s="12" t="s">
        <v>80</v>
      </c>
      <c r="AW726" s="12" t="s">
        <v>33</v>
      </c>
      <c r="AX726" s="12" t="s">
        <v>72</v>
      </c>
      <c r="AY726" s="147" t="s">
        <v>146</v>
      </c>
    </row>
    <row r="727" spans="2:51" s="13" customFormat="1">
      <c r="B727" s="152"/>
      <c r="D727" s="146" t="s">
        <v>158</v>
      </c>
      <c r="E727" s="153" t="s">
        <v>19</v>
      </c>
      <c r="F727" s="154" t="s">
        <v>741</v>
      </c>
      <c r="H727" s="155">
        <v>89.42</v>
      </c>
      <c r="I727" s="156"/>
      <c r="L727" s="152"/>
      <c r="M727" s="157"/>
      <c r="T727" s="158"/>
      <c r="AT727" s="153" t="s">
        <v>158</v>
      </c>
      <c r="AU727" s="153" t="s">
        <v>82</v>
      </c>
      <c r="AV727" s="13" t="s">
        <v>82</v>
      </c>
      <c r="AW727" s="13" t="s">
        <v>33</v>
      </c>
      <c r="AX727" s="13" t="s">
        <v>72</v>
      </c>
      <c r="AY727" s="153" t="s">
        <v>146</v>
      </c>
    </row>
    <row r="728" spans="2:51" s="13" customFormat="1">
      <c r="B728" s="152"/>
      <c r="D728" s="146" t="s">
        <v>158</v>
      </c>
      <c r="E728" s="153" t="s">
        <v>19</v>
      </c>
      <c r="F728" s="154" t="s">
        <v>742</v>
      </c>
      <c r="H728" s="155">
        <v>15</v>
      </c>
      <c r="I728" s="156"/>
      <c r="L728" s="152"/>
      <c r="M728" s="157"/>
      <c r="T728" s="158"/>
      <c r="AT728" s="153" t="s">
        <v>158</v>
      </c>
      <c r="AU728" s="153" t="s">
        <v>82</v>
      </c>
      <c r="AV728" s="13" t="s">
        <v>82</v>
      </c>
      <c r="AW728" s="13" t="s">
        <v>33</v>
      </c>
      <c r="AX728" s="13" t="s">
        <v>72</v>
      </c>
      <c r="AY728" s="153" t="s">
        <v>146</v>
      </c>
    </row>
    <row r="729" spans="2:51" s="12" customFormat="1">
      <c r="B729" s="145"/>
      <c r="D729" s="146" t="s">
        <v>158</v>
      </c>
      <c r="E729" s="147" t="s">
        <v>19</v>
      </c>
      <c r="F729" s="148" t="s">
        <v>315</v>
      </c>
      <c r="H729" s="147" t="s">
        <v>19</v>
      </c>
      <c r="I729" s="149"/>
      <c r="L729" s="145"/>
      <c r="M729" s="150"/>
      <c r="T729" s="151"/>
      <c r="AT729" s="147" t="s">
        <v>158</v>
      </c>
      <c r="AU729" s="147" t="s">
        <v>82</v>
      </c>
      <c r="AV729" s="12" t="s">
        <v>80</v>
      </c>
      <c r="AW729" s="12" t="s">
        <v>33</v>
      </c>
      <c r="AX729" s="12" t="s">
        <v>72</v>
      </c>
      <c r="AY729" s="147" t="s">
        <v>146</v>
      </c>
    </row>
    <row r="730" spans="2:51" s="13" customFormat="1">
      <c r="B730" s="152"/>
      <c r="D730" s="146" t="s">
        <v>158</v>
      </c>
      <c r="E730" s="153" t="s">
        <v>19</v>
      </c>
      <c r="F730" s="154" t="s">
        <v>743</v>
      </c>
      <c r="H730" s="155">
        <v>158.607</v>
      </c>
      <c r="I730" s="156"/>
      <c r="L730" s="152"/>
      <c r="M730" s="157"/>
      <c r="T730" s="158"/>
      <c r="AT730" s="153" t="s">
        <v>158</v>
      </c>
      <c r="AU730" s="153" t="s">
        <v>82</v>
      </c>
      <c r="AV730" s="13" t="s">
        <v>82</v>
      </c>
      <c r="AW730" s="13" t="s">
        <v>33</v>
      </c>
      <c r="AX730" s="13" t="s">
        <v>72</v>
      </c>
      <c r="AY730" s="153" t="s">
        <v>146</v>
      </c>
    </row>
    <row r="731" spans="2:51" s="13" customFormat="1">
      <c r="B731" s="152"/>
      <c r="D731" s="146" t="s">
        <v>158</v>
      </c>
      <c r="E731" s="153" t="s">
        <v>19</v>
      </c>
      <c r="F731" s="154" t="s">
        <v>744</v>
      </c>
      <c r="H731" s="155">
        <v>33.6</v>
      </c>
      <c r="I731" s="156"/>
      <c r="L731" s="152"/>
      <c r="M731" s="157"/>
      <c r="T731" s="158"/>
      <c r="AT731" s="153" t="s">
        <v>158</v>
      </c>
      <c r="AU731" s="153" t="s">
        <v>82</v>
      </c>
      <c r="AV731" s="13" t="s">
        <v>82</v>
      </c>
      <c r="AW731" s="13" t="s">
        <v>33</v>
      </c>
      <c r="AX731" s="13" t="s">
        <v>72</v>
      </c>
      <c r="AY731" s="153" t="s">
        <v>146</v>
      </c>
    </row>
    <row r="732" spans="2:51" s="12" customFormat="1">
      <c r="B732" s="145"/>
      <c r="D732" s="146" t="s">
        <v>158</v>
      </c>
      <c r="E732" s="147" t="s">
        <v>19</v>
      </c>
      <c r="F732" s="148" t="s">
        <v>213</v>
      </c>
      <c r="H732" s="147" t="s">
        <v>19</v>
      </c>
      <c r="I732" s="149"/>
      <c r="L732" s="145"/>
      <c r="M732" s="150"/>
      <c r="T732" s="151"/>
      <c r="AT732" s="147" t="s">
        <v>158</v>
      </c>
      <c r="AU732" s="147" t="s">
        <v>82</v>
      </c>
      <c r="AV732" s="12" t="s">
        <v>80</v>
      </c>
      <c r="AW732" s="12" t="s">
        <v>33</v>
      </c>
      <c r="AX732" s="12" t="s">
        <v>72</v>
      </c>
      <c r="AY732" s="147" t="s">
        <v>146</v>
      </c>
    </row>
    <row r="733" spans="2:51" s="13" customFormat="1">
      <c r="B733" s="152"/>
      <c r="D733" s="146" t="s">
        <v>158</v>
      </c>
      <c r="E733" s="153" t="s">
        <v>19</v>
      </c>
      <c r="F733" s="154" t="s">
        <v>745</v>
      </c>
      <c r="H733" s="155">
        <v>128.25299999999999</v>
      </c>
      <c r="I733" s="156"/>
      <c r="L733" s="152"/>
      <c r="M733" s="157"/>
      <c r="T733" s="158"/>
      <c r="AT733" s="153" t="s">
        <v>158</v>
      </c>
      <c r="AU733" s="153" t="s">
        <v>82</v>
      </c>
      <c r="AV733" s="13" t="s">
        <v>82</v>
      </c>
      <c r="AW733" s="13" t="s">
        <v>33</v>
      </c>
      <c r="AX733" s="13" t="s">
        <v>72</v>
      </c>
      <c r="AY733" s="153" t="s">
        <v>146</v>
      </c>
    </row>
    <row r="734" spans="2:51" s="13" customFormat="1">
      <c r="B734" s="152"/>
      <c r="D734" s="146" t="s">
        <v>158</v>
      </c>
      <c r="E734" s="153" t="s">
        <v>19</v>
      </c>
      <c r="F734" s="154" t="s">
        <v>746</v>
      </c>
      <c r="H734" s="155">
        <v>23.1</v>
      </c>
      <c r="I734" s="156"/>
      <c r="L734" s="152"/>
      <c r="M734" s="157"/>
      <c r="T734" s="158"/>
      <c r="AT734" s="153" t="s">
        <v>158</v>
      </c>
      <c r="AU734" s="153" t="s">
        <v>82</v>
      </c>
      <c r="AV734" s="13" t="s">
        <v>82</v>
      </c>
      <c r="AW734" s="13" t="s">
        <v>33</v>
      </c>
      <c r="AX734" s="13" t="s">
        <v>72</v>
      </c>
      <c r="AY734" s="153" t="s">
        <v>146</v>
      </c>
    </row>
    <row r="735" spans="2:51" s="13" customFormat="1">
      <c r="B735" s="152"/>
      <c r="D735" s="146" t="s">
        <v>158</v>
      </c>
      <c r="E735" s="153" t="s">
        <v>19</v>
      </c>
      <c r="F735" s="154" t="s">
        <v>747</v>
      </c>
      <c r="H735" s="155">
        <v>222.286</v>
      </c>
      <c r="I735" s="156"/>
      <c r="L735" s="152"/>
      <c r="M735" s="157"/>
      <c r="T735" s="158"/>
      <c r="AT735" s="153" t="s">
        <v>158</v>
      </c>
      <c r="AU735" s="153" t="s">
        <v>82</v>
      </c>
      <c r="AV735" s="13" t="s">
        <v>82</v>
      </c>
      <c r="AW735" s="13" t="s">
        <v>33</v>
      </c>
      <c r="AX735" s="13" t="s">
        <v>72</v>
      </c>
      <c r="AY735" s="153" t="s">
        <v>146</v>
      </c>
    </row>
    <row r="736" spans="2:51" s="13" customFormat="1">
      <c r="B736" s="152"/>
      <c r="D736" s="146" t="s">
        <v>158</v>
      </c>
      <c r="E736" s="153" t="s">
        <v>19</v>
      </c>
      <c r="F736" s="154" t="s">
        <v>748</v>
      </c>
      <c r="H736" s="155">
        <v>160.90799999999999</v>
      </c>
      <c r="I736" s="156"/>
      <c r="L736" s="152"/>
      <c r="M736" s="157"/>
      <c r="T736" s="158"/>
      <c r="AT736" s="153" t="s">
        <v>158</v>
      </c>
      <c r="AU736" s="153" t="s">
        <v>82</v>
      </c>
      <c r="AV736" s="13" t="s">
        <v>82</v>
      </c>
      <c r="AW736" s="13" t="s">
        <v>33</v>
      </c>
      <c r="AX736" s="13" t="s">
        <v>72</v>
      </c>
      <c r="AY736" s="153" t="s">
        <v>146</v>
      </c>
    </row>
    <row r="737" spans="2:51" s="12" customFormat="1">
      <c r="B737" s="145"/>
      <c r="D737" s="146" t="s">
        <v>158</v>
      </c>
      <c r="E737" s="147" t="s">
        <v>19</v>
      </c>
      <c r="F737" s="148" t="s">
        <v>333</v>
      </c>
      <c r="H737" s="147" t="s">
        <v>19</v>
      </c>
      <c r="I737" s="149"/>
      <c r="L737" s="145"/>
      <c r="M737" s="150"/>
      <c r="T737" s="151"/>
      <c r="AT737" s="147" t="s">
        <v>158</v>
      </c>
      <c r="AU737" s="147" t="s">
        <v>82</v>
      </c>
      <c r="AV737" s="12" t="s">
        <v>80</v>
      </c>
      <c r="AW737" s="12" t="s">
        <v>33</v>
      </c>
      <c r="AX737" s="12" t="s">
        <v>72</v>
      </c>
      <c r="AY737" s="147" t="s">
        <v>146</v>
      </c>
    </row>
    <row r="738" spans="2:51" s="13" customFormat="1">
      <c r="B738" s="152"/>
      <c r="D738" s="146" t="s">
        <v>158</v>
      </c>
      <c r="E738" s="153" t="s">
        <v>19</v>
      </c>
      <c r="F738" s="154" t="s">
        <v>749</v>
      </c>
      <c r="H738" s="155">
        <v>202.35300000000001</v>
      </c>
      <c r="I738" s="156"/>
      <c r="L738" s="152"/>
      <c r="M738" s="157"/>
      <c r="T738" s="158"/>
      <c r="AT738" s="153" t="s">
        <v>158</v>
      </c>
      <c r="AU738" s="153" t="s">
        <v>82</v>
      </c>
      <c r="AV738" s="13" t="s">
        <v>82</v>
      </c>
      <c r="AW738" s="13" t="s">
        <v>33</v>
      </c>
      <c r="AX738" s="13" t="s">
        <v>72</v>
      </c>
      <c r="AY738" s="153" t="s">
        <v>146</v>
      </c>
    </row>
    <row r="739" spans="2:51" s="12" customFormat="1">
      <c r="B739" s="145"/>
      <c r="D739" s="146" t="s">
        <v>158</v>
      </c>
      <c r="E739" s="147" t="s">
        <v>19</v>
      </c>
      <c r="F739" s="148" t="s">
        <v>340</v>
      </c>
      <c r="H739" s="147" t="s">
        <v>19</v>
      </c>
      <c r="I739" s="149"/>
      <c r="L739" s="145"/>
      <c r="M739" s="150"/>
      <c r="T739" s="151"/>
      <c r="AT739" s="147" t="s">
        <v>158</v>
      </c>
      <c r="AU739" s="147" t="s">
        <v>82</v>
      </c>
      <c r="AV739" s="12" t="s">
        <v>80</v>
      </c>
      <c r="AW739" s="12" t="s">
        <v>33</v>
      </c>
      <c r="AX739" s="12" t="s">
        <v>72</v>
      </c>
      <c r="AY739" s="147" t="s">
        <v>146</v>
      </c>
    </row>
    <row r="740" spans="2:51" s="13" customFormat="1">
      <c r="B740" s="152"/>
      <c r="D740" s="146" t="s">
        <v>158</v>
      </c>
      <c r="E740" s="153" t="s">
        <v>19</v>
      </c>
      <c r="F740" s="154" t="s">
        <v>750</v>
      </c>
      <c r="H740" s="155">
        <v>395.93</v>
      </c>
      <c r="I740" s="156"/>
      <c r="L740" s="152"/>
      <c r="M740" s="157"/>
      <c r="T740" s="158"/>
      <c r="AT740" s="153" t="s">
        <v>158</v>
      </c>
      <c r="AU740" s="153" t="s">
        <v>82</v>
      </c>
      <c r="AV740" s="13" t="s">
        <v>82</v>
      </c>
      <c r="AW740" s="13" t="s">
        <v>33</v>
      </c>
      <c r="AX740" s="13" t="s">
        <v>72</v>
      </c>
      <c r="AY740" s="153" t="s">
        <v>146</v>
      </c>
    </row>
    <row r="741" spans="2:51" s="13" customFormat="1">
      <c r="B741" s="152"/>
      <c r="D741" s="146" t="s">
        <v>158</v>
      </c>
      <c r="E741" s="153" t="s">
        <v>19</v>
      </c>
      <c r="F741" s="154" t="s">
        <v>488</v>
      </c>
      <c r="H741" s="155">
        <v>-11.497999999999999</v>
      </c>
      <c r="I741" s="156"/>
      <c r="L741" s="152"/>
      <c r="M741" s="157"/>
      <c r="T741" s="158"/>
      <c r="AT741" s="153" t="s">
        <v>158</v>
      </c>
      <c r="AU741" s="153" t="s">
        <v>82</v>
      </c>
      <c r="AV741" s="13" t="s">
        <v>82</v>
      </c>
      <c r="AW741" s="13" t="s">
        <v>33</v>
      </c>
      <c r="AX741" s="13" t="s">
        <v>72</v>
      </c>
      <c r="AY741" s="153" t="s">
        <v>146</v>
      </c>
    </row>
    <row r="742" spans="2:51" s="13" customFormat="1">
      <c r="B742" s="152"/>
      <c r="D742" s="146" t="s">
        <v>158</v>
      </c>
      <c r="E742" s="153" t="s">
        <v>19</v>
      </c>
      <c r="F742" s="154" t="s">
        <v>751</v>
      </c>
      <c r="H742" s="155">
        <v>71.022000000000006</v>
      </c>
      <c r="I742" s="156"/>
      <c r="L742" s="152"/>
      <c r="M742" s="157"/>
      <c r="T742" s="158"/>
      <c r="AT742" s="153" t="s">
        <v>158</v>
      </c>
      <c r="AU742" s="153" t="s">
        <v>82</v>
      </c>
      <c r="AV742" s="13" t="s">
        <v>82</v>
      </c>
      <c r="AW742" s="13" t="s">
        <v>33</v>
      </c>
      <c r="AX742" s="13" t="s">
        <v>72</v>
      </c>
      <c r="AY742" s="153" t="s">
        <v>146</v>
      </c>
    </row>
    <row r="743" spans="2:51" s="13" customFormat="1">
      <c r="B743" s="152"/>
      <c r="D743" s="146" t="s">
        <v>158</v>
      </c>
      <c r="E743" s="153" t="s">
        <v>19</v>
      </c>
      <c r="F743" s="154" t="s">
        <v>752</v>
      </c>
      <c r="H743" s="155">
        <v>50.4</v>
      </c>
      <c r="I743" s="156"/>
      <c r="L743" s="152"/>
      <c r="M743" s="157"/>
      <c r="T743" s="158"/>
      <c r="AT743" s="153" t="s">
        <v>158</v>
      </c>
      <c r="AU743" s="153" t="s">
        <v>82</v>
      </c>
      <c r="AV743" s="13" t="s">
        <v>82</v>
      </c>
      <c r="AW743" s="13" t="s">
        <v>33</v>
      </c>
      <c r="AX743" s="13" t="s">
        <v>72</v>
      </c>
      <c r="AY743" s="153" t="s">
        <v>146</v>
      </c>
    </row>
    <row r="744" spans="2:51" s="12" customFormat="1">
      <c r="B744" s="145"/>
      <c r="D744" s="146" t="s">
        <v>158</v>
      </c>
      <c r="E744" s="147" t="s">
        <v>19</v>
      </c>
      <c r="F744" s="148" t="s">
        <v>354</v>
      </c>
      <c r="H744" s="147" t="s">
        <v>19</v>
      </c>
      <c r="I744" s="149"/>
      <c r="L744" s="145"/>
      <c r="M744" s="150"/>
      <c r="T744" s="151"/>
      <c r="AT744" s="147" t="s">
        <v>158</v>
      </c>
      <c r="AU744" s="147" t="s">
        <v>82</v>
      </c>
      <c r="AV744" s="12" t="s">
        <v>80</v>
      </c>
      <c r="AW744" s="12" t="s">
        <v>33</v>
      </c>
      <c r="AX744" s="12" t="s">
        <v>72</v>
      </c>
      <c r="AY744" s="147" t="s">
        <v>146</v>
      </c>
    </row>
    <row r="745" spans="2:51" s="13" customFormat="1">
      <c r="B745" s="152"/>
      <c r="D745" s="146" t="s">
        <v>158</v>
      </c>
      <c r="E745" s="153" t="s">
        <v>19</v>
      </c>
      <c r="F745" s="154" t="s">
        <v>500</v>
      </c>
      <c r="H745" s="155">
        <v>71.649000000000001</v>
      </c>
      <c r="I745" s="156"/>
      <c r="L745" s="152"/>
      <c r="M745" s="157"/>
      <c r="T745" s="158"/>
      <c r="AT745" s="153" t="s">
        <v>158</v>
      </c>
      <c r="AU745" s="153" t="s">
        <v>82</v>
      </c>
      <c r="AV745" s="13" t="s">
        <v>82</v>
      </c>
      <c r="AW745" s="13" t="s">
        <v>33</v>
      </c>
      <c r="AX745" s="13" t="s">
        <v>72</v>
      </c>
      <c r="AY745" s="153" t="s">
        <v>146</v>
      </c>
    </row>
    <row r="746" spans="2:51" s="13" customFormat="1">
      <c r="B746" s="152"/>
      <c r="D746" s="146" t="s">
        <v>158</v>
      </c>
      <c r="E746" s="153" t="s">
        <v>19</v>
      </c>
      <c r="F746" s="154" t="s">
        <v>502</v>
      </c>
      <c r="H746" s="155">
        <v>17.917999999999999</v>
      </c>
      <c r="I746" s="156"/>
      <c r="L746" s="152"/>
      <c r="M746" s="157"/>
      <c r="T746" s="158"/>
      <c r="AT746" s="153" t="s">
        <v>158</v>
      </c>
      <c r="AU746" s="153" t="s">
        <v>82</v>
      </c>
      <c r="AV746" s="13" t="s">
        <v>82</v>
      </c>
      <c r="AW746" s="13" t="s">
        <v>33</v>
      </c>
      <c r="AX746" s="13" t="s">
        <v>72</v>
      </c>
      <c r="AY746" s="153" t="s">
        <v>146</v>
      </c>
    </row>
    <row r="747" spans="2:51" s="13" customFormat="1">
      <c r="B747" s="152"/>
      <c r="D747" s="146" t="s">
        <v>158</v>
      </c>
      <c r="E747" s="153" t="s">
        <v>19</v>
      </c>
      <c r="F747" s="154" t="s">
        <v>753</v>
      </c>
      <c r="H747" s="155">
        <v>24.963999999999999</v>
      </c>
      <c r="I747" s="156"/>
      <c r="L747" s="152"/>
      <c r="M747" s="157"/>
      <c r="T747" s="158"/>
      <c r="AT747" s="153" t="s">
        <v>158</v>
      </c>
      <c r="AU747" s="153" t="s">
        <v>82</v>
      </c>
      <c r="AV747" s="13" t="s">
        <v>82</v>
      </c>
      <c r="AW747" s="13" t="s">
        <v>33</v>
      </c>
      <c r="AX747" s="13" t="s">
        <v>72</v>
      </c>
      <c r="AY747" s="153" t="s">
        <v>146</v>
      </c>
    </row>
    <row r="748" spans="2:51" s="12" customFormat="1">
      <c r="B748" s="145"/>
      <c r="D748" s="146" t="s">
        <v>158</v>
      </c>
      <c r="E748" s="147" t="s">
        <v>19</v>
      </c>
      <c r="F748" s="148" t="s">
        <v>359</v>
      </c>
      <c r="H748" s="147" t="s">
        <v>19</v>
      </c>
      <c r="I748" s="149"/>
      <c r="L748" s="145"/>
      <c r="M748" s="150"/>
      <c r="T748" s="151"/>
      <c r="AT748" s="147" t="s">
        <v>158</v>
      </c>
      <c r="AU748" s="147" t="s">
        <v>82</v>
      </c>
      <c r="AV748" s="12" t="s">
        <v>80</v>
      </c>
      <c r="AW748" s="12" t="s">
        <v>33</v>
      </c>
      <c r="AX748" s="12" t="s">
        <v>72</v>
      </c>
      <c r="AY748" s="147" t="s">
        <v>146</v>
      </c>
    </row>
    <row r="749" spans="2:51" s="13" customFormat="1">
      <c r="B749" s="152"/>
      <c r="D749" s="146" t="s">
        <v>158</v>
      </c>
      <c r="E749" s="153" t="s">
        <v>19</v>
      </c>
      <c r="F749" s="154" t="s">
        <v>509</v>
      </c>
      <c r="H749" s="155">
        <v>17.472000000000001</v>
      </c>
      <c r="I749" s="156"/>
      <c r="L749" s="152"/>
      <c r="M749" s="157"/>
      <c r="T749" s="158"/>
      <c r="AT749" s="153" t="s">
        <v>158</v>
      </c>
      <c r="AU749" s="153" t="s">
        <v>82</v>
      </c>
      <c r="AV749" s="13" t="s">
        <v>82</v>
      </c>
      <c r="AW749" s="13" t="s">
        <v>33</v>
      </c>
      <c r="AX749" s="13" t="s">
        <v>72</v>
      </c>
      <c r="AY749" s="153" t="s">
        <v>146</v>
      </c>
    </row>
    <row r="750" spans="2:51" s="13" customFormat="1">
      <c r="B750" s="152"/>
      <c r="D750" s="146" t="s">
        <v>158</v>
      </c>
      <c r="E750" s="153" t="s">
        <v>19</v>
      </c>
      <c r="F750" s="154" t="s">
        <v>510</v>
      </c>
      <c r="H750" s="155">
        <v>24.510999999999999</v>
      </c>
      <c r="I750" s="156"/>
      <c r="L750" s="152"/>
      <c r="M750" s="157"/>
      <c r="T750" s="158"/>
      <c r="AT750" s="153" t="s">
        <v>158</v>
      </c>
      <c r="AU750" s="153" t="s">
        <v>82</v>
      </c>
      <c r="AV750" s="13" t="s">
        <v>82</v>
      </c>
      <c r="AW750" s="13" t="s">
        <v>33</v>
      </c>
      <c r="AX750" s="13" t="s">
        <v>72</v>
      </c>
      <c r="AY750" s="153" t="s">
        <v>146</v>
      </c>
    </row>
    <row r="751" spans="2:51" s="12" customFormat="1">
      <c r="B751" s="145"/>
      <c r="D751" s="146" t="s">
        <v>158</v>
      </c>
      <c r="E751" s="147" t="s">
        <v>19</v>
      </c>
      <c r="F751" s="148" t="s">
        <v>512</v>
      </c>
      <c r="H751" s="147" t="s">
        <v>19</v>
      </c>
      <c r="I751" s="149"/>
      <c r="L751" s="145"/>
      <c r="M751" s="150"/>
      <c r="T751" s="151"/>
      <c r="AT751" s="147" t="s">
        <v>158</v>
      </c>
      <c r="AU751" s="147" t="s">
        <v>82</v>
      </c>
      <c r="AV751" s="12" t="s">
        <v>80</v>
      </c>
      <c r="AW751" s="12" t="s">
        <v>33</v>
      </c>
      <c r="AX751" s="12" t="s">
        <v>72</v>
      </c>
      <c r="AY751" s="147" t="s">
        <v>146</v>
      </c>
    </row>
    <row r="752" spans="2:51" s="13" customFormat="1">
      <c r="B752" s="152"/>
      <c r="D752" s="146" t="s">
        <v>158</v>
      </c>
      <c r="E752" s="153" t="s">
        <v>19</v>
      </c>
      <c r="F752" s="154" t="s">
        <v>754</v>
      </c>
      <c r="H752" s="155">
        <v>121.352</v>
      </c>
      <c r="I752" s="156"/>
      <c r="L752" s="152"/>
      <c r="M752" s="157"/>
      <c r="T752" s="158"/>
      <c r="AT752" s="153" t="s">
        <v>158</v>
      </c>
      <c r="AU752" s="153" t="s">
        <v>82</v>
      </c>
      <c r="AV752" s="13" t="s">
        <v>82</v>
      </c>
      <c r="AW752" s="13" t="s">
        <v>33</v>
      </c>
      <c r="AX752" s="13" t="s">
        <v>72</v>
      </c>
      <c r="AY752" s="153" t="s">
        <v>146</v>
      </c>
    </row>
    <row r="753" spans="2:65" s="12" customFormat="1">
      <c r="B753" s="145"/>
      <c r="D753" s="146" t="s">
        <v>158</v>
      </c>
      <c r="E753" s="147" t="s">
        <v>19</v>
      </c>
      <c r="F753" s="148" t="s">
        <v>361</v>
      </c>
      <c r="H753" s="147" t="s">
        <v>19</v>
      </c>
      <c r="I753" s="149"/>
      <c r="L753" s="145"/>
      <c r="M753" s="150"/>
      <c r="T753" s="151"/>
      <c r="AT753" s="147" t="s">
        <v>158</v>
      </c>
      <c r="AU753" s="147" t="s">
        <v>82</v>
      </c>
      <c r="AV753" s="12" t="s">
        <v>80</v>
      </c>
      <c r="AW753" s="12" t="s">
        <v>33</v>
      </c>
      <c r="AX753" s="12" t="s">
        <v>72</v>
      </c>
      <c r="AY753" s="147" t="s">
        <v>146</v>
      </c>
    </row>
    <row r="754" spans="2:65" s="13" customFormat="1">
      <c r="B754" s="152"/>
      <c r="D754" s="146" t="s">
        <v>158</v>
      </c>
      <c r="E754" s="153" t="s">
        <v>19</v>
      </c>
      <c r="F754" s="154" t="s">
        <v>755</v>
      </c>
      <c r="H754" s="155">
        <v>198.40299999999999</v>
      </c>
      <c r="I754" s="156"/>
      <c r="L754" s="152"/>
      <c r="M754" s="157"/>
      <c r="T754" s="158"/>
      <c r="AT754" s="153" t="s">
        <v>158</v>
      </c>
      <c r="AU754" s="153" t="s">
        <v>82</v>
      </c>
      <c r="AV754" s="13" t="s">
        <v>82</v>
      </c>
      <c r="AW754" s="13" t="s">
        <v>33</v>
      </c>
      <c r="AX754" s="13" t="s">
        <v>72</v>
      </c>
      <c r="AY754" s="153" t="s">
        <v>146</v>
      </c>
    </row>
    <row r="755" spans="2:65" s="12" customFormat="1">
      <c r="B755" s="145"/>
      <c r="D755" s="146" t="s">
        <v>158</v>
      </c>
      <c r="E755" s="147" t="s">
        <v>19</v>
      </c>
      <c r="F755" s="148" t="s">
        <v>364</v>
      </c>
      <c r="H755" s="147" t="s">
        <v>19</v>
      </c>
      <c r="I755" s="149"/>
      <c r="L755" s="145"/>
      <c r="M755" s="150"/>
      <c r="T755" s="151"/>
      <c r="AT755" s="147" t="s">
        <v>158</v>
      </c>
      <c r="AU755" s="147" t="s">
        <v>82</v>
      </c>
      <c r="AV755" s="12" t="s">
        <v>80</v>
      </c>
      <c r="AW755" s="12" t="s">
        <v>33</v>
      </c>
      <c r="AX755" s="12" t="s">
        <v>72</v>
      </c>
      <c r="AY755" s="147" t="s">
        <v>146</v>
      </c>
    </row>
    <row r="756" spans="2:65" s="13" customFormat="1">
      <c r="B756" s="152"/>
      <c r="D756" s="146" t="s">
        <v>158</v>
      </c>
      <c r="E756" s="153" t="s">
        <v>19</v>
      </c>
      <c r="F756" s="154" t="s">
        <v>756</v>
      </c>
      <c r="H756" s="155">
        <v>204.34100000000001</v>
      </c>
      <c r="I756" s="156"/>
      <c r="L756" s="152"/>
      <c r="M756" s="157"/>
      <c r="T756" s="158"/>
      <c r="AT756" s="153" t="s">
        <v>158</v>
      </c>
      <c r="AU756" s="153" t="s">
        <v>82</v>
      </c>
      <c r="AV756" s="13" t="s">
        <v>82</v>
      </c>
      <c r="AW756" s="13" t="s">
        <v>33</v>
      </c>
      <c r="AX756" s="13" t="s">
        <v>72</v>
      </c>
      <c r="AY756" s="153" t="s">
        <v>146</v>
      </c>
    </row>
    <row r="757" spans="2:65" s="12" customFormat="1">
      <c r="B757" s="145"/>
      <c r="D757" s="146" t="s">
        <v>158</v>
      </c>
      <c r="E757" s="147" t="s">
        <v>19</v>
      </c>
      <c r="F757" s="148" t="s">
        <v>370</v>
      </c>
      <c r="H757" s="147" t="s">
        <v>19</v>
      </c>
      <c r="I757" s="149"/>
      <c r="L757" s="145"/>
      <c r="M757" s="150"/>
      <c r="T757" s="151"/>
      <c r="AT757" s="147" t="s">
        <v>158</v>
      </c>
      <c r="AU757" s="147" t="s">
        <v>82</v>
      </c>
      <c r="AV757" s="12" t="s">
        <v>80</v>
      </c>
      <c r="AW757" s="12" t="s">
        <v>33</v>
      </c>
      <c r="AX757" s="12" t="s">
        <v>72</v>
      </c>
      <c r="AY757" s="147" t="s">
        <v>146</v>
      </c>
    </row>
    <row r="758" spans="2:65" s="13" customFormat="1">
      <c r="B758" s="152"/>
      <c r="D758" s="146" t="s">
        <v>158</v>
      </c>
      <c r="E758" s="153" t="s">
        <v>19</v>
      </c>
      <c r="F758" s="154" t="s">
        <v>757</v>
      </c>
      <c r="H758" s="155">
        <v>98.421000000000006</v>
      </c>
      <c r="I758" s="156"/>
      <c r="L758" s="152"/>
      <c r="M758" s="157"/>
      <c r="T758" s="158"/>
      <c r="AT758" s="153" t="s">
        <v>158</v>
      </c>
      <c r="AU758" s="153" t="s">
        <v>82</v>
      </c>
      <c r="AV758" s="13" t="s">
        <v>82</v>
      </c>
      <c r="AW758" s="13" t="s">
        <v>33</v>
      </c>
      <c r="AX758" s="13" t="s">
        <v>72</v>
      </c>
      <c r="AY758" s="153" t="s">
        <v>146</v>
      </c>
    </row>
    <row r="759" spans="2:65" s="12" customFormat="1">
      <c r="B759" s="145"/>
      <c r="D759" s="146" t="s">
        <v>158</v>
      </c>
      <c r="E759" s="147" t="s">
        <v>19</v>
      </c>
      <c r="F759" s="148" t="s">
        <v>375</v>
      </c>
      <c r="H759" s="147" t="s">
        <v>19</v>
      </c>
      <c r="I759" s="149"/>
      <c r="L759" s="145"/>
      <c r="M759" s="150"/>
      <c r="T759" s="151"/>
      <c r="AT759" s="147" t="s">
        <v>158</v>
      </c>
      <c r="AU759" s="147" t="s">
        <v>82</v>
      </c>
      <c r="AV759" s="12" t="s">
        <v>80</v>
      </c>
      <c r="AW759" s="12" t="s">
        <v>33</v>
      </c>
      <c r="AX759" s="12" t="s">
        <v>72</v>
      </c>
      <c r="AY759" s="147" t="s">
        <v>146</v>
      </c>
    </row>
    <row r="760" spans="2:65" s="13" customFormat="1">
      <c r="B760" s="152"/>
      <c r="D760" s="146" t="s">
        <v>158</v>
      </c>
      <c r="E760" s="153" t="s">
        <v>19</v>
      </c>
      <c r="F760" s="154" t="s">
        <v>758</v>
      </c>
      <c r="H760" s="155">
        <v>317.51</v>
      </c>
      <c r="I760" s="156"/>
      <c r="L760" s="152"/>
      <c r="M760" s="157"/>
      <c r="T760" s="158"/>
      <c r="AT760" s="153" t="s">
        <v>158</v>
      </c>
      <c r="AU760" s="153" t="s">
        <v>82</v>
      </c>
      <c r="AV760" s="13" t="s">
        <v>82</v>
      </c>
      <c r="AW760" s="13" t="s">
        <v>33</v>
      </c>
      <c r="AX760" s="13" t="s">
        <v>72</v>
      </c>
      <c r="AY760" s="153" t="s">
        <v>146</v>
      </c>
    </row>
    <row r="761" spans="2:65" s="13" customFormat="1">
      <c r="B761" s="152"/>
      <c r="D761" s="146" t="s">
        <v>158</v>
      </c>
      <c r="E761" s="153" t="s">
        <v>19</v>
      </c>
      <c r="F761" s="154" t="s">
        <v>759</v>
      </c>
      <c r="H761" s="155">
        <v>11.087999999999999</v>
      </c>
      <c r="I761" s="156"/>
      <c r="L761" s="152"/>
      <c r="M761" s="157"/>
      <c r="T761" s="158"/>
      <c r="AT761" s="153" t="s">
        <v>158</v>
      </c>
      <c r="AU761" s="153" t="s">
        <v>82</v>
      </c>
      <c r="AV761" s="13" t="s">
        <v>82</v>
      </c>
      <c r="AW761" s="13" t="s">
        <v>33</v>
      </c>
      <c r="AX761" s="13" t="s">
        <v>72</v>
      </c>
      <c r="AY761" s="153" t="s">
        <v>146</v>
      </c>
    </row>
    <row r="762" spans="2:65" s="12" customFormat="1">
      <c r="B762" s="145"/>
      <c r="D762" s="146" t="s">
        <v>158</v>
      </c>
      <c r="E762" s="147" t="s">
        <v>19</v>
      </c>
      <c r="F762" s="148" t="s">
        <v>380</v>
      </c>
      <c r="H762" s="147" t="s">
        <v>19</v>
      </c>
      <c r="I762" s="149"/>
      <c r="L762" s="145"/>
      <c r="M762" s="150"/>
      <c r="T762" s="151"/>
      <c r="AT762" s="147" t="s">
        <v>158</v>
      </c>
      <c r="AU762" s="147" t="s">
        <v>82</v>
      </c>
      <c r="AV762" s="12" t="s">
        <v>80</v>
      </c>
      <c r="AW762" s="12" t="s">
        <v>33</v>
      </c>
      <c r="AX762" s="12" t="s">
        <v>72</v>
      </c>
      <c r="AY762" s="147" t="s">
        <v>146</v>
      </c>
    </row>
    <row r="763" spans="2:65" s="13" customFormat="1">
      <c r="B763" s="152"/>
      <c r="D763" s="146" t="s">
        <v>158</v>
      </c>
      <c r="E763" s="153" t="s">
        <v>19</v>
      </c>
      <c r="F763" s="154" t="s">
        <v>760</v>
      </c>
      <c r="H763" s="155">
        <v>205.07499999999999</v>
      </c>
      <c r="I763" s="156"/>
      <c r="L763" s="152"/>
      <c r="M763" s="157"/>
      <c r="T763" s="158"/>
      <c r="AT763" s="153" t="s">
        <v>158</v>
      </c>
      <c r="AU763" s="153" t="s">
        <v>82</v>
      </c>
      <c r="AV763" s="13" t="s">
        <v>82</v>
      </c>
      <c r="AW763" s="13" t="s">
        <v>33</v>
      </c>
      <c r="AX763" s="13" t="s">
        <v>72</v>
      </c>
      <c r="AY763" s="153" t="s">
        <v>146</v>
      </c>
    </row>
    <row r="764" spans="2:65" s="12" customFormat="1">
      <c r="B764" s="145"/>
      <c r="D764" s="146" t="s">
        <v>158</v>
      </c>
      <c r="E764" s="147" t="s">
        <v>19</v>
      </c>
      <c r="F764" s="148" t="s">
        <v>543</v>
      </c>
      <c r="H764" s="147" t="s">
        <v>19</v>
      </c>
      <c r="I764" s="149"/>
      <c r="L764" s="145"/>
      <c r="M764" s="150"/>
      <c r="T764" s="151"/>
      <c r="AT764" s="147" t="s">
        <v>158</v>
      </c>
      <c r="AU764" s="147" t="s">
        <v>82</v>
      </c>
      <c r="AV764" s="12" t="s">
        <v>80</v>
      </c>
      <c r="AW764" s="12" t="s">
        <v>33</v>
      </c>
      <c r="AX764" s="12" t="s">
        <v>72</v>
      </c>
      <c r="AY764" s="147" t="s">
        <v>146</v>
      </c>
    </row>
    <row r="765" spans="2:65" s="13" customFormat="1">
      <c r="B765" s="152"/>
      <c r="D765" s="146" t="s">
        <v>158</v>
      </c>
      <c r="E765" s="153" t="s">
        <v>19</v>
      </c>
      <c r="F765" s="154" t="s">
        <v>761</v>
      </c>
      <c r="H765" s="155">
        <v>21.364000000000001</v>
      </c>
      <c r="I765" s="156"/>
      <c r="L765" s="152"/>
      <c r="M765" s="157"/>
      <c r="T765" s="158"/>
      <c r="AT765" s="153" t="s">
        <v>158</v>
      </c>
      <c r="AU765" s="153" t="s">
        <v>82</v>
      </c>
      <c r="AV765" s="13" t="s">
        <v>82</v>
      </c>
      <c r="AW765" s="13" t="s">
        <v>33</v>
      </c>
      <c r="AX765" s="13" t="s">
        <v>72</v>
      </c>
      <c r="AY765" s="153" t="s">
        <v>146</v>
      </c>
    </row>
    <row r="766" spans="2:65" s="14" customFormat="1">
      <c r="B766" s="159"/>
      <c r="D766" s="146" t="s">
        <v>158</v>
      </c>
      <c r="E766" s="160" t="s">
        <v>19</v>
      </c>
      <c r="F766" s="161" t="s">
        <v>163</v>
      </c>
      <c r="H766" s="162">
        <v>3648.5949999999998</v>
      </c>
      <c r="I766" s="163"/>
      <c r="L766" s="159"/>
      <c r="M766" s="164"/>
      <c r="T766" s="165"/>
      <c r="AT766" s="160" t="s">
        <v>158</v>
      </c>
      <c r="AU766" s="160" t="s">
        <v>82</v>
      </c>
      <c r="AV766" s="14" t="s">
        <v>154</v>
      </c>
      <c r="AW766" s="14" t="s">
        <v>33</v>
      </c>
      <c r="AX766" s="14" t="s">
        <v>80</v>
      </c>
      <c r="AY766" s="160" t="s">
        <v>146</v>
      </c>
    </row>
    <row r="767" spans="2:65" s="1" customFormat="1" ht="55.5" customHeight="1">
      <c r="B767" s="33"/>
      <c r="C767" s="128" t="s">
        <v>762</v>
      </c>
      <c r="D767" s="128" t="s">
        <v>149</v>
      </c>
      <c r="E767" s="129" t="s">
        <v>763</v>
      </c>
      <c r="F767" s="130" t="s">
        <v>764</v>
      </c>
      <c r="G767" s="131" t="s">
        <v>171</v>
      </c>
      <c r="H767" s="132">
        <v>437831.4</v>
      </c>
      <c r="I767" s="133"/>
      <c r="J767" s="134">
        <f>ROUND(I767*H767,2)</f>
        <v>0</v>
      </c>
      <c r="K767" s="130" t="s">
        <v>153</v>
      </c>
      <c r="L767" s="33"/>
      <c r="M767" s="135" t="s">
        <v>19</v>
      </c>
      <c r="N767" s="136" t="s">
        <v>43</v>
      </c>
      <c r="P767" s="137">
        <f>O767*H767</f>
        <v>0</v>
      </c>
      <c r="Q767" s="137">
        <v>0</v>
      </c>
      <c r="R767" s="137">
        <f>Q767*H767</f>
        <v>0</v>
      </c>
      <c r="S767" s="137">
        <v>0</v>
      </c>
      <c r="T767" s="138">
        <f>S767*H767</f>
        <v>0</v>
      </c>
      <c r="AR767" s="139" t="s">
        <v>154</v>
      </c>
      <c r="AT767" s="139" t="s">
        <v>149</v>
      </c>
      <c r="AU767" s="139" t="s">
        <v>82</v>
      </c>
      <c r="AY767" s="18" t="s">
        <v>146</v>
      </c>
      <c r="BE767" s="140">
        <f>IF(N767="základní",J767,0)</f>
        <v>0</v>
      </c>
      <c r="BF767" s="140">
        <f>IF(N767="snížená",J767,0)</f>
        <v>0</v>
      </c>
      <c r="BG767" s="140">
        <f>IF(N767="zákl. přenesená",J767,0)</f>
        <v>0</v>
      </c>
      <c r="BH767" s="140">
        <f>IF(N767="sníž. přenesená",J767,0)</f>
        <v>0</v>
      </c>
      <c r="BI767" s="140">
        <f>IF(N767="nulová",J767,0)</f>
        <v>0</v>
      </c>
      <c r="BJ767" s="18" t="s">
        <v>80</v>
      </c>
      <c r="BK767" s="140">
        <f>ROUND(I767*H767,2)</f>
        <v>0</v>
      </c>
      <c r="BL767" s="18" t="s">
        <v>154</v>
      </c>
      <c r="BM767" s="139" t="s">
        <v>765</v>
      </c>
    </row>
    <row r="768" spans="2:65" s="1" customFormat="1">
      <c r="B768" s="33"/>
      <c r="D768" s="141" t="s">
        <v>156</v>
      </c>
      <c r="F768" s="142" t="s">
        <v>766</v>
      </c>
      <c r="I768" s="143"/>
      <c r="L768" s="33"/>
      <c r="M768" s="144"/>
      <c r="T768" s="52"/>
      <c r="AT768" s="18" t="s">
        <v>156</v>
      </c>
      <c r="AU768" s="18" t="s">
        <v>82</v>
      </c>
    </row>
    <row r="769" spans="2:65" s="13" customFormat="1">
      <c r="B769" s="152"/>
      <c r="D769" s="146" t="s">
        <v>158</v>
      </c>
      <c r="E769" s="153" t="s">
        <v>19</v>
      </c>
      <c r="F769" s="154" t="s">
        <v>767</v>
      </c>
      <c r="H769" s="155">
        <v>437831.4</v>
      </c>
      <c r="I769" s="156"/>
      <c r="L769" s="152"/>
      <c r="M769" s="157"/>
      <c r="T769" s="158"/>
      <c r="AT769" s="153" t="s">
        <v>158</v>
      </c>
      <c r="AU769" s="153" t="s">
        <v>82</v>
      </c>
      <c r="AV769" s="13" t="s">
        <v>82</v>
      </c>
      <c r="AW769" s="13" t="s">
        <v>33</v>
      </c>
      <c r="AX769" s="13" t="s">
        <v>80</v>
      </c>
      <c r="AY769" s="153" t="s">
        <v>146</v>
      </c>
    </row>
    <row r="770" spans="2:65" s="1" customFormat="1" ht="44.25" customHeight="1">
      <c r="B770" s="33"/>
      <c r="C770" s="128" t="s">
        <v>768</v>
      </c>
      <c r="D770" s="128" t="s">
        <v>149</v>
      </c>
      <c r="E770" s="129" t="s">
        <v>769</v>
      </c>
      <c r="F770" s="130" t="s">
        <v>770</v>
      </c>
      <c r="G770" s="131" t="s">
        <v>171</v>
      </c>
      <c r="H770" s="132">
        <v>3648.5949999999998</v>
      </c>
      <c r="I770" s="133"/>
      <c r="J770" s="134">
        <f>ROUND(I770*H770,2)</f>
        <v>0</v>
      </c>
      <c r="K770" s="130" t="s">
        <v>153</v>
      </c>
      <c r="L770" s="33"/>
      <c r="M770" s="135" t="s">
        <v>19</v>
      </c>
      <c r="N770" s="136" t="s">
        <v>43</v>
      </c>
      <c r="P770" s="137">
        <f>O770*H770</f>
        <v>0</v>
      </c>
      <c r="Q770" s="137">
        <v>0</v>
      </c>
      <c r="R770" s="137">
        <f>Q770*H770</f>
        <v>0</v>
      </c>
      <c r="S770" s="137">
        <v>0</v>
      </c>
      <c r="T770" s="138">
        <f>S770*H770</f>
        <v>0</v>
      </c>
      <c r="AR770" s="139" t="s">
        <v>154</v>
      </c>
      <c r="AT770" s="139" t="s">
        <v>149</v>
      </c>
      <c r="AU770" s="139" t="s">
        <v>82</v>
      </c>
      <c r="AY770" s="18" t="s">
        <v>146</v>
      </c>
      <c r="BE770" s="140">
        <f>IF(N770="základní",J770,0)</f>
        <v>0</v>
      </c>
      <c r="BF770" s="140">
        <f>IF(N770="snížená",J770,0)</f>
        <v>0</v>
      </c>
      <c r="BG770" s="140">
        <f>IF(N770="zákl. přenesená",J770,0)</f>
        <v>0</v>
      </c>
      <c r="BH770" s="140">
        <f>IF(N770="sníž. přenesená",J770,0)</f>
        <v>0</v>
      </c>
      <c r="BI770" s="140">
        <f>IF(N770="nulová",J770,0)</f>
        <v>0</v>
      </c>
      <c r="BJ770" s="18" t="s">
        <v>80</v>
      </c>
      <c r="BK770" s="140">
        <f>ROUND(I770*H770,2)</f>
        <v>0</v>
      </c>
      <c r="BL770" s="18" t="s">
        <v>154</v>
      </c>
      <c r="BM770" s="139" t="s">
        <v>771</v>
      </c>
    </row>
    <row r="771" spans="2:65" s="1" customFormat="1">
      <c r="B771" s="33"/>
      <c r="D771" s="141" t="s">
        <v>156</v>
      </c>
      <c r="F771" s="142" t="s">
        <v>772</v>
      </c>
      <c r="I771" s="143"/>
      <c r="L771" s="33"/>
      <c r="M771" s="144"/>
      <c r="T771" s="52"/>
      <c r="AT771" s="18" t="s">
        <v>156</v>
      </c>
      <c r="AU771" s="18" t="s">
        <v>82</v>
      </c>
    </row>
    <row r="772" spans="2:65" s="1" customFormat="1" ht="44.25" customHeight="1">
      <c r="B772" s="33"/>
      <c r="C772" s="128" t="s">
        <v>773</v>
      </c>
      <c r="D772" s="128" t="s">
        <v>149</v>
      </c>
      <c r="E772" s="129" t="s">
        <v>774</v>
      </c>
      <c r="F772" s="130" t="s">
        <v>775</v>
      </c>
      <c r="G772" s="131" t="s">
        <v>232</v>
      </c>
      <c r="H772" s="132">
        <v>1</v>
      </c>
      <c r="I772" s="133"/>
      <c r="J772" s="134">
        <f>ROUND(I772*H772,2)</f>
        <v>0</v>
      </c>
      <c r="K772" s="130" t="s">
        <v>19</v>
      </c>
      <c r="L772" s="33"/>
      <c r="M772" s="135" t="s">
        <v>19</v>
      </c>
      <c r="N772" s="136" t="s">
        <v>43</v>
      </c>
      <c r="P772" s="137">
        <f>O772*H772</f>
        <v>0</v>
      </c>
      <c r="Q772" s="137">
        <v>0</v>
      </c>
      <c r="R772" s="137">
        <f>Q772*H772</f>
        <v>0</v>
      </c>
      <c r="S772" s="137">
        <v>0</v>
      </c>
      <c r="T772" s="138">
        <f>S772*H772</f>
        <v>0</v>
      </c>
      <c r="AR772" s="139" t="s">
        <v>154</v>
      </c>
      <c r="AT772" s="139" t="s">
        <v>149</v>
      </c>
      <c r="AU772" s="139" t="s">
        <v>82</v>
      </c>
      <c r="AY772" s="18" t="s">
        <v>146</v>
      </c>
      <c r="BE772" s="140">
        <f>IF(N772="základní",J772,0)</f>
        <v>0</v>
      </c>
      <c r="BF772" s="140">
        <f>IF(N772="snížená",J772,0)</f>
        <v>0</v>
      </c>
      <c r="BG772" s="140">
        <f>IF(N772="zákl. přenesená",J772,0)</f>
        <v>0</v>
      </c>
      <c r="BH772" s="140">
        <f>IF(N772="sníž. přenesená",J772,0)</f>
        <v>0</v>
      </c>
      <c r="BI772" s="140">
        <f>IF(N772="nulová",J772,0)</f>
        <v>0</v>
      </c>
      <c r="BJ772" s="18" t="s">
        <v>80</v>
      </c>
      <c r="BK772" s="140">
        <f>ROUND(I772*H772,2)</f>
        <v>0</v>
      </c>
      <c r="BL772" s="18" t="s">
        <v>154</v>
      </c>
      <c r="BM772" s="139" t="s">
        <v>776</v>
      </c>
    </row>
    <row r="773" spans="2:65" s="1" customFormat="1" ht="55.5" customHeight="1">
      <c r="B773" s="33"/>
      <c r="C773" s="128" t="s">
        <v>777</v>
      </c>
      <c r="D773" s="128" t="s">
        <v>149</v>
      </c>
      <c r="E773" s="129" t="s">
        <v>778</v>
      </c>
      <c r="F773" s="130" t="s">
        <v>779</v>
      </c>
      <c r="G773" s="131" t="s">
        <v>232</v>
      </c>
      <c r="H773" s="132">
        <v>1</v>
      </c>
      <c r="I773" s="133"/>
      <c r="J773" s="134">
        <f>ROUND(I773*H773,2)</f>
        <v>0</v>
      </c>
      <c r="K773" s="130" t="s">
        <v>19</v>
      </c>
      <c r="L773" s="33"/>
      <c r="M773" s="135" t="s">
        <v>19</v>
      </c>
      <c r="N773" s="136" t="s">
        <v>43</v>
      </c>
      <c r="P773" s="137">
        <f>O773*H773</f>
        <v>0</v>
      </c>
      <c r="Q773" s="137">
        <v>0</v>
      </c>
      <c r="R773" s="137">
        <f>Q773*H773</f>
        <v>0</v>
      </c>
      <c r="S773" s="137">
        <v>0</v>
      </c>
      <c r="T773" s="138">
        <f>S773*H773</f>
        <v>0</v>
      </c>
      <c r="AR773" s="139" t="s">
        <v>154</v>
      </c>
      <c r="AT773" s="139" t="s">
        <v>149</v>
      </c>
      <c r="AU773" s="139" t="s">
        <v>82</v>
      </c>
      <c r="AY773" s="18" t="s">
        <v>146</v>
      </c>
      <c r="BE773" s="140">
        <f>IF(N773="základní",J773,0)</f>
        <v>0</v>
      </c>
      <c r="BF773" s="140">
        <f>IF(N773="snížená",J773,0)</f>
        <v>0</v>
      </c>
      <c r="BG773" s="140">
        <f>IF(N773="zákl. přenesená",J773,0)</f>
        <v>0</v>
      </c>
      <c r="BH773" s="140">
        <f>IF(N773="sníž. přenesená",J773,0)</f>
        <v>0</v>
      </c>
      <c r="BI773" s="140">
        <f>IF(N773="nulová",J773,0)</f>
        <v>0</v>
      </c>
      <c r="BJ773" s="18" t="s">
        <v>80</v>
      </c>
      <c r="BK773" s="140">
        <f>ROUND(I773*H773,2)</f>
        <v>0</v>
      </c>
      <c r="BL773" s="18" t="s">
        <v>154</v>
      </c>
      <c r="BM773" s="139" t="s">
        <v>780</v>
      </c>
    </row>
    <row r="774" spans="2:65" s="1" customFormat="1" ht="55.5" customHeight="1">
      <c r="B774" s="33"/>
      <c r="C774" s="128" t="s">
        <v>781</v>
      </c>
      <c r="D774" s="128" t="s">
        <v>149</v>
      </c>
      <c r="E774" s="129" t="s">
        <v>782</v>
      </c>
      <c r="F774" s="130" t="s">
        <v>783</v>
      </c>
      <c r="G774" s="131" t="s">
        <v>232</v>
      </c>
      <c r="H774" s="132">
        <v>3</v>
      </c>
      <c r="I774" s="133"/>
      <c r="J774" s="134">
        <f>ROUND(I774*H774,2)</f>
        <v>0</v>
      </c>
      <c r="K774" s="130" t="s">
        <v>19</v>
      </c>
      <c r="L774" s="33"/>
      <c r="M774" s="135" t="s">
        <v>19</v>
      </c>
      <c r="N774" s="136" t="s">
        <v>43</v>
      </c>
      <c r="P774" s="137">
        <f>O774*H774</f>
        <v>0</v>
      </c>
      <c r="Q774" s="137">
        <v>0</v>
      </c>
      <c r="R774" s="137">
        <f>Q774*H774</f>
        <v>0</v>
      </c>
      <c r="S774" s="137">
        <v>0</v>
      </c>
      <c r="T774" s="138">
        <f>S774*H774</f>
        <v>0</v>
      </c>
      <c r="AR774" s="139" t="s">
        <v>154</v>
      </c>
      <c r="AT774" s="139" t="s">
        <v>149</v>
      </c>
      <c r="AU774" s="139" t="s">
        <v>82</v>
      </c>
      <c r="AY774" s="18" t="s">
        <v>146</v>
      </c>
      <c r="BE774" s="140">
        <f>IF(N774="základní",J774,0)</f>
        <v>0</v>
      </c>
      <c r="BF774" s="140">
        <f>IF(N774="snížená",J774,0)</f>
        <v>0</v>
      </c>
      <c r="BG774" s="140">
        <f>IF(N774="zákl. přenesená",J774,0)</f>
        <v>0</v>
      </c>
      <c r="BH774" s="140">
        <f>IF(N774="sníž. přenesená",J774,0)</f>
        <v>0</v>
      </c>
      <c r="BI774" s="140">
        <f>IF(N774="nulová",J774,0)</f>
        <v>0</v>
      </c>
      <c r="BJ774" s="18" t="s">
        <v>80</v>
      </c>
      <c r="BK774" s="140">
        <f>ROUND(I774*H774,2)</f>
        <v>0</v>
      </c>
      <c r="BL774" s="18" t="s">
        <v>154</v>
      </c>
      <c r="BM774" s="139" t="s">
        <v>784</v>
      </c>
    </row>
    <row r="775" spans="2:65" s="1" customFormat="1" ht="24.2" customHeight="1">
      <c r="B775" s="33"/>
      <c r="C775" s="128" t="s">
        <v>785</v>
      </c>
      <c r="D775" s="128" t="s">
        <v>149</v>
      </c>
      <c r="E775" s="129" t="s">
        <v>786</v>
      </c>
      <c r="F775" s="130" t="s">
        <v>787</v>
      </c>
      <c r="G775" s="131" t="s">
        <v>171</v>
      </c>
      <c r="H775" s="132">
        <v>3648.5949999999998</v>
      </c>
      <c r="I775" s="133"/>
      <c r="J775" s="134">
        <f>ROUND(I775*H775,2)</f>
        <v>0</v>
      </c>
      <c r="K775" s="130" t="s">
        <v>153</v>
      </c>
      <c r="L775" s="33"/>
      <c r="M775" s="135" t="s">
        <v>19</v>
      </c>
      <c r="N775" s="136" t="s">
        <v>43</v>
      </c>
      <c r="P775" s="137">
        <f>O775*H775</f>
        <v>0</v>
      </c>
      <c r="Q775" s="137">
        <v>0</v>
      </c>
      <c r="R775" s="137">
        <f>Q775*H775</f>
        <v>0</v>
      </c>
      <c r="S775" s="137">
        <v>0</v>
      </c>
      <c r="T775" s="138">
        <f>S775*H775</f>
        <v>0</v>
      </c>
      <c r="AR775" s="139" t="s">
        <v>154</v>
      </c>
      <c r="AT775" s="139" t="s">
        <v>149</v>
      </c>
      <c r="AU775" s="139" t="s">
        <v>82</v>
      </c>
      <c r="AY775" s="18" t="s">
        <v>146</v>
      </c>
      <c r="BE775" s="140">
        <f>IF(N775="základní",J775,0)</f>
        <v>0</v>
      </c>
      <c r="BF775" s="140">
        <f>IF(N775="snížená",J775,0)</f>
        <v>0</v>
      </c>
      <c r="BG775" s="140">
        <f>IF(N775="zákl. přenesená",J775,0)</f>
        <v>0</v>
      </c>
      <c r="BH775" s="140">
        <f>IF(N775="sníž. přenesená",J775,0)</f>
        <v>0</v>
      </c>
      <c r="BI775" s="140">
        <f>IF(N775="nulová",J775,0)</f>
        <v>0</v>
      </c>
      <c r="BJ775" s="18" t="s">
        <v>80</v>
      </c>
      <c r="BK775" s="140">
        <f>ROUND(I775*H775,2)</f>
        <v>0</v>
      </c>
      <c r="BL775" s="18" t="s">
        <v>154</v>
      </c>
      <c r="BM775" s="139" t="s">
        <v>788</v>
      </c>
    </row>
    <row r="776" spans="2:65" s="1" customFormat="1">
      <c r="B776" s="33"/>
      <c r="D776" s="141" t="s">
        <v>156</v>
      </c>
      <c r="F776" s="142" t="s">
        <v>789</v>
      </c>
      <c r="I776" s="143"/>
      <c r="L776" s="33"/>
      <c r="M776" s="144"/>
      <c r="T776" s="52"/>
      <c r="AT776" s="18" t="s">
        <v>156</v>
      </c>
      <c r="AU776" s="18" t="s">
        <v>82</v>
      </c>
    </row>
    <row r="777" spans="2:65" s="1" customFormat="1" ht="24.2" customHeight="1">
      <c r="B777" s="33"/>
      <c r="C777" s="128" t="s">
        <v>790</v>
      </c>
      <c r="D777" s="128" t="s">
        <v>149</v>
      </c>
      <c r="E777" s="129" t="s">
        <v>791</v>
      </c>
      <c r="F777" s="130" t="s">
        <v>792</v>
      </c>
      <c r="G777" s="131" t="s">
        <v>171</v>
      </c>
      <c r="H777" s="132">
        <v>437831.4</v>
      </c>
      <c r="I777" s="133"/>
      <c r="J777" s="134">
        <f>ROUND(I777*H777,2)</f>
        <v>0</v>
      </c>
      <c r="K777" s="130" t="s">
        <v>153</v>
      </c>
      <c r="L777" s="33"/>
      <c r="M777" s="135" t="s">
        <v>19</v>
      </c>
      <c r="N777" s="136" t="s">
        <v>43</v>
      </c>
      <c r="P777" s="137">
        <f>O777*H777</f>
        <v>0</v>
      </c>
      <c r="Q777" s="137">
        <v>0</v>
      </c>
      <c r="R777" s="137">
        <f>Q777*H777</f>
        <v>0</v>
      </c>
      <c r="S777" s="137">
        <v>0</v>
      </c>
      <c r="T777" s="138">
        <f>S777*H777</f>
        <v>0</v>
      </c>
      <c r="AR777" s="139" t="s">
        <v>154</v>
      </c>
      <c r="AT777" s="139" t="s">
        <v>149</v>
      </c>
      <c r="AU777" s="139" t="s">
        <v>82</v>
      </c>
      <c r="AY777" s="18" t="s">
        <v>146</v>
      </c>
      <c r="BE777" s="140">
        <f>IF(N777="základní",J777,0)</f>
        <v>0</v>
      </c>
      <c r="BF777" s="140">
        <f>IF(N777="snížená",J777,0)</f>
        <v>0</v>
      </c>
      <c r="BG777" s="140">
        <f>IF(N777="zákl. přenesená",J777,0)</f>
        <v>0</v>
      </c>
      <c r="BH777" s="140">
        <f>IF(N777="sníž. přenesená",J777,0)</f>
        <v>0</v>
      </c>
      <c r="BI777" s="140">
        <f>IF(N777="nulová",J777,0)</f>
        <v>0</v>
      </c>
      <c r="BJ777" s="18" t="s">
        <v>80</v>
      </c>
      <c r="BK777" s="140">
        <f>ROUND(I777*H777,2)</f>
        <v>0</v>
      </c>
      <c r="BL777" s="18" t="s">
        <v>154</v>
      </c>
      <c r="BM777" s="139" t="s">
        <v>793</v>
      </c>
    </row>
    <row r="778" spans="2:65" s="1" customFormat="1">
      <c r="B778" s="33"/>
      <c r="D778" s="141" t="s">
        <v>156</v>
      </c>
      <c r="F778" s="142" t="s">
        <v>794</v>
      </c>
      <c r="I778" s="143"/>
      <c r="L778" s="33"/>
      <c r="M778" s="144"/>
      <c r="T778" s="52"/>
      <c r="AT778" s="18" t="s">
        <v>156</v>
      </c>
      <c r="AU778" s="18" t="s">
        <v>82</v>
      </c>
    </row>
    <row r="779" spans="2:65" s="1" customFormat="1" ht="24.2" customHeight="1">
      <c r="B779" s="33"/>
      <c r="C779" s="128" t="s">
        <v>795</v>
      </c>
      <c r="D779" s="128" t="s">
        <v>149</v>
      </c>
      <c r="E779" s="129" t="s">
        <v>796</v>
      </c>
      <c r="F779" s="130" t="s">
        <v>797</v>
      </c>
      <c r="G779" s="131" t="s">
        <v>171</v>
      </c>
      <c r="H779" s="132">
        <v>3648.5949999999998</v>
      </c>
      <c r="I779" s="133"/>
      <c r="J779" s="134">
        <f>ROUND(I779*H779,2)</f>
        <v>0</v>
      </c>
      <c r="K779" s="130" t="s">
        <v>153</v>
      </c>
      <c r="L779" s="33"/>
      <c r="M779" s="135" t="s">
        <v>19</v>
      </c>
      <c r="N779" s="136" t="s">
        <v>43</v>
      </c>
      <c r="P779" s="137">
        <f>O779*H779</f>
        <v>0</v>
      </c>
      <c r="Q779" s="137">
        <v>0</v>
      </c>
      <c r="R779" s="137">
        <f>Q779*H779</f>
        <v>0</v>
      </c>
      <c r="S779" s="137">
        <v>0</v>
      </c>
      <c r="T779" s="138">
        <f>S779*H779</f>
        <v>0</v>
      </c>
      <c r="AR779" s="139" t="s">
        <v>154</v>
      </c>
      <c r="AT779" s="139" t="s">
        <v>149</v>
      </c>
      <c r="AU779" s="139" t="s">
        <v>82</v>
      </c>
      <c r="AY779" s="18" t="s">
        <v>146</v>
      </c>
      <c r="BE779" s="140">
        <f>IF(N779="základní",J779,0)</f>
        <v>0</v>
      </c>
      <c r="BF779" s="140">
        <f>IF(N779="snížená",J779,0)</f>
        <v>0</v>
      </c>
      <c r="BG779" s="140">
        <f>IF(N779="zákl. přenesená",J779,0)</f>
        <v>0</v>
      </c>
      <c r="BH779" s="140">
        <f>IF(N779="sníž. přenesená",J779,0)</f>
        <v>0</v>
      </c>
      <c r="BI779" s="140">
        <f>IF(N779="nulová",J779,0)</f>
        <v>0</v>
      </c>
      <c r="BJ779" s="18" t="s">
        <v>80</v>
      </c>
      <c r="BK779" s="140">
        <f>ROUND(I779*H779,2)</f>
        <v>0</v>
      </c>
      <c r="BL779" s="18" t="s">
        <v>154</v>
      </c>
      <c r="BM779" s="139" t="s">
        <v>798</v>
      </c>
    </row>
    <row r="780" spans="2:65" s="1" customFormat="1">
      <c r="B780" s="33"/>
      <c r="D780" s="141" t="s">
        <v>156</v>
      </c>
      <c r="F780" s="142" t="s">
        <v>799</v>
      </c>
      <c r="I780" s="143"/>
      <c r="L780" s="33"/>
      <c r="M780" s="144"/>
      <c r="T780" s="52"/>
      <c r="AT780" s="18" t="s">
        <v>156</v>
      </c>
      <c r="AU780" s="18" t="s">
        <v>82</v>
      </c>
    </row>
    <row r="781" spans="2:65" s="1" customFormat="1" ht="37.9" customHeight="1">
      <c r="B781" s="33"/>
      <c r="C781" s="128" t="s">
        <v>800</v>
      </c>
      <c r="D781" s="128" t="s">
        <v>149</v>
      </c>
      <c r="E781" s="129" t="s">
        <v>801</v>
      </c>
      <c r="F781" s="130" t="s">
        <v>802</v>
      </c>
      <c r="G781" s="131" t="s">
        <v>171</v>
      </c>
      <c r="H781" s="132">
        <v>21.786999999999999</v>
      </c>
      <c r="I781" s="133"/>
      <c r="J781" s="134">
        <f>ROUND(I781*H781,2)</f>
        <v>0</v>
      </c>
      <c r="K781" s="130" t="s">
        <v>153</v>
      </c>
      <c r="L781" s="33"/>
      <c r="M781" s="135" t="s">
        <v>19</v>
      </c>
      <c r="N781" s="136" t="s">
        <v>43</v>
      </c>
      <c r="P781" s="137">
        <f>O781*H781</f>
        <v>0</v>
      </c>
      <c r="Q781" s="137">
        <v>2.1000000000000001E-4</v>
      </c>
      <c r="R781" s="137">
        <f>Q781*H781</f>
        <v>4.5752700000000002E-3</v>
      </c>
      <c r="S781" s="137">
        <v>0</v>
      </c>
      <c r="T781" s="138">
        <f>S781*H781</f>
        <v>0</v>
      </c>
      <c r="AR781" s="139" t="s">
        <v>154</v>
      </c>
      <c r="AT781" s="139" t="s">
        <v>149</v>
      </c>
      <c r="AU781" s="139" t="s">
        <v>82</v>
      </c>
      <c r="AY781" s="18" t="s">
        <v>146</v>
      </c>
      <c r="BE781" s="140">
        <f>IF(N781="základní",J781,0)</f>
        <v>0</v>
      </c>
      <c r="BF781" s="140">
        <f>IF(N781="snížená",J781,0)</f>
        <v>0</v>
      </c>
      <c r="BG781" s="140">
        <f>IF(N781="zákl. přenesená",J781,0)</f>
        <v>0</v>
      </c>
      <c r="BH781" s="140">
        <f>IF(N781="sníž. přenesená",J781,0)</f>
        <v>0</v>
      </c>
      <c r="BI781" s="140">
        <f>IF(N781="nulová",J781,0)</f>
        <v>0</v>
      </c>
      <c r="BJ781" s="18" t="s">
        <v>80</v>
      </c>
      <c r="BK781" s="140">
        <f>ROUND(I781*H781,2)</f>
        <v>0</v>
      </c>
      <c r="BL781" s="18" t="s">
        <v>154</v>
      </c>
      <c r="BM781" s="139" t="s">
        <v>803</v>
      </c>
    </row>
    <row r="782" spans="2:65" s="1" customFormat="1">
      <c r="B782" s="33"/>
      <c r="D782" s="141" t="s">
        <v>156</v>
      </c>
      <c r="F782" s="142" t="s">
        <v>804</v>
      </c>
      <c r="I782" s="143"/>
      <c r="L782" s="33"/>
      <c r="M782" s="144"/>
      <c r="T782" s="52"/>
      <c r="AT782" s="18" t="s">
        <v>156</v>
      </c>
      <c r="AU782" s="18" t="s">
        <v>82</v>
      </c>
    </row>
    <row r="783" spans="2:65" s="12" customFormat="1">
      <c r="B783" s="145"/>
      <c r="D783" s="146" t="s">
        <v>158</v>
      </c>
      <c r="E783" s="147" t="s">
        <v>19</v>
      </c>
      <c r="F783" s="148" t="s">
        <v>197</v>
      </c>
      <c r="H783" s="147" t="s">
        <v>19</v>
      </c>
      <c r="I783" s="149"/>
      <c r="L783" s="145"/>
      <c r="M783" s="150"/>
      <c r="T783" s="151"/>
      <c r="AT783" s="147" t="s">
        <v>158</v>
      </c>
      <c r="AU783" s="147" t="s">
        <v>82</v>
      </c>
      <c r="AV783" s="12" t="s">
        <v>80</v>
      </c>
      <c r="AW783" s="12" t="s">
        <v>33</v>
      </c>
      <c r="AX783" s="12" t="s">
        <v>72</v>
      </c>
      <c r="AY783" s="147" t="s">
        <v>146</v>
      </c>
    </row>
    <row r="784" spans="2:65" s="12" customFormat="1">
      <c r="B784" s="145"/>
      <c r="D784" s="146" t="s">
        <v>158</v>
      </c>
      <c r="E784" s="147" t="s">
        <v>19</v>
      </c>
      <c r="F784" s="148" t="s">
        <v>805</v>
      </c>
      <c r="H784" s="147" t="s">
        <v>19</v>
      </c>
      <c r="I784" s="149"/>
      <c r="L784" s="145"/>
      <c r="M784" s="150"/>
      <c r="T784" s="151"/>
      <c r="AT784" s="147" t="s">
        <v>158</v>
      </c>
      <c r="AU784" s="147" t="s">
        <v>82</v>
      </c>
      <c r="AV784" s="12" t="s">
        <v>80</v>
      </c>
      <c r="AW784" s="12" t="s">
        <v>33</v>
      </c>
      <c r="AX784" s="12" t="s">
        <v>72</v>
      </c>
      <c r="AY784" s="147" t="s">
        <v>146</v>
      </c>
    </row>
    <row r="785" spans="2:65" s="13" customFormat="1">
      <c r="B785" s="152"/>
      <c r="D785" s="146" t="s">
        <v>158</v>
      </c>
      <c r="E785" s="153" t="s">
        <v>19</v>
      </c>
      <c r="F785" s="154" t="s">
        <v>447</v>
      </c>
      <c r="H785" s="155">
        <v>21.786999999999999</v>
      </c>
      <c r="I785" s="156"/>
      <c r="L785" s="152"/>
      <c r="M785" s="157"/>
      <c r="T785" s="158"/>
      <c r="AT785" s="153" t="s">
        <v>158</v>
      </c>
      <c r="AU785" s="153" t="s">
        <v>82</v>
      </c>
      <c r="AV785" s="13" t="s">
        <v>82</v>
      </c>
      <c r="AW785" s="13" t="s">
        <v>33</v>
      </c>
      <c r="AX785" s="13" t="s">
        <v>80</v>
      </c>
      <c r="AY785" s="153" t="s">
        <v>146</v>
      </c>
    </row>
    <row r="786" spans="2:65" s="1" customFormat="1" ht="16.5" customHeight="1">
      <c r="B786" s="33"/>
      <c r="C786" s="128" t="s">
        <v>806</v>
      </c>
      <c r="D786" s="128" t="s">
        <v>149</v>
      </c>
      <c r="E786" s="129" t="s">
        <v>807</v>
      </c>
      <c r="F786" s="130" t="s">
        <v>808</v>
      </c>
      <c r="G786" s="131" t="s">
        <v>232</v>
      </c>
      <c r="H786" s="132">
        <v>1</v>
      </c>
      <c r="I786" s="133"/>
      <c r="J786" s="134">
        <f>ROUND(I786*H786,2)</f>
        <v>0</v>
      </c>
      <c r="K786" s="130" t="s">
        <v>19</v>
      </c>
      <c r="L786" s="33"/>
      <c r="M786" s="135" t="s">
        <v>19</v>
      </c>
      <c r="N786" s="136" t="s">
        <v>43</v>
      </c>
      <c r="P786" s="137">
        <f>O786*H786</f>
        <v>0</v>
      </c>
      <c r="Q786" s="137">
        <v>0</v>
      </c>
      <c r="R786" s="137">
        <f>Q786*H786</f>
        <v>0</v>
      </c>
      <c r="S786" s="137">
        <v>0</v>
      </c>
      <c r="T786" s="138">
        <f>S786*H786</f>
        <v>0</v>
      </c>
      <c r="AR786" s="139" t="s">
        <v>154</v>
      </c>
      <c r="AT786" s="139" t="s">
        <v>149</v>
      </c>
      <c r="AU786" s="139" t="s">
        <v>82</v>
      </c>
      <c r="AY786" s="18" t="s">
        <v>146</v>
      </c>
      <c r="BE786" s="140">
        <f>IF(N786="základní",J786,0)</f>
        <v>0</v>
      </c>
      <c r="BF786" s="140">
        <f>IF(N786="snížená",J786,0)</f>
        <v>0</v>
      </c>
      <c r="BG786" s="140">
        <f>IF(N786="zákl. přenesená",J786,0)</f>
        <v>0</v>
      </c>
      <c r="BH786" s="140">
        <f>IF(N786="sníž. přenesená",J786,0)</f>
        <v>0</v>
      </c>
      <c r="BI786" s="140">
        <f>IF(N786="nulová",J786,0)</f>
        <v>0</v>
      </c>
      <c r="BJ786" s="18" t="s">
        <v>80</v>
      </c>
      <c r="BK786" s="140">
        <f>ROUND(I786*H786,2)</f>
        <v>0</v>
      </c>
      <c r="BL786" s="18" t="s">
        <v>154</v>
      </c>
      <c r="BM786" s="139" t="s">
        <v>809</v>
      </c>
    </row>
    <row r="787" spans="2:65" s="11" customFormat="1" ht="22.9" customHeight="1">
      <c r="B787" s="116"/>
      <c r="D787" s="117" t="s">
        <v>71</v>
      </c>
      <c r="E787" s="126" t="s">
        <v>810</v>
      </c>
      <c r="F787" s="126" t="s">
        <v>811</v>
      </c>
      <c r="I787" s="119"/>
      <c r="J787" s="127">
        <f>BK787</f>
        <v>0</v>
      </c>
      <c r="L787" s="116"/>
      <c r="M787" s="121"/>
      <c r="P787" s="122">
        <f>SUM(P788:P799)</f>
        <v>0</v>
      </c>
      <c r="R787" s="122">
        <f>SUM(R788:R799)</f>
        <v>0</v>
      </c>
      <c r="T787" s="123">
        <f>SUM(T788:T799)</f>
        <v>0</v>
      </c>
      <c r="AR787" s="117" t="s">
        <v>80</v>
      </c>
      <c r="AT787" s="124" t="s">
        <v>71</v>
      </c>
      <c r="AU787" s="124" t="s">
        <v>80</v>
      </c>
      <c r="AY787" s="117" t="s">
        <v>146</v>
      </c>
      <c r="BK787" s="125">
        <f>SUM(BK788:BK799)</f>
        <v>0</v>
      </c>
    </row>
    <row r="788" spans="2:65" s="1" customFormat="1" ht="24.2" customHeight="1">
      <c r="B788" s="33"/>
      <c r="C788" s="128" t="s">
        <v>812</v>
      </c>
      <c r="D788" s="128" t="s">
        <v>149</v>
      </c>
      <c r="E788" s="129" t="s">
        <v>813</v>
      </c>
      <c r="F788" s="130" t="s">
        <v>814</v>
      </c>
      <c r="G788" s="131" t="s">
        <v>166</v>
      </c>
      <c r="H788" s="132">
        <v>3</v>
      </c>
      <c r="I788" s="133"/>
      <c r="J788" s="134">
        <f>ROUND(I788*H788,2)</f>
        <v>0</v>
      </c>
      <c r="K788" s="130" t="s">
        <v>19</v>
      </c>
      <c r="L788" s="33"/>
      <c r="M788" s="135" t="s">
        <v>19</v>
      </c>
      <c r="N788" s="136" t="s">
        <v>43</v>
      </c>
      <c r="P788" s="137">
        <f>O788*H788</f>
        <v>0</v>
      </c>
      <c r="Q788" s="137">
        <v>0</v>
      </c>
      <c r="R788" s="137">
        <f>Q788*H788</f>
        <v>0</v>
      </c>
      <c r="S788" s="137">
        <v>0</v>
      </c>
      <c r="T788" s="138">
        <f>S788*H788</f>
        <v>0</v>
      </c>
      <c r="AR788" s="139" t="s">
        <v>154</v>
      </c>
      <c r="AT788" s="139" t="s">
        <v>149</v>
      </c>
      <c r="AU788" s="139" t="s">
        <v>82</v>
      </c>
      <c r="AY788" s="18" t="s">
        <v>146</v>
      </c>
      <c r="BE788" s="140">
        <f>IF(N788="základní",J788,0)</f>
        <v>0</v>
      </c>
      <c r="BF788" s="140">
        <f>IF(N788="snížená",J788,0)</f>
        <v>0</v>
      </c>
      <c r="BG788" s="140">
        <f>IF(N788="zákl. přenesená",J788,0)</f>
        <v>0</v>
      </c>
      <c r="BH788" s="140">
        <f>IF(N788="sníž. přenesená",J788,0)</f>
        <v>0</v>
      </c>
      <c r="BI788" s="140">
        <f>IF(N788="nulová",J788,0)</f>
        <v>0</v>
      </c>
      <c r="BJ788" s="18" t="s">
        <v>80</v>
      </c>
      <c r="BK788" s="140">
        <f>ROUND(I788*H788,2)</f>
        <v>0</v>
      </c>
      <c r="BL788" s="18" t="s">
        <v>154</v>
      </c>
      <c r="BM788" s="139" t="s">
        <v>815</v>
      </c>
    </row>
    <row r="789" spans="2:65" s="12" customFormat="1">
      <c r="B789" s="145"/>
      <c r="D789" s="146" t="s">
        <v>158</v>
      </c>
      <c r="E789" s="147" t="s">
        <v>19</v>
      </c>
      <c r="F789" s="148" t="s">
        <v>816</v>
      </c>
      <c r="H789" s="147" t="s">
        <v>19</v>
      </c>
      <c r="I789" s="149"/>
      <c r="L789" s="145"/>
      <c r="M789" s="150"/>
      <c r="T789" s="151"/>
      <c r="AT789" s="147" t="s">
        <v>158</v>
      </c>
      <c r="AU789" s="147" t="s">
        <v>82</v>
      </c>
      <c r="AV789" s="12" t="s">
        <v>80</v>
      </c>
      <c r="AW789" s="12" t="s">
        <v>33</v>
      </c>
      <c r="AX789" s="12" t="s">
        <v>72</v>
      </c>
      <c r="AY789" s="147" t="s">
        <v>146</v>
      </c>
    </row>
    <row r="790" spans="2:65" s="13" customFormat="1">
      <c r="B790" s="152"/>
      <c r="D790" s="146" t="s">
        <v>158</v>
      </c>
      <c r="E790" s="153" t="s">
        <v>19</v>
      </c>
      <c r="F790" s="154" t="s">
        <v>147</v>
      </c>
      <c r="H790" s="155">
        <v>3</v>
      </c>
      <c r="I790" s="156"/>
      <c r="L790" s="152"/>
      <c r="M790" s="157"/>
      <c r="T790" s="158"/>
      <c r="AT790" s="153" t="s">
        <v>158</v>
      </c>
      <c r="AU790" s="153" t="s">
        <v>82</v>
      </c>
      <c r="AV790" s="13" t="s">
        <v>82</v>
      </c>
      <c r="AW790" s="13" t="s">
        <v>33</v>
      </c>
      <c r="AX790" s="13" t="s">
        <v>80</v>
      </c>
      <c r="AY790" s="153" t="s">
        <v>146</v>
      </c>
    </row>
    <row r="791" spans="2:65" s="1" customFormat="1" ht="37.9" customHeight="1">
      <c r="B791" s="33"/>
      <c r="C791" s="128" t="s">
        <v>817</v>
      </c>
      <c r="D791" s="128" t="s">
        <v>149</v>
      </c>
      <c r="E791" s="129" t="s">
        <v>818</v>
      </c>
      <c r="F791" s="130" t="s">
        <v>819</v>
      </c>
      <c r="G791" s="131" t="s">
        <v>166</v>
      </c>
      <c r="H791" s="132">
        <v>2</v>
      </c>
      <c r="I791" s="133"/>
      <c r="J791" s="134">
        <f>ROUND(I791*H791,2)</f>
        <v>0</v>
      </c>
      <c r="K791" s="130" t="s">
        <v>19</v>
      </c>
      <c r="L791" s="33"/>
      <c r="M791" s="135" t="s">
        <v>19</v>
      </c>
      <c r="N791" s="136" t="s">
        <v>43</v>
      </c>
      <c r="P791" s="137">
        <f>O791*H791</f>
        <v>0</v>
      </c>
      <c r="Q791" s="137">
        <v>0</v>
      </c>
      <c r="R791" s="137">
        <f>Q791*H791</f>
        <v>0</v>
      </c>
      <c r="S791" s="137">
        <v>0</v>
      </c>
      <c r="T791" s="138">
        <f>S791*H791</f>
        <v>0</v>
      </c>
      <c r="AR791" s="139" t="s">
        <v>154</v>
      </c>
      <c r="AT791" s="139" t="s">
        <v>149</v>
      </c>
      <c r="AU791" s="139" t="s">
        <v>82</v>
      </c>
      <c r="AY791" s="18" t="s">
        <v>146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18" t="s">
        <v>80</v>
      </c>
      <c r="BK791" s="140">
        <f>ROUND(I791*H791,2)</f>
        <v>0</v>
      </c>
      <c r="BL791" s="18" t="s">
        <v>154</v>
      </c>
      <c r="BM791" s="139" t="s">
        <v>820</v>
      </c>
    </row>
    <row r="792" spans="2:65" s="12" customFormat="1">
      <c r="B792" s="145"/>
      <c r="D792" s="146" t="s">
        <v>158</v>
      </c>
      <c r="E792" s="147" t="s">
        <v>19</v>
      </c>
      <c r="F792" s="148" t="s">
        <v>821</v>
      </c>
      <c r="H792" s="147" t="s">
        <v>19</v>
      </c>
      <c r="I792" s="149"/>
      <c r="L792" s="145"/>
      <c r="M792" s="150"/>
      <c r="T792" s="151"/>
      <c r="AT792" s="147" t="s">
        <v>158</v>
      </c>
      <c r="AU792" s="147" t="s">
        <v>82</v>
      </c>
      <c r="AV792" s="12" t="s">
        <v>80</v>
      </c>
      <c r="AW792" s="12" t="s">
        <v>33</v>
      </c>
      <c r="AX792" s="12" t="s">
        <v>72</v>
      </c>
      <c r="AY792" s="147" t="s">
        <v>146</v>
      </c>
    </row>
    <row r="793" spans="2:65" s="13" customFormat="1">
      <c r="B793" s="152"/>
      <c r="D793" s="146" t="s">
        <v>158</v>
      </c>
      <c r="E793" s="153" t="s">
        <v>19</v>
      </c>
      <c r="F793" s="154" t="s">
        <v>82</v>
      </c>
      <c r="H793" s="155">
        <v>2</v>
      </c>
      <c r="I793" s="156"/>
      <c r="L793" s="152"/>
      <c r="M793" s="157"/>
      <c r="T793" s="158"/>
      <c r="AT793" s="153" t="s">
        <v>158</v>
      </c>
      <c r="AU793" s="153" t="s">
        <v>82</v>
      </c>
      <c r="AV793" s="13" t="s">
        <v>82</v>
      </c>
      <c r="AW793" s="13" t="s">
        <v>33</v>
      </c>
      <c r="AX793" s="13" t="s">
        <v>80</v>
      </c>
      <c r="AY793" s="153" t="s">
        <v>146</v>
      </c>
    </row>
    <row r="794" spans="2:65" s="1" customFormat="1" ht="24.2" customHeight="1">
      <c r="B794" s="33"/>
      <c r="C794" s="128" t="s">
        <v>822</v>
      </c>
      <c r="D794" s="128" t="s">
        <v>149</v>
      </c>
      <c r="E794" s="129" t="s">
        <v>823</v>
      </c>
      <c r="F794" s="130" t="s">
        <v>824</v>
      </c>
      <c r="G794" s="131" t="s">
        <v>166</v>
      </c>
      <c r="H794" s="132">
        <v>2</v>
      </c>
      <c r="I794" s="133"/>
      <c r="J794" s="134">
        <f>ROUND(I794*H794,2)</f>
        <v>0</v>
      </c>
      <c r="K794" s="130" t="s">
        <v>19</v>
      </c>
      <c r="L794" s="33"/>
      <c r="M794" s="135" t="s">
        <v>19</v>
      </c>
      <c r="N794" s="136" t="s">
        <v>43</v>
      </c>
      <c r="P794" s="137">
        <f>O794*H794</f>
        <v>0</v>
      </c>
      <c r="Q794" s="137">
        <v>0</v>
      </c>
      <c r="R794" s="137">
        <f>Q794*H794</f>
        <v>0</v>
      </c>
      <c r="S794" s="137">
        <v>0</v>
      </c>
      <c r="T794" s="138">
        <f>S794*H794</f>
        <v>0</v>
      </c>
      <c r="AR794" s="139" t="s">
        <v>154</v>
      </c>
      <c r="AT794" s="139" t="s">
        <v>149</v>
      </c>
      <c r="AU794" s="139" t="s">
        <v>82</v>
      </c>
      <c r="AY794" s="18" t="s">
        <v>146</v>
      </c>
      <c r="BE794" s="140">
        <f>IF(N794="základní",J794,0)</f>
        <v>0</v>
      </c>
      <c r="BF794" s="140">
        <f>IF(N794="snížená",J794,0)</f>
        <v>0</v>
      </c>
      <c r="BG794" s="140">
        <f>IF(N794="zákl. přenesená",J794,0)</f>
        <v>0</v>
      </c>
      <c r="BH794" s="140">
        <f>IF(N794="sníž. přenesená",J794,0)</f>
        <v>0</v>
      </c>
      <c r="BI794" s="140">
        <f>IF(N794="nulová",J794,0)</f>
        <v>0</v>
      </c>
      <c r="BJ794" s="18" t="s">
        <v>80</v>
      </c>
      <c r="BK794" s="140">
        <f>ROUND(I794*H794,2)</f>
        <v>0</v>
      </c>
      <c r="BL794" s="18" t="s">
        <v>154</v>
      </c>
      <c r="BM794" s="139" t="s">
        <v>825</v>
      </c>
    </row>
    <row r="795" spans="2:65" s="12" customFormat="1">
      <c r="B795" s="145"/>
      <c r="D795" s="146" t="s">
        <v>158</v>
      </c>
      <c r="E795" s="147" t="s">
        <v>19</v>
      </c>
      <c r="F795" s="148" t="s">
        <v>826</v>
      </c>
      <c r="H795" s="147" t="s">
        <v>19</v>
      </c>
      <c r="I795" s="149"/>
      <c r="L795" s="145"/>
      <c r="M795" s="150"/>
      <c r="T795" s="151"/>
      <c r="AT795" s="147" t="s">
        <v>158</v>
      </c>
      <c r="AU795" s="147" t="s">
        <v>82</v>
      </c>
      <c r="AV795" s="12" t="s">
        <v>80</v>
      </c>
      <c r="AW795" s="12" t="s">
        <v>33</v>
      </c>
      <c r="AX795" s="12" t="s">
        <v>72</v>
      </c>
      <c r="AY795" s="147" t="s">
        <v>146</v>
      </c>
    </row>
    <row r="796" spans="2:65" s="13" customFormat="1">
      <c r="B796" s="152"/>
      <c r="D796" s="146" t="s">
        <v>158</v>
      </c>
      <c r="E796" s="153" t="s">
        <v>19</v>
      </c>
      <c r="F796" s="154" t="s">
        <v>82</v>
      </c>
      <c r="H796" s="155">
        <v>2</v>
      </c>
      <c r="I796" s="156"/>
      <c r="L796" s="152"/>
      <c r="M796" s="157"/>
      <c r="T796" s="158"/>
      <c r="AT796" s="153" t="s">
        <v>158</v>
      </c>
      <c r="AU796" s="153" t="s">
        <v>82</v>
      </c>
      <c r="AV796" s="13" t="s">
        <v>82</v>
      </c>
      <c r="AW796" s="13" t="s">
        <v>33</v>
      </c>
      <c r="AX796" s="13" t="s">
        <v>80</v>
      </c>
      <c r="AY796" s="153" t="s">
        <v>146</v>
      </c>
    </row>
    <row r="797" spans="2:65" s="1" customFormat="1" ht="44.25" customHeight="1">
      <c r="B797" s="33"/>
      <c r="C797" s="128" t="s">
        <v>827</v>
      </c>
      <c r="D797" s="128" t="s">
        <v>149</v>
      </c>
      <c r="E797" s="129" t="s">
        <v>828</v>
      </c>
      <c r="F797" s="130" t="s">
        <v>829</v>
      </c>
      <c r="G797" s="131" t="s">
        <v>166</v>
      </c>
      <c r="H797" s="132">
        <v>2</v>
      </c>
      <c r="I797" s="133"/>
      <c r="J797" s="134">
        <f>ROUND(I797*H797,2)</f>
        <v>0</v>
      </c>
      <c r="K797" s="130" t="s">
        <v>19</v>
      </c>
      <c r="L797" s="33"/>
      <c r="M797" s="135" t="s">
        <v>19</v>
      </c>
      <c r="N797" s="136" t="s">
        <v>43</v>
      </c>
      <c r="P797" s="137">
        <f>O797*H797</f>
        <v>0</v>
      </c>
      <c r="Q797" s="137">
        <v>0</v>
      </c>
      <c r="R797" s="137">
        <f>Q797*H797</f>
        <v>0</v>
      </c>
      <c r="S797" s="137">
        <v>0</v>
      </c>
      <c r="T797" s="138">
        <f>S797*H797</f>
        <v>0</v>
      </c>
      <c r="AR797" s="139" t="s">
        <v>154</v>
      </c>
      <c r="AT797" s="139" t="s">
        <v>149</v>
      </c>
      <c r="AU797" s="139" t="s">
        <v>82</v>
      </c>
      <c r="AY797" s="18" t="s">
        <v>146</v>
      </c>
      <c r="BE797" s="140">
        <f>IF(N797="základní",J797,0)</f>
        <v>0</v>
      </c>
      <c r="BF797" s="140">
        <f>IF(N797="snížená",J797,0)</f>
        <v>0</v>
      </c>
      <c r="BG797" s="140">
        <f>IF(N797="zákl. přenesená",J797,0)</f>
        <v>0</v>
      </c>
      <c r="BH797" s="140">
        <f>IF(N797="sníž. přenesená",J797,0)</f>
        <v>0</v>
      </c>
      <c r="BI797" s="140">
        <f>IF(N797="nulová",J797,0)</f>
        <v>0</v>
      </c>
      <c r="BJ797" s="18" t="s">
        <v>80</v>
      </c>
      <c r="BK797" s="140">
        <f>ROUND(I797*H797,2)</f>
        <v>0</v>
      </c>
      <c r="BL797" s="18" t="s">
        <v>154</v>
      </c>
      <c r="BM797" s="139" t="s">
        <v>830</v>
      </c>
    </row>
    <row r="798" spans="2:65" s="12" customFormat="1">
      <c r="B798" s="145"/>
      <c r="D798" s="146" t="s">
        <v>158</v>
      </c>
      <c r="E798" s="147" t="s">
        <v>19</v>
      </c>
      <c r="F798" s="148" t="s">
        <v>831</v>
      </c>
      <c r="H798" s="147" t="s">
        <v>19</v>
      </c>
      <c r="I798" s="149"/>
      <c r="L798" s="145"/>
      <c r="M798" s="150"/>
      <c r="T798" s="151"/>
      <c r="AT798" s="147" t="s">
        <v>158</v>
      </c>
      <c r="AU798" s="147" t="s">
        <v>82</v>
      </c>
      <c r="AV798" s="12" t="s">
        <v>80</v>
      </c>
      <c r="AW798" s="12" t="s">
        <v>33</v>
      </c>
      <c r="AX798" s="12" t="s">
        <v>72</v>
      </c>
      <c r="AY798" s="147" t="s">
        <v>146</v>
      </c>
    </row>
    <row r="799" spans="2:65" s="13" customFormat="1">
      <c r="B799" s="152"/>
      <c r="D799" s="146" t="s">
        <v>158</v>
      </c>
      <c r="E799" s="153" t="s">
        <v>19</v>
      </c>
      <c r="F799" s="154" t="s">
        <v>82</v>
      </c>
      <c r="H799" s="155">
        <v>2</v>
      </c>
      <c r="I799" s="156"/>
      <c r="L799" s="152"/>
      <c r="M799" s="157"/>
      <c r="T799" s="158"/>
      <c r="AT799" s="153" t="s">
        <v>158</v>
      </c>
      <c r="AU799" s="153" t="s">
        <v>82</v>
      </c>
      <c r="AV799" s="13" t="s">
        <v>82</v>
      </c>
      <c r="AW799" s="13" t="s">
        <v>33</v>
      </c>
      <c r="AX799" s="13" t="s">
        <v>80</v>
      </c>
      <c r="AY799" s="153" t="s">
        <v>146</v>
      </c>
    </row>
    <row r="800" spans="2:65" s="11" customFormat="1" ht="22.9" customHeight="1">
      <c r="B800" s="116"/>
      <c r="D800" s="117" t="s">
        <v>71</v>
      </c>
      <c r="E800" s="126" t="s">
        <v>832</v>
      </c>
      <c r="F800" s="126" t="s">
        <v>833</v>
      </c>
      <c r="I800" s="119"/>
      <c r="J800" s="127">
        <f>BK800</f>
        <v>0</v>
      </c>
      <c r="L800" s="116"/>
      <c r="M800" s="121"/>
      <c r="P800" s="122">
        <f>SUM(P801:P866)</f>
        <v>0</v>
      </c>
      <c r="R800" s="122">
        <f>SUM(R801:R866)</f>
        <v>0</v>
      </c>
      <c r="T800" s="123">
        <f>SUM(T801:T866)</f>
        <v>196.428436</v>
      </c>
      <c r="AR800" s="117" t="s">
        <v>80</v>
      </c>
      <c r="AT800" s="124" t="s">
        <v>71</v>
      </c>
      <c r="AU800" s="124" t="s">
        <v>80</v>
      </c>
      <c r="AY800" s="117" t="s">
        <v>146</v>
      </c>
      <c r="BK800" s="125">
        <f>SUM(BK801:BK866)</f>
        <v>0</v>
      </c>
    </row>
    <row r="801" spans="2:65" s="1" customFormat="1" ht="24.2" customHeight="1">
      <c r="B801" s="33"/>
      <c r="C801" s="128" t="s">
        <v>834</v>
      </c>
      <c r="D801" s="128" t="s">
        <v>149</v>
      </c>
      <c r="E801" s="129" t="s">
        <v>835</v>
      </c>
      <c r="F801" s="130" t="s">
        <v>836</v>
      </c>
      <c r="G801" s="131" t="s">
        <v>171</v>
      </c>
      <c r="H801" s="132">
        <v>13.2</v>
      </c>
      <c r="I801" s="133"/>
      <c r="J801" s="134">
        <f>ROUND(I801*H801,2)</f>
        <v>0</v>
      </c>
      <c r="K801" s="130" t="s">
        <v>153</v>
      </c>
      <c r="L801" s="33"/>
      <c r="M801" s="135" t="s">
        <v>19</v>
      </c>
      <c r="N801" s="136" t="s">
        <v>43</v>
      </c>
      <c r="P801" s="137">
        <f>O801*H801</f>
        <v>0</v>
      </c>
      <c r="Q801" s="137">
        <v>0</v>
      </c>
      <c r="R801" s="137">
        <f>Q801*H801</f>
        <v>0</v>
      </c>
      <c r="S801" s="137">
        <v>8.2000000000000003E-2</v>
      </c>
      <c r="T801" s="138">
        <f>S801*H801</f>
        <v>1.0824</v>
      </c>
      <c r="AR801" s="139" t="s">
        <v>154</v>
      </c>
      <c r="AT801" s="139" t="s">
        <v>149</v>
      </c>
      <c r="AU801" s="139" t="s">
        <v>82</v>
      </c>
      <c r="AY801" s="18" t="s">
        <v>146</v>
      </c>
      <c r="BE801" s="140">
        <f>IF(N801="základní",J801,0)</f>
        <v>0</v>
      </c>
      <c r="BF801" s="140">
        <f>IF(N801="snížená",J801,0)</f>
        <v>0</v>
      </c>
      <c r="BG801" s="140">
        <f>IF(N801="zákl. přenesená",J801,0)</f>
        <v>0</v>
      </c>
      <c r="BH801" s="140">
        <f>IF(N801="sníž. přenesená",J801,0)</f>
        <v>0</v>
      </c>
      <c r="BI801" s="140">
        <f>IF(N801="nulová",J801,0)</f>
        <v>0</v>
      </c>
      <c r="BJ801" s="18" t="s">
        <v>80</v>
      </c>
      <c r="BK801" s="140">
        <f>ROUND(I801*H801,2)</f>
        <v>0</v>
      </c>
      <c r="BL801" s="18" t="s">
        <v>154</v>
      </c>
      <c r="BM801" s="139" t="s">
        <v>837</v>
      </c>
    </row>
    <row r="802" spans="2:65" s="1" customFormat="1">
      <c r="B802" s="33"/>
      <c r="D802" s="141" t="s">
        <v>156</v>
      </c>
      <c r="F802" s="142" t="s">
        <v>838</v>
      </c>
      <c r="I802" s="143"/>
      <c r="L802" s="33"/>
      <c r="M802" s="144"/>
      <c r="T802" s="52"/>
      <c r="AT802" s="18" t="s">
        <v>156</v>
      </c>
      <c r="AU802" s="18" t="s">
        <v>82</v>
      </c>
    </row>
    <row r="803" spans="2:65" s="12" customFormat="1">
      <c r="B803" s="145"/>
      <c r="D803" s="146" t="s">
        <v>158</v>
      </c>
      <c r="E803" s="147" t="s">
        <v>19</v>
      </c>
      <c r="F803" s="148" t="s">
        <v>159</v>
      </c>
      <c r="H803" s="147" t="s">
        <v>19</v>
      </c>
      <c r="I803" s="149"/>
      <c r="L803" s="145"/>
      <c r="M803" s="150"/>
      <c r="T803" s="151"/>
      <c r="AT803" s="147" t="s">
        <v>158</v>
      </c>
      <c r="AU803" s="147" t="s">
        <v>82</v>
      </c>
      <c r="AV803" s="12" t="s">
        <v>80</v>
      </c>
      <c r="AW803" s="12" t="s">
        <v>33</v>
      </c>
      <c r="AX803" s="12" t="s">
        <v>72</v>
      </c>
      <c r="AY803" s="147" t="s">
        <v>146</v>
      </c>
    </row>
    <row r="804" spans="2:65" s="12" customFormat="1">
      <c r="B804" s="145"/>
      <c r="D804" s="146" t="s">
        <v>158</v>
      </c>
      <c r="E804" s="147" t="s">
        <v>19</v>
      </c>
      <c r="F804" s="148" t="s">
        <v>160</v>
      </c>
      <c r="H804" s="147" t="s">
        <v>19</v>
      </c>
      <c r="I804" s="149"/>
      <c r="L804" s="145"/>
      <c r="M804" s="150"/>
      <c r="T804" s="151"/>
      <c r="AT804" s="147" t="s">
        <v>158</v>
      </c>
      <c r="AU804" s="147" t="s">
        <v>82</v>
      </c>
      <c r="AV804" s="12" t="s">
        <v>80</v>
      </c>
      <c r="AW804" s="12" t="s">
        <v>33</v>
      </c>
      <c r="AX804" s="12" t="s">
        <v>72</v>
      </c>
      <c r="AY804" s="147" t="s">
        <v>146</v>
      </c>
    </row>
    <row r="805" spans="2:65" s="13" customFormat="1">
      <c r="B805" s="152"/>
      <c r="D805" s="146" t="s">
        <v>158</v>
      </c>
      <c r="E805" s="153" t="s">
        <v>19</v>
      </c>
      <c r="F805" s="154" t="s">
        <v>839</v>
      </c>
      <c r="H805" s="155">
        <v>13.2</v>
      </c>
      <c r="I805" s="156"/>
      <c r="L805" s="152"/>
      <c r="M805" s="157"/>
      <c r="T805" s="158"/>
      <c r="AT805" s="153" t="s">
        <v>158</v>
      </c>
      <c r="AU805" s="153" t="s">
        <v>82</v>
      </c>
      <c r="AV805" s="13" t="s">
        <v>82</v>
      </c>
      <c r="AW805" s="13" t="s">
        <v>33</v>
      </c>
      <c r="AX805" s="13" t="s">
        <v>80</v>
      </c>
      <c r="AY805" s="153" t="s">
        <v>146</v>
      </c>
    </row>
    <row r="806" spans="2:65" s="1" customFormat="1" ht="44.25" customHeight="1">
      <c r="B806" s="33"/>
      <c r="C806" s="128" t="s">
        <v>840</v>
      </c>
      <c r="D806" s="128" t="s">
        <v>149</v>
      </c>
      <c r="E806" s="129" t="s">
        <v>841</v>
      </c>
      <c r="F806" s="130" t="s">
        <v>842</v>
      </c>
      <c r="G806" s="131" t="s">
        <v>171</v>
      </c>
      <c r="H806" s="132">
        <v>1.98</v>
      </c>
      <c r="I806" s="133"/>
      <c r="J806" s="134">
        <f>ROUND(I806*H806,2)</f>
        <v>0</v>
      </c>
      <c r="K806" s="130" t="s">
        <v>153</v>
      </c>
      <c r="L806" s="33"/>
      <c r="M806" s="135" t="s">
        <v>19</v>
      </c>
      <c r="N806" s="136" t="s">
        <v>43</v>
      </c>
      <c r="P806" s="137">
        <f>O806*H806</f>
        <v>0</v>
      </c>
      <c r="Q806" s="137">
        <v>0</v>
      </c>
      <c r="R806" s="137">
        <f>Q806*H806</f>
        <v>0</v>
      </c>
      <c r="S806" s="137">
        <v>4.8000000000000001E-2</v>
      </c>
      <c r="T806" s="138">
        <f>S806*H806</f>
        <v>9.5039999999999999E-2</v>
      </c>
      <c r="AR806" s="139" t="s">
        <v>154</v>
      </c>
      <c r="AT806" s="139" t="s">
        <v>149</v>
      </c>
      <c r="AU806" s="139" t="s">
        <v>82</v>
      </c>
      <c r="AY806" s="18" t="s">
        <v>146</v>
      </c>
      <c r="BE806" s="140">
        <f>IF(N806="základní",J806,0)</f>
        <v>0</v>
      </c>
      <c r="BF806" s="140">
        <f>IF(N806="snížená",J806,0)</f>
        <v>0</v>
      </c>
      <c r="BG806" s="140">
        <f>IF(N806="zákl. přenesená",J806,0)</f>
        <v>0</v>
      </c>
      <c r="BH806" s="140">
        <f>IF(N806="sníž. přenesená",J806,0)</f>
        <v>0</v>
      </c>
      <c r="BI806" s="140">
        <f>IF(N806="nulová",J806,0)</f>
        <v>0</v>
      </c>
      <c r="BJ806" s="18" t="s">
        <v>80</v>
      </c>
      <c r="BK806" s="140">
        <f>ROUND(I806*H806,2)</f>
        <v>0</v>
      </c>
      <c r="BL806" s="18" t="s">
        <v>154</v>
      </c>
      <c r="BM806" s="139" t="s">
        <v>843</v>
      </c>
    </row>
    <row r="807" spans="2:65" s="1" customFormat="1">
      <c r="B807" s="33"/>
      <c r="D807" s="141" t="s">
        <v>156</v>
      </c>
      <c r="F807" s="142" t="s">
        <v>844</v>
      </c>
      <c r="I807" s="143"/>
      <c r="L807" s="33"/>
      <c r="M807" s="144"/>
      <c r="T807" s="52"/>
      <c r="AT807" s="18" t="s">
        <v>156</v>
      </c>
      <c r="AU807" s="18" t="s">
        <v>82</v>
      </c>
    </row>
    <row r="808" spans="2:65" s="12" customFormat="1">
      <c r="B808" s="145"/>
      <c r="D808" s="146" t="s">
        <v>158</v>
      </c>
      <c r="E808" s="147" t="s">
        <v>19</v>
      </c>
      <c r="F808" s="148" t="s">
        <v>845</v>
      </c>
      <c r="H808" s="147" t="s">
        <v>19</v>
      </c>
      <c r="I808" s="149"/>
      <c r="L808" s="145"/>
      <c r="M808" s="150"/>
      <c r="T808" s="151"/>
      <c r="AT808" s="147" t="s">
        <v>158</v>
      </c>
      <c r="AU808" s="147" t="s">
        <v>82</v>
      </c>
      <c r="AV808" s="12" t="s">
        <v>80</v>
      </c>
      <c r="AW808" s="12" t="s">
        <v>33</v>
      </c>
      <c r="AX808" s="12" t="s">
        <v>72</v>
      </c>
      <c r="AY808" s="147" t="s">
        <v>146</v>
      </c>
    </row>
    <row r="809" spans="2:65" s="13" customFormat="1">
      <c r="B809" s="152"/>
      <c r="D809" s="146" t="s">
        <v>158</v>
      </c>
      <c r="E809" s="153" t="s">
        <v>19</v>
      </c>
      <c r="F809" s="154" t="s">
        <v>678</v>
      </c>
      <c r="H809" s="155">
        <v>0.54</v>
      </c>
      <c r="I809" s="156"/>
      <c r="L809" s="152"/>
      <c r="M809" s="157"/>
      <c r="T809" s="158"/>
      <c r="AT809" s="153" t="s">
        <v>158</v>
      </c>
      <c r="AU809" s="153" t="s">
        <v>82</v>
      </c>
      <c r="AV809" s="13" t="s">
        <v>82</v>
      </c>
      <c r="AW809" s="13" t="s">
        <v>33</v>
      </c>
      <c r="AX809" s="13" t="s">
        <v>72</v>
      </c>
      <c r="AY809" s="153" t="s">
        <v>146</v>
      </c>
    </row>
    <row r="810" spans="2:65" s="12" customFormat="1">
      <c r="B810" s="145"/>
      <c r="D810" s="146" t="s">
        <v>158</v>
      </c>
      <c r="E810" s="147" t="s">
        <v>19</v>
      </c>
      <c r="F810" s="148" t="s">
        <v>846</v>
      </c>
      <c r="H810" s="147" t="s">
        <v>19</v>
      </c>
      <c r="I810" s="149"/>
      <c r="L810" s="145"/>
      <c r="M810" s="150"/>
      <c r="T810" s="151"/>
      <c r="AT810" s="147" t="s">
        <v>158</v>
      </c>
      <c r="AU810" s="147" t="s">
        <v>82</v>
      </c>
      <c r="AV810" s="12" t="s">
        <v>80</v>
      </c>
      <c r="AW810" s="12" t="s">
        <v>33</v>
      </c>
      <c r="AX810" s="12" t="s">
        <v>72</v>
      </c>
      <c r="AY810" s="147" t="s">
        <v>146</v>
      </c>
    </row>
    <row r="811" spans="2:65" s="13" customFormat="1">
      <c r="B811" s="152"/>
      <c r="D811" s="146" t="s">
        <v>158</v>
      </c>
      <c r="E811" s="153" t="s">
        <v>19</v>
      </c>
      <c r="F811" s="154" t="s">
        <v>679</v>
      </c>
      <c r="H811" s="155">
        <v>0.36</v>
      </c>
      <c r="I811" s="156"/>
      <c r="L811" s="152"/>
      <c r="M811" s="157"/>
      <c r="T811" s="158"/>
      <c r="AT811" s="153" t="s">
        <v>158</v>
      </c>
      <c r="AU811" s="153" t="s">
        <v>82</v>
      </c>
      <c r="AV811" s="13" t="s">
        <v>82</v>
      </c>
      <c r="AW811" s="13" t="s">
        <v>33</v>
      </c>
      <c r="AX811" s="13" t="s">
        <v>72</v>
      </c>
      <c r="AY811" s="153" t="s">
        <v>146</v>
      </c>
    </row>
    <row r="812" spans="2:65" s="12" customFormat="1">
      <c r="B812" s="145"/>
      <c r="D812" s="146" t="s">
        <v>158</v>
      </c>
      <c r="E812" s="147" t="s">
        <v>19</v>
      </c>
      <c r="F812" s="148" t="s">
        <v>847</v>
      </c>
      <c r="H812" s="147" t="s">
        <v>19</v>
      </c>
      <c r="I812" s="149"/>
      <c r="L812" s="145"/>
      <c r="M812" s="150"/>
      <c r="T812" s="151"/>
      <c r="AT812" s="147" t="s">
        <v>158</v>
      </c>
      <c r="AU812" s="147" t="s">
        <v>82</v>
      </c>
      <c r="AV812" s="12" t="s">
        <v>80</v>
      </c>
      <c r="AW812" s="12" t="s">
        <v>33</v>
      </c>
      <c r="AX812" s="12" t="s">
        <v>72</v>
      </c>
      <c r="AY812" s="147" t="s">
        <v>146</v>
      </c>
    </row>
    <row r="813" spans="2:65" s="13" customFormat="1">
      <c r="B813" s="152"/>
      <c r="D813" s="146" t="s">
        <v>158</v>
      </c>
      <c r="E813" s="153" t="s">
        <v>19</v>
      </c>
      <c r="F813" s="154" t="s">
        <v>680</v>
      </c>
      <c r="H813" s="155">
        <v>1.08</v>
      </c>
      <c r="I813" s="156"/>
      <c r="L813" s="152"/>
      <c r="M813" s="157"/>
      <c r="T813" s="158"/>
      <c r="AT813" s="153" t="s">
        <v>158</v>
      </c>
      <c r="AU813" s="153" t="s">
        <v>82</v>
      </c>
      <c r="AV813" s="13" t="s">
        <v>82</v>
      </c>
      <c r="AW813" s="13" t="s">
        <v>33</v>
      </c>
      <c r="AX813" s="13" t="s">
        <v>72</v>
      </c>
      <c r="AY813" s="153" t="s">
        <v>146</v>
      </c>
    </row>
    <row r="814" spans="2:65" s="14" customFormat="1">
      <c r="B814" s="159"/>
      <c r="D814" s="146" t="s">
        <v>158</v>
      </c>
      <c r="E814" s="160" t="s">
        <v>19</v>
      </c>
      <c r="F814" s="161" t="s">
        <v>163</v>
      </c>
      <c r="H814" s="162">
        <v>1.98</v>
      </c>
      <c r="I814" s="163"/>
      <c r="L814" s="159"/>
      <c r="M814" s="164"/>
      <c r="T814" s="165"/>
      <c r="AT814" s="160" t="s">
        <v>158</v>
      </c>
      <c r="AU814" s="160" t="s">
        <v>82</v>
      </c>
      <c r="AV814" s="14" t="s">
        <v>154</v>
      </c>
      <c r="AW814" s="14" t="s">
        <v>33</v>
      </c>
      <c r="AX814" s="14" t="s">
        <v>80</v>
      </c>
      <c r="AY814" s="160" t="s">
        <v>146</v>
      </c>
    </row>
    <row r="815" spans="2:65" s="1" customFormat="1" ht="44.25" customHeight="1">
      <c r="B815" s="33"/>
      <c r="C815" s="128" t="s">
        <v>848</v>
      </c>
      <c r="D815" s="128" t="s">
        <v>149</v>
      </c>
      <c r="E815" s="129" t="s">
        <v>849</v>
      </c>
      <c r="F815" s="130" t="s">
        <v>850</v>
      </c>
      <c r="G815" s="131" t="s">
        <v>171</v>
      </c>
      <c r="H815" s="132">
        <v>1.44</v>
      </c>
      <c r="I815" s="133"/>
      <c r="J815" s="134">
        <f>ROUND(I815*H815,2)</f>
        <v>0</v>
      </c>
      <c r="K815" s="130" t="s">
        <v>153</v>
      </c>
      <c r="L815" s="33"/>
      <c r="M815" s="135" t="s">
        <v>19</v>
      </c>
      <c r="N815" s="136" t="s">
        <v>43</v>
      </c>
      <c r="P815" s="137">
        <f>O815*H815</f>
        <v>0</v>
      </c>
      <c r="Q815" s="137">
        <v>0</v>
      </c>
      <c r="R815" s="137">
        <f>Q815*H815</f>
        <v>0</v>
      </c>
      <c r="S815" s="137">
        <v>3.7999999999999999E-2</v>
      </c>
      <c r="T815" s="138">
        <f>S815*H815</f>
        <v>5.4719999999999998E-2</v>
      </c>
      <c r="AR815" s="139" t="s">
        <v>154</v>
      </c>
      <c r="AT815" s="139" t="s">
        <v>149</v>
      </c>
      <c r="AU815" s="139" t="s">
        <v>82</v>
      </c>
      <c r="AY815" s="18" t="s">
        <v>146</v>
      </c>
      <c r="BE815" s="140">
        <f>IF(N815="základní",J815,0)</f>
        <v>0</v>
      </c>
      <c r="BF815" s="140">
        <f>IF(N815="snížená",J815,0)</f>
        <v>0</v>
      </c>
      <c r="BG815" s="140">
        <f>IF(N815="zákl. přenesená",J815,0)</f>
        <v>0</v>
      </c>
      <c r="BH815" s="140">
        <f>IF(N815="sníž. přenesená",J815,0)</f>
        <v>0</v>
      </c>
      <c r="BI815" s="140">
        <f>IF(N815="nulová",J815,0)</f>
        <v>0</v>
      </c>
      <c r="BJ815" s="18" t="s">
        <v>80</v>
      </c>
      <c r="BK815" s="140">
        <f>ROUND(I815*H815,2)</f>
        <v>0</v>
      </c>
      <c r="BL815" s="18" t="s">
        <v>154</v>
      </c>
      <c r="BM815" s="139" t="s">
        <v>851</v>
      </c>
    </row>
    <row r="816" spans="2:65" s="1" customFormat="1">
      <c r="B816" s="33"/>
      <c r="D816" s="141" t="s">
        <v>156</v>
      </c>
      <c r="F816" s="142" t="s">
        <v>852</v>
      </c>
      <c r="I816" s="143"/>
      <c r="L816" s="33"/>
      <c r="M816" s="144"/>
      <c r="T816" s="52"/>
      <c r="AT816" s="18" t="s">
        <v>156</v>
      </c>
      <c r="AU816" s="18" t="s">
        <v>82</v>
      </c>
    </row>
    <row r="817" spans="2:65" s="12" customFormat="1">
      <c r="B817" s="145"/>
      <c r="D817" s="146" t="s">
        <v>158</v>
      </c>
      <c r="E817" s="147" t="s">
        <v>19</v>
      </c>
      <c r="F817" s="148" t="s">
        <v>853</v>
      </c>
      <c r="H817" s="147" t="s">
        <v>19</v>
      </c>
      <c r="I817" s="149"/>
      <c r="L817" s="145"/>
      <c r="M817" s="150"/>
      <c r="T817" s="151"/>
      <c r="AT817" s="147" t="s">
        <v>158</v>
      </c>
      <c r="AU817" s="147" t="s">
        <v>82</v>
      </c>
      <c r="AV817" s="12" t="s">
        <v>80</v>
      </c>
      <c r="AW817" s="12" t="s">
        <v>33</v>
      </c>
      <c r="AX817" s="12" t="s">
        <v>72</v>
      </c>
      <c r="AY817" s="147" t="s">
        <v>146</v>
      </c>
    </row>
    <row r="818" spans="2:65" s="13" customFormat="1">
      <c r="B818" s="152"/>
      <c r="D818" s="146" t="s">
        <v>158</v>
      </c>
      <c r="E818" s="153" t="s">
        <v>19</v>
      </c>
      <c r="F818" s="154" t="s">
        <v>677</v>
      </c>
      <c r="H818" s="155">
        <v>1.44</v>
      </c>
      <c r="I818" s="156"/>
      <c r="L818" s="152"/>
      <c r="M818" s="157"/>
      <c r="T818" s="158"/>
      <c r="AT818" s="153" t="s">
        <v>158</v>
      </c>
      <c r="AU818" s="153" t="s">
        <v>82</v>
      </c>
      <c r="AV818" s="13" t="s">
        <v>82</v>
      </c>
      <c r="AW818" s="13" t="s">
        <v>33</v>
      </c>
      <c r="AX818" s="13" t="s">
        <v>80</v>
      </c>
      <c r="AY818" s="153" t="s">
        <v>146</v>
      </c>
    </row>
    <row r="819" spans="2:65" s="1" customFormat="1" ht="44.25" customHeight="1">
      <c r="B819" s="33"/>
      <c r="C819" s="128" t="s">
        <v>854</v>
      </c>
      <c r="D819" s="128" t="s">
        <v>149</v>
      </c>
      <c r="E819" s="129" t="s">
        <v>855</v>
      </c>
      <c r="F819" s="130" t="s">
        <v>856</v>
      </c>
      <c r="G819" s="131" t="s">
        <v>171</v>
      </c>
      <c r="H819" s="132">
        <v>2.4</v>
      </c>
      <c r="I819" s="133"/>
      <c r="J819" s="134">
        <f>ROUND(I819*H819,2)</f>
        <v>0</v>
      </c>
      <c r="K819" s="130" t="s">
        <v>153</v>
      </c>
      <c r="L819" s="33"/>
      <c r="M819" s="135" t="s">
        <v>19</v>
      </c>
      <c r="N819" s="136" t="s">
        <v>43</v>
      </c>
      <c r="P819" s="137">
        <f>O819*H819</f>
        <v>0</v>
      </c>
      <c r="Q819" s="137">
        <v>0</v>
      </c>
      <c r="R819" s="137">
        <f>Q819*H819</f>
        <v>0</v>
      </c>
      <c r="S819" s="137">
        <v>3.4000000000000002E-2</v>
      </c>
      <c r="T819" s="138">
        <f>S819*H819</f>
        <v>8.1600000000000006E-2</v>
      </c>
      <c r="AR819" s="139" t="s">
        <v>154</v>
      </c>
      <c r="AT819" s="139" t="s">
        <v>149</v>
      </c>
      <c r="AU819" s="139" t="s">
        <v>82</v>
      </c>
      <c r="AY819" s="18" t="s">
        <v>146</v>
      </c>
      <c r="BE819" s="140">
        <f>IF(N819="základní",J819,0)</f>
        <v>0</v>
      </c>
      <c r="BF819" s="140">
        <f>IF(N819="snížená",J819,0)</f>
        <v>0</v>
      </c>
      <c r="BG819" s="140">
        <f>IF(N819="zákl. přenesená",J819,0)</f>
        <v>0</v>
      </c>
      <c r="BH819" s="140">
        <f>IF(N819="sníž. přenesená",J819,0)</f>
        <v>0</v>
      </c>
      <c r="BI819" s="140">
        <f>IF(N819="nulová",J819,0)</f>
        <v>0</v>
      </c>
      <c r="BJ819" s="18" t="s">
        <v>80</v>
      </c>
      <c r="BK819" s="140">
        <f>ROUND(I819*H819,2)</f>
        <v>0</v>
      </c>
      <c r="BL819" s="18" t="s">
        <v>154</v>
      </c>
      <c r="BM819" s="139" t="s">
        <v>857</v>
      </c>
    </row>
    <row r="820" spans="2:65" s="1" customFormat="1">
      <c r="B820" s="33"/>
      <c r="D820" s="141" t="s">
        <v>156</v>
      </c>
      <c r="F820" s="142" t="s">
        <v>858</v>
      </c>
      <c r="I820" s="143"/>
      <c r="L820" s="33"/>
      <c r="M820" s="144"/>
      <c r="T820" s="52"/>
      <c r="AT820" s="18" t="s">
        <v>156</v>
      </c>
      <c r="AU820" s="18" t="s">
        <v>82</v>
      </c>
    </row>
    <row r="821" spans="2:65" s="12" customFormat="1">
      <c r="B821" s="145"/>
      <c r="D821" s="146" t="s">
        <v>158</v>
      </c>
      <c r="E821" s="147" t="s">
        <v>19</v>
      </c>
      <c r="F821" s="148" t="s">
        <v>859</v>
      </c>
      <c r="H821" s="147" t="s">
        <v>19</v>
      </c>
      <c r="I821" s="149"/>
      <c r="L821" s="145"/>
      <c r="M821" s="150"/>
      <c r="T821" s="151"/>
      <c r="AT821" s="147" t="s">
        <v>158</v>
      </c>
      <c r="AU821" s="147" t="s">
        <v>82</v>
      </c>
      <c r="AV821" s="12" t="s">
        <v>80</v>
      </c>
      <c r="AW821" s="12" t="s">
        <v>33</v>
      </c>
      <c r="AX821" s="12" t="s">
        <v>72</v>
      </c>
      <c r="AY821" s="147" t="s">
        <v>146</v>
      </c>
    </row>
    <row r="822" spans="2:65" s="13" customFormat="1">
      <c r="B822" s="152"/>
      <c r="D822" s="146" t="s">
        <v>158</v>
      </c>
      <c r="E822" s="153" t="s">
        <v>19</v>
      </c>
      <c r="F822" s="154" t="s">
        <v>860</v>
      </c>
      <c r="H822" s="155">
        <v>2.4</v>
      </c>
      <c r="I822" s="156"/>
      <c r="L822" s="152"/>
      <c r="M822" s="157"/>
      <c r="T822" s="158"/>
      <c r="AT822" s="153" t="s">
        <v>158</v>
      </c>
      <c r="AU822" s="153" t="s">
        <v>82</v>
      </c>
      <c r="AV822" s="13" t="s">
        <v>82</v>
      </c>
      <c r="AW822" s="13" t="s">
        <v>33</v>
      </c>
      <c r="AX822" s="13" t="s">
        <v>80</v>
      </c>
      <c r="AY822" s="153" t="s">
        <v>146</v>
      </c>
    </row>
    <row r="823" spans="2:65" s="1" customFormat="1" ht="37.9" customHeight="1">
      <c r="B823" s="33"/>
      <c r="C823" s="128" t="s">
        <v>861</v>
      </c>
      <c r="D823" s="128" t="s">
        <v>149</v>
      </c>
      <c r="E823" s="129" t="s">
        <v>862</v>
      </c>
      <c r="F823" s="130" t="s">
        <v>863</v>
      </c>
      <c r="G823" s="131" t="s">
        <v>171</v>
      </c>
      <c r="H823" s="132">
        <v>3.3490000000000002</v>
      </c>
      <c r="I823" s="133"/>
      <c r="J823" s="134">
        <f>ROUND(I823*H823,2)</f>
        <v>0</v>
      </c>
      <c r="K823" s="130" t="s">
        <v>153</v>
      </c>
      <c r="L823" s="33"/>
      <c r="M823" s="135" t="s">
        <v>19</v>
      </c>
      <c r="N823" s="136" t="s">
        <v>43</v>
      </c>
      <c r="P823" s="137">
        <f>O823*H823</f>
        <v>0</v>
      </c>
      <c r="Q823" s="137">
        <v>0</v>
      </c>
      <c r="R823" s="137">
        <f>Q823*H823</f>
        <v>0</v>
      </c>
      <c r="S823" s="137">
        <v>7.5999999999999998E-2</v>
      </c>
      <c r="T823" s="138">
        <f>S823*H823</f>
        <v>0.25452400000000003</v>
      </c>
      <c r="AR823" s="139" t="s">
        <v>154</v>
      </c>
      <c r="AT823" s="139" t="s">
        <v>149</v>
      </c>
      <c r="AU823" s="139" t="s">
        <v>82</v>
      </c>
      <c r="AY823" s="18" t="s">
        <v>146</v>
      </c>
      <c r="BE823" s="140">
        <f>IF(N823="základní",J823,0)</f>
        <v>0</v>
      </c>
      <c r="BF823" s="140">
        <f>IF(N823="snížená",J823,0)</f>
        <v>0</v>
      </c>
      <c r="BG823" s="140">
        <f>IF(N823="zákl. přenesená",J823,0)</f>
        <v>0</v>
      </c>
      <c r="BH823" s="140">
        <f>IF(N823="sníž. přenesená",J823,0)</f>
        <v>0</v>
      </c>
      <c r="BI823" s="140">
        <f>IF(N823="nulová",J823,0)</f>
        <v>0</v>
      </c>
      <c r="BJ823" s="18" t="s">
        <v>80</v>
      </c>
      <c r="BK823" s="140">
        <f>ROUND(I823*H823,2)</f>
        <v>0</v>
      </c>
      <c r="BL823" s="18" t="s">
        <v>154</v>
      </c>
      <c r="BM823" s="139" t="s">
        <v>864</v>
      </c>
    </row>
    <row r="824" spans="2:65" s="1" customFormat="1">
      <c r="B824" s="33"/>
      <c r="D824" s="141" t="s">
        <v>156</v>
      </c>
      <c r="F824" s="142" t="s">
        <v>865</v>
      </c>
      <c r="I824" s="143"/>
      <c r="L824" s="33"/>
      <c r="M824" s="144"/>
      <c r="T824" s="52"/>
      <c r="AT824" s="18" t="s">
        <v>156</v>
      </c>
      <c r="AU824" s="18" t="s">
        <v>82</v>
      </c>
    </row>
    <row r="825" spans="2:65" s="12" customFormat="1">
      <c r="B825" s="145"/>
      <c r="D825" s="146" t="s">
        <v>158</v>
      </c>
      <c r="E825" s="147" t="s">
        <v>19</v>
      </c>
      <c r="F825" s="148" t="s">
        <v>866</v>
      </c>
      <c r="H825" s="147" t="s">
        <v>19</v>
      </c>
      <c r="I825" s="149"/>
      <c r="L825" s="145"/>
      <c r="M825" s="150"/>
      <c r="T825" s="151"/>
      <c r="AT825" s="147" t="s">
        <v>158</v>
      </c>
      <c r="AU825" s="147" t="s">
        <v>82</v>
      </c>
      <c r="AV825" s="12" t="s">
        <v>80</v>
      </c>
      <c r="AW825" s="12" t="s">
        <v>33</v>
      </c>
      <c r="AX825" s="12" t="s">
        <v>72</v>
      </c>
      <c r="AY825" s="147" t="s">
        <v>146</v>
      </c>
    </row>
    <row r="826" spans="2:65" s="13" customFormat="1">
      <c r="B826" s="152"/>
      <c r="D826" s="146" t="s">
        <v>158</v>
      </c>
      <c r="E826" s="153" t="s">
        <v>19</v>
      </c>
      <c r="F826" s="154" t="s">
        <v>867</v>
      </c>
      <c r="H826" s="155">
        <v>1.5760000000000001</v>
      </c>
      <c r="I826" s="156"/>
      <c r="L826" s="152"/>
      <c r="M826" s="157"/>
      <c r="T826" s="158"/>
      <c r="AT826" s="153" t="s">
        <v>158</v>
      </c>
      <c r="AU826" s="153" t="s">
        <v>82</v>
      </c>
      <c r="AV826" s="13" t="s">
        <v>82</v>
      </c>
      <c r="AW826" s="13" t="s">
        <v>33</v>
      </c>
      <c r="AX826" s="13" t="s">
        <v>72</v>
      </c>
      <c r="AY826" s="153" t="s">
        <v>146</v>
      </c>
    </row>
    <row r="827" spans="2:65" s="12" customFormat="1">
      <c r="B827" s="145"/>
      <c r="D827" s="146" t="s">
        <v>158</v>
      </c>
      <c r="E827" s="147" t="s">
        <v>19</v>
      </c>
      <c r="F827" s="148" t="s">
        <v>868</v>
      </c>
      <c r="H827" s="147" t="s">
        <v>19</v>
      </c>
      <c r="I827" s="149"/>
      <c r="L827" s="145"/>
      <c r="M827" s="150"/>
      <c r="T827" s="151"/>
      <c r="AT827" s="147" t="s">
        <v>158</v>
      </c>
      <c r="AU827" s="147" t="s">
        <v>82</v>
      </c>
      <c r="AV827" s="12" t="s">
        <v>80</v>
      </c>
      <c r="AW827" s="12" t="s">
        <v>33</v>
      </c>
      <c r="AX827" s="12" t="s">
        <v>72</v>
      </c>
      <c r="AY827" s="147" t="s">
        <v>146</v>
      </c>
    </row>
    <row r="828" spans="2:65" s="13" customFormat="1">
      <c r="B828" s="152"/>
      <c r="D828" s="146" t="s">
        <v>158</v>
      </c>
      <c r="E828" s="153" t="s">
        <v>19</v>
      </c>
      <c r="F828" s="154" t="s">
        <v>702</v>
      </c>
      <c r="H828" s="155">
        <v>1.7729999999999999</v>
      </c>
      <c r="I828" s="156"/>
      <c r="L828" s="152"/>
      <c r="M828" s="157"/>
      <c r="T828" s="158"/>
      <c r="AT828" s="153" t="s">
        <v>158</v>
      </c>
      <c r="AU828" s="153" t="s">
        <v>82</v>
      </c>
      <c r="AV828" s="13" t="s">
        <v>82</v>
      </c>
      <c r="AW828" s="13" t="s">
        <v>33</v>
      </c>
      <c r="AX828" s="13" t="s">
        <v>72</v>
      </c>
      <c r="AY828" s="153" t="s">
        <v>146</v>
      </c>
    </row>
    <row r="829" spans="2:65" s="14" customFormat="1">
      <c r="B829" s="159"/>
      <c r="D829" s="146" t="s">
        <v>158</v>
      </c>
      <c r="E829" s="160" t="s">
        <v>19</v>
      </c>
      <c r="F829" s="161" t="s">
        <v>163</v>
      </c>
      <c r="H829" s="162">
        <v>3.3490000000000002</v>
      </c>
      <c r="I829" s="163"/>
      <c r="L829" s="159"/>
      <c r="M829" s="164"/>
      <c r="T829" s="165"/>
      <c r="AT829" s="160" t="s">
        <v>158</v>
      </c>
      <c r="AU829" s="160" t="s">
        <v>82</v>
      </c>
      <c r="AV829" s="14" t="s">
        <v>154</v>
      </c>
      <c r="AW829" s="14" t="s">
        <v>33</v>
      </c>
      <c r="AX829" s="14" t="s">
        <v>80</v>
      </c>
      <c r="AY829" s="160" t="s">
        <v>146</v>
      </c>
    </row>
    <row r="830" spans="2:65" s="1" customFormat="1" ht="37.9" customHeight="1">
      <c r="B830" s="33"/>
      <c r="C830" s="128" t="s">
        <v>869</v>
      </c>
      <c r="D830" s="128" t="s">
        <v>149</v>
      </c>
      <c r="E830" s="129" t="s">
        <v>870</v>
      </c>
      <c r="F830" s="130" t="s">
        <v>871</v>
      </c>
      <c r="G830" s="131" t="s">
        <v>171</v>
      </c>
      <c r="H830" s="132">
        <v>25.055</v>
      </c>
      <c r="I830" s="133"/>
      <c r="J830" s="134">
        <f>ROUND(I830*H830,2)</f>
        <v>0</v>
      </c>
      <c r="K830" s="130" t="s">
        <v>153</v>
      </c>
      <c r="L830" s="33"/>
      <c r="M830" s="135" t="s">
        <v>19</v>
      </c>
      <c r="N830" s="136" t="s">
        <v>43</v>
      </c>
      <c r="P830" s="137">
        <f>O830*H830</f>
        <v>0</v>
      </c>
      <c r="Q830" s="137">
        <v>0</v>
      </c>
      <c r="R830" s="137">
        <f>Q830*H830</f>
        <v>0</v>
      </c>
      <c r="S830" s="137">
        <v>6.3E-2</v>
      </c>
      <c r="T830" s="138">
        <f>S830*H830</f>
        <v>1.578465</v>
      </c>
      <c r="AR830" s="139" t="s">
        <v>154</v>
      </c>
      <c r="AT830" s="139" t="s">
        <v>149</v>
      </c>
      <c r="AU830" s="139" t="s">
        <v>82</v>
      </c>
      <c r="AY830" s="18" t="s">
        <v>146</v>
      </c>
      <c r="BE830" s="140">
        <f>IF(N830="základní",J830,0)</f>
        <v>0</v>
      </c>
      <c r="BF830" s="140">
        <f>IF(N830="snížená",J830,0)</f>
        <v>0</v>
      </c>
      <c r="BG830" s="140">
        <f>IF(N830="zákl. přenesená",J830,0)</f>
        <v>0</v>
      </c>
      <c r="BH830" s="140">
        <f>IF(N830="sníž. přenesená",J830,0)</f>
        <v>0</v>
      </c>
      <c r="BI830" s="140">
        <f>IF(N830="nulová",J830,0)</f>
        <v>0</v>
      </c>
      <c r="BJ830" s="18" t="s">
        <v>80</v>
      </c>
      <c r="BK830" s="140">
        <f>ROUND(I830*H830,2)</f>
        <v>0</v>
      </c>
      <c r="BL830" s="18" t="s">
        <v>154</v>
      </c>
      <c r="BM830" s="139" t="s">
        <v>872</v>
      </c>
    </row>
    <row r="831" spans="2:65" s="1" customFormat="1">
      <c r="B831" s="33"/>
      <c r="D831" s="141" t="s">
        <v>156</v>
      </c>
      <c r="F831" s="142" t="s">
        <v>873</v>
      </c>
      <c r="I831" s="143"/>
      <c r="L831" s="33"/>
      <c r="M831" s="144"/>
      <c r="T831" s="52"/>
      <c r="AT831" s="18" t="s">
        <v>156</v>
      </c>
      <c r="AU831" s="18" t="s">
        <v>82</v>
      </c>
    </row>
    <row r="832" spans="2:65" s="12" customFormat="1">
      <c r="B832" s="145"/>
      <c r="D832" s="146" t="s">
        <v>158</v>
      </c>
      <c r="E832" s="147" t="s">
        <v>19</v>
      </c>
      <c r="F832" s="148" t="s">
        <v>874</v>
      </c>
      <c r="H832" s="147" t="s">
        <v>19</v>
      </c>
      <c r="I832" s="149"/>
      <c r="L832" s="145"/>
      <c r="M832" s="150"/>
      <c r="T832" s="151"/>
      <c r="AT832" s="147" t="s">
        <v>158</v>
      </c>
      <c r="AU832" s="147" t="s">
        <v>82</v>
      </c>
      <c r="AV832" s="12" t="s">
        <v>80</v>
      </c>
      <c r="AW832" s="12" t="s">
        <v>33</v>
      </c>
      <c r="AX832" s="12" t="s">
        <v>72</v>
      </c>
      <c r="AY832" s="147" t="s">
        <v>146</v>
      </c>
    </row>
    <row r="833" spans="2:65" s="13" customFormat="1">
      <c r="B833" s="152"/>
      <c r="D833" s="146" t="s">
        <v>158</v>
      </c>
      <c r="E833" s="153" t="s">
        <v>19</v>
      </c>
      <c r="F833" s="154" t="s">
        <v>654</v>
      </c>
      <c r="H833" s="155">
        <v>2.1</v>
      </c>
      <c r="I833" s="156"/>
      <c r="L833" s="152"/>
      <c r="M833" s="157"/>
      <c r="T833" s="158"/>
      <c r="AT833" s="153" t="s">
        <v>158</v>
      </c>
      <c r="AU833" s="153" t="s">
        <v>82</v>
      </c>
      <c r="AV833" s="13" t="s">
        <v>82</v>
      </c>
      <c r="AW833" s="13" t="s">
        <v>33</v>
      </c>
      <c r="AX833" s="13" t="s">
        <v>72</v>
      </c>
      <c r="AY833" s="153" t="s">
        <v>146</v>
      </c>
    </row>
    <row r="834" spans="2:65" s="12" customFormat="1">
      <c r="B834" s="145"/>
      <c r="D834" s="146" t="s">
        <v>158</v>
      </c>
      <c r="E834" s="147" t="s">
        <v>19</v>
      </c>
      <c r="F834" s="148" t="s">
        <v>875</v>
      </c>
      <c r="H834" s="147" t="s">
        <v>19</v>
      </c>
      <c r="I834" s="149"/>
      <c r="L834" s="145"/>
      <c r="M834" s="150"/>
      <c r="T834" s="151"/>
      <c r="AT834" s="147" t="s">
        <v>158</v>
      </c>
      <c r="AU834" s="147" t="s">
        <v>82</v>
      </c>
      <c r="AV834" s="12" t="s">
        <v>80</v>
      </c>
      <c r="AW834" s="12" t="s">
        <v>33</v>
      </c>
      <c r="AX834" s="12" t="s">
        <v>72</v>
      </c>
      <c r="AY834" s="147" t="s">
        <v>146</v>
      </c>
    </row>
    <row r="835" spans="2:65" s="13" customFormat="1">
      <c r="B835" s="152"/>
      <c r="D835" s="146" t="s">
        <v>158</v>
      </c>
      <c r="E835" s="153" t="s">
        <v>19</v>
      </c>
      <c r="F835" s="154" t="s">
        <v>876</v>
      </c>
      <c r="H835" s="155">
        <v>3.625</v>
      </c>
      <c r="I835" s="156"/>
      <c r="L835" s="152"/>
      <c r="M835" s="157"/>
      <c r="T835" s="158"/>
      <c r="AT835" s="153" t="s">
        <v>158</v>
      </c>
      <c r="AU835" s="153" t="s">
        <v>82</v>
      </c>
      <c r="AV835" s="13" t="s">
        <v>82</v>
      </c>
      <c r="AW835" s="13" t="s">
        <v>33</v>
      </c>
      <c r="AX835" s="13" t="s">
        <v>72</v>
      </c>
      <c r="AY835" s="153" t="s">
        <v>146</v>
      </c>
    </row>
    <row r="836" spans="2:65" s="12" customFormat="1">
      <c r="B836" s="145"/>
      <c r="D836" s="146" t="s">
        <v>158</v>
      </c>
      <c r="E836" s="147" t="s">
        <v>19</v>
      </c>
      <c r="F836" s="148" t="s">
        <v>877</v>
      </c>
      <c r="H836" s="147" t="s">
        <v>19</v>
      </c>
      <c r="I836" s="149"/>
      <c r="L836" s="145"/>
      <c r="M836" s="150"/>
      <c r="T836" s="151"/>
      <c r="AT836" s="147" t="s">
        <v>158</v>
      </c>
      <c r="AU836" s="147" t="s">
        <v>82</v>
      </c>
      <c r="AV836" s="12" t="s">
        <v>80</v>
      </c>
      <c r="AW836" s="12" t="s">
        <v>33</v>
      </c>
      <c r="AX836" s="12" t="s">
        <v>72</v>
      </c>
      <c r="AY836" s="147" t="s">
        <v>146</v>
      </c>
    </row>
    <row r="837" spans="2:65" s="13" customFormat="1">
      <c r="B837" s="152"/>
      <c r="D837" s="146" t="s">
        <v>158</v>
      </c>
      <c r="E837" s="153" t="s">
        <v>19</v>
      </c>
      <c r="F837" s="154" t="s">
        <v>659</v>
      </c>
      <c r="H837" s="155">
        <v>3.15</v>
      </c>
      <c r="I837" s="156"/>
      <c r="L837" s="152"/>
      <c r="M837" s="157"/>
      <c r="T837" s="158"/>
      <c r="AT837" s="153" t="s">
        <v>158</v>
      </c>
      <c r="AU837" s="153" t="s">
        <v>82</v>
      </c>
      <c r="AV837" s="13" t="s">
        <v>82</v>
      </c>
      <c r="AW837" s="13" t="s">
        <v>33</v>
      </c>
      <c r="AX837" s="13" t="s">
        <v>72</v>
      </c>
      <c r="AY837" s="153" t="s">
        <v>146</v>
      </c>
    </row>
    <row r="838" spans="2:65" s="13" customFormat="1">
      <c r="B838" s="152"/>
      <c r="D838" s="146" t="s">
        <v>158</v>
      </c>
      <c r="E838" s="153" t="s">
        <v>19</v>
      </c>
      <c r="F838" s="154" t="s">
        <v>661</v>
      </c>
      <c r="H838" s="155">
        <v>9.3000000000000007</v>
      </c>
      <c r="I838" s="156"/>
      <c r="L838" s="152"/>
      <c r="M838" s="157"/>
      <c r="T838" s="158"/>
      <c r="AT838" s="153" t="s">
        <v>158</v>
      </c>
      <c r="AU838" s="153" t="s">
        <v>82</v>
      </c>
      <c r="AV838" s="13" t="s">
        <v>82</v>
      </c>
      <c r="AW838" s="13" t="s">
        <v>33</v>
      </c>
      <c r="AX838" s="13" t="s">
        <v>72</v>
      </c>
      <c r="AY838" s="153" t="s">
        <v>146</v>
      </c>
    </row>
    <row r="839" spans="2:65" s="12" customFormat="1">
      <c r="B839" s="145"/>
      <c r="D839" s="146" t="s">
        <v>158</v>
      </c>
      <c r="E839" s="147" t="s">
        <v>19</v>
      </c>
      <c r="F839" s="148" t="s">
        <v>878</v>
      </c>
      <c r="H839" s="147" t="s">
        <v>19</v>
      </c>
      <c r="I839" s="149"/>
      <c r="L839" s="145"/>
      <c r="M839" s="150"/>
      <c r="T839" s="151"/>
      <c r="AT839" s="147" t="s">
        <v>158</v>
      </c>
      <c r="AU839" s="147" t="s">
        <v>82</v>
      </c>
      <c r="AV839" s="12" t="s">
        <v>80</v>
      </c>
      <c r="AW839" s="12" t="s">
        <v>33</v>
      </c>
      <c r="AX839" s="12" t="s">
        <v>72</v>
      </c>
      <c r="AY839" s="147" t="s">
        <v>146</v>
      </c>
    </row>
    <row r="840" spans="2:65" s="13" customFormat="1">
      <c r="B840" s="152"/>
      <c r="D840" s="146" t="s">
        <v>158</v>
      </c>
      <c r="E840" s="153" t="s">
        <v>19</v>
      </c>
      <c r="F840" s="154" t="s">
        <v>879</v>
      </c>
      <c r="H840" s="155">
        <v>3.36</v>
      </c>
      <c r="I840" s="156"/>
      <c r="L840" s="152"/>
      <c r="M840" s="157"/>
      <c r="T840" s="158"/>
      <c r="AT840" s="153" t="s">
        <v>158</v>
      </c>
      <c r="AU840" s="153" t="s">
        <v>82</v>
      </c>
      <c r="AV840" s="13" t="s">
        <v>82</v>
      </c>
      <c r="AW840" s="13" t="s">
        <v>33</v>
      </c>
      <c r="AX840" s="13" t="s">
        <v>72</v>
      </c>
      <c r="AY840" s="153" t="s">
        <v>146</v>
      </c>
    </row>
    <row r="841" spans="2:65" s="12" customFormat="1">
      <c r="B841" s="145"/>
      <c r="D841" s="146" t="s">
        <v>158</v>
      </c>
      <c r="E841" s="147" t="s">
        <v>19</v>
      </c>
      <c r="F841" s="148" t="s">
        <v>880</v>
      </c>
      <c r="H841" s="147" t="s">
        <v>19</v>
      </c>
      <c r="I841" s="149"/>
      <c r="L841" s="145"/>
      <c r="M841" s="150"/>
      <c r="T841" s="151"/>
      <c r="AT841" s="147" t="s">
        <v>158</v>
      </c>
      <c r="AU841" s="147" t="s">
        <v>82</v>
      </c>
      <c r="AV841" s="12" t="s">
        <v>80</v>
      </c>
      <c r="AW841" s="12" t="s">
        <v>33</v>
      </c>
      <c r="AX841" s="12" t="s">
        <v>72</v>
      </c>
      <c r="AY841" s="147" t="s">
        <v>146</v>
      </c>
    </row>
    <row r="842" spans="2:65" s="13" customFormat="1">
      <c r="B842" s="152"/>
      <c r="D842" s="146" t="s">
        <v>158</v>
      </c>
      <c r="E842" s="153" t="s">
        <v>19</v>
      </c>
      <c r="F842" s="154" t="s">
        <v>881</v>
      </c>
      <c r="H842" s="155">
        <v>3.52</v>
      </c>
      <c r="I842" s="156"/>
      <c r="L842" s="152"/>
      <c r="M842" s="157"/>
      <c r="T842" s="158"/>
      <c r="AT842" s="153" t="s">
        <v>158</v>
      </c>
      <c r="AU842" s="153" t="s">
        <v>82</v>
      </c>
      <c r="AV842" s="13" t="s">
        <v>82</v>
      </c>
      <c r="AW842" s="13" t="s">
        <v>33</v>
      </c>
      <c r="AX842" s="13" t="s">
        <v>72</v>
      </c>
      <c r="AY842" s="153" t="s">
        <v>146</v>
      </c>
    </row>
    <row r="843" spans="2:65" s="14" customFormat="1">
      <c r="B843" s="159"/>
      <c r="D843" s="146" t="s">
        <v>158</v>
      </c>
      <c r="E843" s="160" t="s">
        <v>19</v>
      </c>
      <c r="F843" s="161" t="s">
        <v>163</v>
      </c>
      <c r="H843" s="162">
        <v>25.055</v>
      </c>
      <c r="I843" s="163"/>
      <c r="L843" s="159"/>
      <c r="M843" s="164"/>
      <c r="T843" s="165"/>
      <c r="AT843" s="160" t="s">
        <v>158</v>
      </c>
      <c r="AU843" s="160" t="s">
        <v>82</v>
      </c>
      <c r="AV843" s="14" t="s">
        <v>154</v>
      </c>
      <c r="AW843" s="14" t="s">
        <v>33</v>
      </c>
      <c r="AX843" s="14" t="s">
        <v>80</v>
      </c>
      <c r="AY843" s="160" t="s">
        <v>146</v>
      </c>
    </row>
    <row r="844" spans="2:65" s="1" customFormat="1" ht="37.9" customHeight="1">
      <c r="B844" s="33"/>
      <c r="C844" s="128" t="s">
        <v>882</v>
      </c>
      <c r="D844" s="128" t="s">
        <v>149</v>
      </c>
      <c r="E844" s="129" t="s">
        <v>883</v>
      </c>
      <c r="F844" s="130" t="s">
        <v>884</v>
      </c>
      <c r="G844" s="131" t="s">
        <v>171</v>
      </c>
      <c r="H844" s="132">
        <v>10.08</v>
      </c>
      <c r="I844" s="133"/>
      <c r="J844" s="134">
        <f>ROUND(I844*H844,2)</f>
        <v>0</v>
      </c>
      <c r="K844" s="130" t="s">
        <v>153</v>
      </c>
      <c r="L844" s="33"/>
      <c r="M844" s="135" t="s">
        <v>19</v>
      </c>
      <c r="N844" s="136" t="s">
        <v>43</v>
      </c>
      <c r="P844" s="137">
        <f>O844*H844</f>
        <v>0</v>
      </c>
      <c r="Q844" s="137">
        <v>0</v>
      </c>
      <c r="R844" s="137">
        <f>Q844*H844</f>
        <v>0</v>
      </c>
      <c r="S844" s="137">
        <v>0.06</v>
      </c>
      <c r="T844" s="138">
        <f>S844*H844</f>
        <v>0.6048</v>
      </c>
      <c r="AR844" s="139" t="s">
        <v>154</v>
      </c>
      <c r="AT844" s="139" t="s">
        <v>149</v>
      </c>
      <c r="AU844" s="139" t="s">
        <v>82</v>
      </c>
      <c r="AY844" s="18" t="s">
        <v>146</v>
      </c>
      <c r="BE844" s="140">
        <f>IF(N844="základní",J844,0)</f>
        <v>0</v>
      </c>
      <c r="BF844" s="140">
        <f>IF(N844="snížená",J844,0)</f>
        <v>0</v>
      </c>
      <c r="BG844" s="140">
        <f>IF(N844="zákl. přenesená",J844,0)</f>
        <v>0</v>
      </c>
      <c r="BH844" s="140">
        <f>IF(N844="sníž. přenesená",J844,0)</f>
        <v>0</v>
      </c>
      <c r="BI844" s="140">
        <f>IF(N844="nulová",J844,0)</f>
        <v>0</v>
      </c>
      <c r="BJ844" s="18" t="s">
        <v>80</v>
      </c>
      <c r="BK844" s="140">
        <f>ROUND(I844*H844,2)</f>
        <v>0</v>
      </c>
      <c r="BL844" s="18" t="s">
        <v>154</v>
      </c>
      <c r="BM844" s="139" t="s">
        <v>885</v>
      </c>
    </row>
    <row r="845" spans="2:65" s="1" customFormat="1">
      <c r="B845" s="33"/>
      <c r="D845" s="141" t="s">
        <v>156</v>
      </c>
      <c r="F845" s="142" t="s">
        <v>886</v>
      </c>
      <c r="I845" s="143"/>
      <c r="L845" s="33"/>
      <c r="M845" s="144"/>
      <c r="T845" s="52"/>
      <c r="AT845" s="18" t="s">
        <v>156</v>
      </c>
      <c r="AU845" s="18" t="s">
        <v>82</v>
      </c>
    </row>
    <row r="846" spans="2:65" s="12" customFormat="1">
      <c r="B846" s="145"/>
      <c r="D846" s="146" t="s">
        <v>158</v>
      </c>
      <c r="E846" s="147" t="s">
        <v>19</v>
      </c>
      <c r="F846" s="148" t="s">
        <v>887</v>
      </c>
      <c r="H846" s="147" t="s">
        <v>19</v>
      </c>
      <c r="I846" s="149"/>
      <c r="L846" s="145"/>
      <c r="M846" s="150"/>
      <c r="T846" s="151"/>
      <c r="AT846" s="147" t="s">
        <v>158</v>
      </c>
      <c r="AU846" s="147" t="s">
        <v>82</v>
      </c>
      <c r="AV846" s="12" t="s">
        <v>80</v>
      </c>
      <c r="AW846" s="12" t="s">
        <v>33</v>
      </c>
      <c r="AX846" s="12" t="s">
        <v>72</v>
      </c>
      <c r="AY846" s="147" t="s">
        <v>146</v>
      </c>
    </row>
    <row r="847" spans="2:65" s="13" customFormat="1">
      <c r="B847" s="152"/>
      <c r="D847" s="146" t="s">
        <v>158</v>
      </c>
      <c r="E847" s="153" t="s">
        <v>19</v>
      </c>
      <c r="F847" s="154" t="s">
        <v>888</v>
      </c>
      <c r="H847" s="155">
        <v>10.08</v>
      </c>
      <c r="I847" s="156"/>
      <c r="L847" s="152"/>
      <c r="M847" s="157"/>
      <c r="T847" s="158"/>
      <c r="AT847" s="153" t="s">
        <v>158</v>
      </c>
      <c r="AU847" s="153" t="s">
        <v>82</v>
      </c>
      <c r="AV847" s="13" t="s">
        <v>82</v>
      </c>
      <c r="AW847" s="13" t="s">
        <v>33</v>
      </c>
      <c r="AX847" s="13" t="s">
        <v>80</v>
      </c>
      <c r="AY847" s="153" t="s">
        <v>146</v>
      </c>
    </row>
    <row r="848" spans="2:65" s="1" customFormat="1" ht="16.5" customHeight="1">
      <c r="B848" s="33"/>
      <c r="C848" s="128" t="s">
        <v>889</v>
      </c>
      <c r="D848" s="128" t="s">
        <v>149</v>
      </c>
      <c r="E848" s="129" t="s">
        <v>890</v>
      </c>
      <c r="F848" s="130" t="s">
        <v>891</v>
      </c>
      <c r="G848" s="131" t="s">
        <v>171</v>
      </c>
      <c r="H848" s="132">
        <v>36.512999999999998</v>
      </c>
      <c r="I848" s="133"/>
      <c r="J848" s="134">
        <f>ROUND(I848*H848,2)</f>
        <v>0</v>
      </c>
      <c r="K848" s="130" t="s">
        <v>19</v>
      </c>
      <c r="L848" s="33"/>
      <c r="M848" s="135" t="s">
        <v>19</v>
      </c>
      <c r="N848" s="136" t="s">
        <v>43</v>
      </c>
      <c r="P848" s="137">
        <f>O848*H848</f>
        <v>0</v>
      </c>
      <c r="Q848" s="137">
        <v>0</v>
      </c>
      <c r="R848" s="137">
        <f>Q848*H848</f>
        <v>0</v>
      </c>
      <c r="S848" s="137">
        <v>6.0000000000000001E-3</v>
      </c>
      <c r="T848" s="138">
        <f>S848*H848</f>
        <v>0.21907799999999999</v>
      </c>
      <c r="AR848" s="139" t="s">
        <v>154</v>
      </c>
      <c r="AT848" s="139" t="s">
        <v>149</v>
      </c>
      <c r="AU848" s="139" t="s">
        <v>82</v>
      </c>
      <c r="AY848" s="18" t="s">
        <v>146</v>
      </c>
      <c r="BE848" s="140">
        <f>IF(N848="základní",J848,0)</f>
        <v>0</v>
      </c>
      <c r="BF848" s="140">
        <f>IF(N848="snížená",J848,0)</f>
        <v>0</v>
      </c>
      <c r="BG848" s="140">
        <f>IF(N848="zákl. přenesená",J848,0)</f>
        <v>0</v>
      </c>
      <c r="BH848" s="140">
        <f>IF(N848="sníž. přenesená",J848,0)</f>
        <v>0</v>
      </c>
      <c r="BI848" s="140">
        <f>IF(N848="nulová",J848,0)</f>
        <v>0</v>
      </c>
      <c r="BJ848" s="18" t="s">
        <v>80</v>
      </c>
      <c r="BK848" s="140">
        <f>ROUND(I848*H848,2)</f>
        <v>0</v>
      </c>
      <c r="BL848" s="18" t="s">
        <v>154</v>
      </c>
      <c r="BM848" s="139" t="s">
        <v>892</v>
      </c>
    </row>
    <row r="849" spans="2:65" s="12" customFormat="1">
      <c r="B849" s="145"/>
      <c r="D849" s="146" t="s">
        <v>158</v>
      </c>
      <c r="E849" s="147" t="s">
        <v>19</v>
      </c>
      <c r="F849" s="148" t="s">
        <v>893</v>
      </c>
      <c r="H849" s="147" t="s">
        <v>19</v>
      </c>
      <c r="I849" s="149"/>
      <c r="L849" s="145"/>
      <c r="M849" s="150"/>
      <c r="T849" s="151"/>
      <c r="AT849" s="147" t="s">
        <v>158</v>
      </c>
      <c r="AU849" s="147" t="s">
        <v>82</v>
      </c>
      <c r="AV849" s="12" t="s">
        <v>80</v>
      </c>
      <c r="AW849" s="12" t="s">
        <v>33</v>
      </c>
      <c r="AX849" s="12" t="s">
        <v>72</v>
      </c>
      <c r="AY849" s="147" t="s">
        <v>146</v>
      </c>
    </row>
    <row r="850" spans="2:65" s="13" customFormat="1">
      <c r="B850" s="152"/>
      <c r="D850" s="146" t="s">
        <v>158</v>
      </c>
      <c r="E850" s="153" t="s">
        <v>19</v>
      </c>
      <c r="F850" s="154" t="s">
        <v>657</v>
      </c>
      <c r="H850" s="155">
        <v>0.4</v>
      </c>
      <c r="I850" s="156"/>
      <c r="L850" s="152"/>
      <c r="M850" s="157"/>
      <c r="T850" s="158"/>
      <c r="AT850" s="153" t="s">
        <v>158</v>
      </c>
      <c r="AU850" s="153" t="s">
        <v>82</v>
      </c>
      <c r="AV850" s="13" t="s">
        <v>82</v>
      </c>
      <c r="AW850" s="13" t="s">
        <v>33</v>
      </c>
      <c r="AX850" s="13" t="s">
        <v>72</v>
      </c>
      <c r="AY850" s="153" t="s">
        <v>146</v>
      </c>
    </row>
    <row r="851" spans="2:65" s="13" customFormat="1">
      <c r="B851" s="152"/>
      <c r="D851" s="146" t="s">
        <v>158</v>
      </c>
      <c r="E851" s="153" t="s">
        <v>19</v>
      </c>
      <c r="F851" s="154" t="s">
        <v>663</v>
      </c>
      <c r="H851" s="155">
        <v>10.5</v>
      </c>
      <c r="I851" s="156"/>
      <c r="L851" s="152"/>
      <c r="M851" s="157"/>
      <c r="T851" s="158"/>
      <c r="AT851" s="153" t="s">
        <v>158</v>
      </c>
      <c r="AU851" s="153" t="s">
        <v>82</v>
      </c>
      <c r="AV851" s="13" t="s">
        <v>82</v>
      </c>
      <c r="AW851" s="13" t="s">
        <v>33</v>
      </c>
      <c r="AX851" s="13" t="s">
        <v>72</v>
      </c>
      <c r="AY851" s="153" t="s">
        <v>146</v>
      </c>
    </row>
    <row r="852" spans="2:65" s="12" customFormat="1">
      <c r="B852" s="145"/>
      <c r="D852" s="146" t="s">
        <v>158</v>
      </c>
      <c r="E852" s="147" t="s">
        <v>19</v>
      </c>
      <c r="F852" s="148" t="s">
        <v>894</v>
      </c>
      <c r="H852" s="147" t="s">
        <v>19</v>
      </c>
      <c r="I852" s="149"/>
      <c r="L852" s="145"/>
      <c r="M852" s="150"/>
      <c r="T852" s="151"/>
      <c r="AT852" s="147" t="s">
        <v>158</v>
      </c>
      <c r="AU852" s="147" t="s">
        <v>82</v>
      </c>
      <c r="AV852" s="12" t="s">
        <v>80</v>
      </c>
      <c r="AW852" s="12" t="s">
        <v>33</v>
      </c>
      <c r="AX852" s="12" t="s">
        <v>72</v>
      </c>
      <c r="AY852" s="147" t="s">
        <v>146</v>
      </c>
    </row>
    <row r="853" spans="2:65" s="13" customFormat="1">
      <c r="B853" s="152"/>
      <c r="D853" s="146" t="s">
        <v>158</v>
      </c>
      <c r="E853" s="153" t="s">
        <v>19</v>
      </c>
      <c r="F853" s="154" t="s">
        <v>683</v>
      </c>
      <c r="H853" s="155">
        <v>11.005000000000001</v>
      </c>
      <c r="I853" s="156"/>
      <c r="L853" s="152"/>
      <c r="M853" s="157"/>
      <c r="T853" s="158"/>
      <c r="AT853" s="153" t="s">
        <v>158</v>
      </c>
      <c r="AU853" s="153" t="s">
        <v>82</v>
      </c>
      <c r="AV853" s="13" t="s">
        <v>82</v>
      </c>
      <c r="AW853" s="13" t="s">
        <v>33</v>
      </c>
      <c r="AX853" s="13" t="s">
        <v>72</v>
      </c>
      <c r="AY853" s="153" t="s">
        <v>146</v>
      </c>
    </row>
    <row r="854" spans="2:65" s="13" customFormat="1">
      <c r="B854" s="152"/>
      <c r="D854" s="146" t="s">
        <v>158</v>
      </c>
      <c r="E854" s="153" t="s">
        <v>19</v>
      </c>
      <c r="F854" s="154" t="s">
        <v>684</v>
      </c>
      <c r="H854" s="155">
        <v>1.4179999999999999</v>
      </c>
      <c r="I854" s="156"/>
      <c r="L854" s="152"/>
      <c r="M854" s="157"/>
      <c r="T854" s="158"/>
      <c r="AT854" s="153" t="s">
        <v>158</v>
      </c>
      <c r="AU854" s="153" t="s">
        <v>82</v>
      </c>
      <c r="AV854" s="13" t="s">
        <v>82</v>
      </c>
      <c r="AW854" s="13" t="s">
        <v>33</v>
      </c>
      <c r="AX854" s="13" t="s">
        <v>72</v>
      </c>
      <c r="AY854" s="153" t="s">
        <v>146</v>
      </c>
    </row>
    <row r="855" spans="2:65" s="13" customFormat="1">
      <c r="B855" s="152"/>
      <c r="D855" s="146" t="s">
        <v>158</v>
      </c>
      <c r="E855" s="153" t="s">
        <v>19</v>
      </c>
      <c r="F855" s="154" t="s">
        <v>687</v>
      </c>
      <c r="H855" s="155">
        <v>5.94</v>
      </c>
      <c r="I855" s="156"/>
      <c r="L855" s="152"/>
      <c r="M855" s="157"/>
      <c r="T855" s="158"/>
      <c r="AT855" s="153" t="s">
        <v>158</v>
      </c>
      <c r="AU855" s="153" t="s">
        <v>82</v>
      </c>
      <c r="AV855" s="13" t="s">
        <v>82</v>
      </c>
      <c r="AW855" s="13" t="s">
        <v>33</v>
      </c>
      <c r="AX855" s="13" t="s">
        <v>72</v>
      </c>
      <c r="AY855" s="153" t="s">
        <v>146</v>
      </c>
    </row>
    <row r="856" spans="2:65" s="12" customFormat="1">
      <c r="B856" s="145"/>
      <c r="D856" s="146" t="s">
        <v>158</v>
      </c>
      <c r="E856" s="147" t="s">
        <v>19</v>
      </c>
      <c r="F856" s="148" t="s">
        <v>895</v>
      </c>
      <c r="H856" s="147" t="s">
        <v>19</v>
      </c>
      <c r="I856" s="149"/>
      <c r="L856" s="145"/>
      <c r="M856" s="150"/>
      <c r="T856" s="151"/>
      <c r="AT856" s="147" t="s">
        <v>158</v>
      </c>
      <c r="AU856" s="147" t="s">
        <v>82</v>
      </c>
      <c r="AV856" s="12" t="s">
        <v>80</v>
      </c>
      <c r="AW856" s="12" t="s">
        <v>33</v>
      </c>
      <c r="AX856" s="12" t="s">
        <v>72</v>
      </c>
      <c r="AY856" s="147" t="s">
        <v>146</v>
      </c>
    </row>
    <row r="857" spans="2:65" s="13" customFormat="1">
      <c r="B857" s="152"/>
      <c r="D857" s="146" t="s">
        <v>158</v>
      </c>
      <c r="E857" s="153" t="s">
        <v>19</v>
      </c>
      <c r="F857" s="154" t="s">
        <v>694</v>
      </c>
      <c r="H857" s="155">
        <v>4.05</v>
      </c>
      <c r="I857" s="156"/>
      <c r="L857" s="152"/>
      <c r="M857" s="157"/>
      <c r="T857" s="158"/>
      <c r="AT857" s="153" t="s">
        <v>158</v>
      </c>
      <c r="AU857" s="153" t="s">
        <v>82</v>
      </c>
      <c r="AV857" s="13" t="s">
        <v>82</v>
      </c>
      <c r="AW857" s="13" t="s">
        <v>33</v>
      </c>
      <c r="AX857" s="13" t="s">
        <v>72</v>
      </c>
      <c r="AY857" s="153" t="s">
        <v>146</v>
      </c>
    </row>
    <row r="858" spans="2:65" s="12" customFormat="1">
      <c r="B858" s="145"/>
      <c r="D858" s="146" t="s">
        <v>158</v>
      </c>
      <c r="E858" s="147" t="s">
        <v>19</v>
      </c>
      <c r="F858" s="148" t="s">
        <v>896</v>
      </c>
      <c r="H858" s="147" t="s">
        <v>19</v>
      </c>
      <c r="I858" s="149"/>
      <c r="L858" s="145"/>
      <c r="M858" s="150"/>
      <c r="T858" s="151"/>
      <c r="AT858" s="147" t="s">
        <v>158</v>
      </c>
      <c r="AU858" s="147" t="s">
        <v>82</v>
      </c>
      <c r="AV858" s="12" t="s">
        <v>80</v>
      </c>
      <c r="AW858" s="12" t="s">
        <v>33</v>
      </c>
      <c r="AX858" s="12" t="s">
        <v>72</v>
      </c>
      <c r="AY858" s="147" t="s">
        <v>146</v>
      </c>
    </row>
    <row r="859" spans="2:65" s="13" customFormat="1">
      <c r="B859" s="152"/>
      <c r="D859" s="146" t="s">
        <v>158</v>
      </c>
      <c r="E859" s="153" t="s">
        <v>19</v>
      </c>
      <c r="F859" s="154" t="s">
        <v>860</v>
      </c>
      <c r="H859" s="155">
        <v>2.4</v>
      </c>
      <c r="I859" s="156"/>
      <c r="L859" s="152"/>
      <c r="M859" s="157"/>
      <c r="T859" s="158"/>
      <c r="AT859" s="153" t="s">
        <v>158</v>
      </c>
      <c r="AU859" s="153" t="s">
        <v>82</v>
      </c>
      <c r="AV859" s="13" t="s">
        <v>82</v>
      </c>
      <c r="AW859" s="13" t="s">
        <v>33</v>
      </c>
      <c r="AX859" s="13" t="s">
        <v>72</v>
      </c>
      <c r="AY859" s="153" t="s">
        <v>146</v>
      </c>
    </row>
    <row r="860" spans="2:65" s="12" customFormat="1">
      <c r="B860" s="145"/>
      <c r="D860" s="146" t="s">
        <v>158</v>
      </c>
      <c r="E860" s="147" t="s">
        <v>19</v>
      </c>
      <c r="F860" s="148" t="s">
        <v>897</v>
      </c>
      <c r="H860" s="147" t="s">
        <v>19</v>
      </c>
      <c r="I860" s="149"/>
      <c r="L860" s="145"/>
      <c r="M860" s="150"/>
      <c r="T860" s="151"/>
      <c r="AT860" s="147" t="s">
        <v>158</v>
      </c>
      <c r="AU860" s="147" t="s">
        <v>82</v>
      </c>
      <c r="AV860" s="12" t="s">
        <v>80</v>
      </c>
      <c r="AW860" s="12" t="s">
        <v>33</v>
      </c>
      <c r="AX860" s="12" t="s">
        <v>72</v>
      </c>
      <c r="AY860" s="147" t="s">
        <v>146</v>
      </c>
    </row>
    <row r="861" spans="2:65" s="13" customFormat="1">
      <c r="B861" s="152"/>
      <c r="D861" s="146" t="s">
        <v>158</v>
      </c>
      <c r="E861" s="153" t="s">
        <v>19</v>
      </c>
      <c r="F861" s="154" t="s">
        <v>700</v>
      </c>
      <c r="H861" s="155">
        <v>0.8</v>
      </c>
      <c r="I861" s="156"/>
      <c r="L861" s="152"/>
      <c r="M861" s="157"/>
      <c r="T861" s="158"/>
      <c r="AT861" s="153" t="s">
        <v>158</v>
      </c>
      <c r="AU861" s="153" t="s">
        <v>82</v>
      </c>
      <c r="AV861" s="13" t="s">
        <v>82</v>
      </c>
      <c r="AW861" s="13" t="s">
        <v>33</v>
      </c>
      <c r="AX861" s="13" t="s">
        <v>72</v>
      </c>
      <c r="AY861" s="153" t="s">
        <v>146</v>
      </c>
    </row>
    <row r="862" spans="2:65" s="14" customFormat="1">
      <c r="B862" s="159"/>
      <c r="D862" s="146" t="s">
        <v>158</v>
      </c>
      <c r="E862" s="160" t="s">
        <v>19</v>
      </c>
      <c r="F862" s="161" t="s">
        <v>163</v>
      </c>
      <c r="H862" s="162">
        <v>36.512999999999998</v>
      </c>
      <c r="I862" s="163"/>
      <c r="L862" s="159"/>
      <c r="M862" s="164"/>
      <c r="T862" s="165"/>
      <c r="AT862" s="160" t="s">
        <v>158</v>
      </c>
      <c r="AU862" s="160" t="s">
        <v>82</v>
      </c>
      <c r="AV862" s="14" t="s">
        <v>154</v>
      </c>
      <c r="AW862" s="14" t="s">
        <v>33</v>
      </c>
      <c r="AX862" s="14" t="s">
        <v>80</v>
      </c>
      <c r="AY862" s="160" t="s">
        <v>146</v>
      </c>
    </row>
    <row r="863" spans="2:65" s="1" customFormat="1" ht="44.25" customHeight="1">
      <c r="B863" s="33"/>
      <c r="C863" s="128" t="s">
        <v>898</v>
      </c>
      <c r="D863" s="128" t="s">
        <v>149</v>
      </c>
      <c r="E863" s="129" t="s">
        <v>899</v>
      </c>
      <c r="F863" s="130" t="s">
        <v>900</v>
      </c>
      <c r="G863" s="131" t="s">
        <v>171</v>
      </c>
      <c r="H863" s="132">
        <v>2955.201</v>
      </c>
      <c r="I863" s="133"/>
      <c r="J863" s="134">
        <f>ROUND(I863*H863,2)</f>
        <v>0</v>
      </c>
      <c r="K863" s="130" t="s">
        <v>153</v>
      </c>
      <c r="L863" s="33"/>
      <c r="M863" s="135" t="s">
        <v>19</v>
      </c>
      <c r="N863" s="136" t="s">
        <v>43</v>
      </c>
      <c r="P863" s="137">
        <f>O863*H863</f>
        <v>0</v>
      </c>
      <c r="Q863" s="137">
        <v>0</v>
      </c>
      <c r="R863" s="137">
        <f>Q863*H863</f>
        <v>0</v>
      </c>
      <c r="S863" s="137">
        <v>5.8999999999999997E-2</v>
      </c>
      <c r="T863" s="138">
        <f>S863*H863</f>
        <v>174.35685899999999</v>
      </c>
      <c r="AR863" s="139" t="s">
        <v>154</v>
      </c>
      <c r="AT863" s="139" t="s">
        <v>149</v>
      </c>
      <c r="AU863" s="139" t="s">
        <v>82</v>
      </c>
      <c r="AY863" s="18" t="s">
        <v>146</v>
      </c>
      <c r="BE863" s="140">
        <f>IF(N863="základní",J863,0)</f>
        <v>0</v>
      </c>
      <c r="BF863" s="140">
        <f>IF(N863="snížená",J863,0)</f>
        <v>0</v>
      </c>
      <c r="BG863" s="140">
        <f>IF(N863="zákl. přenesená",J863,0)</f>
        <v>0</v>
      </c>
      <c r="BH863" s="140">
        <f>IF(N863="sníž. přenesená",J863,0)</f>
        <v>0</v>
      </c>
      <c r="BI863" s="140">
        <f>IF(N863="nulová",J863,0)</f>
        <v>0</v>
      </c>
      <c r="BJ863" s="18" t="s">
        <v>80</v>
      </c>
      <c r="BK863" s="140">
        <f>ROUND(I863*H863,2)</f>
        <v>0</v>
      </c>
      <c r="BL863" s="18" t="s">
        <v>154</v>
      </c>
      <c r="BM863" s="139" t="s">
        <v>901</v>
      </c>
    </row>
    <row r="864" spans="2:65" s="1" customFormat="1">
      <c r="B864" s="33"/>
      <c r="D864" s="141" t="s">
        <v>156</v>
      </c>
      <c r="F864" s="142" t="s">
        <v>902</v>
      </c>
      <c r="I864" s="143"/>
      <c r="L864" s="33"/>
      <c r="M864" s="144"/>
      <c r="T864" s="52"/>
      <c r="AT864" s="18" t="s">
        <v>156</v>
      </c>
      <c r="AU864" s="18" t="s">
        <v>82</v>
      </c>
    </row>
    <row r="865" spans="2:65" s="1" customFormat="1" ht="37.9" customHeight="1">
      <c r="B865" s="33"/>
      <c r="C865" s="128" t="s">
        <v>903</v>
      </c>
      <c r="D865" s="128" t="s">
        <v>149</v>
      </c>
      <c r="E865" s="129" t="s">
        <v>904</v>
      </c>
      <c r="F865" s="130" t="s">
        <v>905</v>
      </c>
      <c r="G865" s="131" t="s">
        <v>171</v>
      </c>
      <c r="H865" s="132">
        <v>362.01900000000001</v>
      </c>
      <c r="I865" s="133"/>
      <c r="J865" s="134">
        <f>ROUND(I865*H865,2)</f>
        <v>0</v>
      </c>
      <c r="K865" s="130" t="s">
        <v>153</v>
      </c>
      <c r="L865" s="33"/>
      <c r="M865" s="135" t="s">
        <v>19</v>
      </c>
      <c r="N865" s="136" t="s">
        <v>43</v>
      </c>
      <c r="P865" s="137">
        <f>O865*H865</f>
        <v>0</v>
      </c>
      <c r="Q865" s="137">
        <v>0</v>
      </c>
      <c r="R865" s="137">
        <f>Q865*H865</f>
        <v>0</v>
      </c>
      <c r="S865" s="137">
        <v>0.05</v>
      </c>
      <c r="T865" s="138">
        <f>S865*H865</f>
        <v>18.100950000000001</v>
      </c>
      <c r="AR865" s="139" t="s">
        <v>154</v>
      </c>
      <c r="AT865" s="139" t="s">
        <v>149</v>
      </c>
      <c r="AU865" s="139" t="s">
        <v>82</v>
      </c>
      <c r="AY865" s="18" t="s">
        <v>146</v>
      </c>
      <c r="BE865" s="140">
        <f>IF(N865="základní",J865,0)</f>
        <v>0</v>
      </c>
      <c r="BF865" s="140">
        <f>IF(N865="snížená",J865,0)</f>
        <v>0</v>
      </c>
      <c r="BG865" s="140">
        <f>IF(N865="zákl. přenesená",J865,0)</f>
        <v>0</v>
      </c>
      <c r="BH865" s="140">
        <f>IF(N865="sníž. přenesená",J865,0)</f>
        <v>0</v>
      </c>
      <c r="BI865" s="140">
        <f>IF(N865="nulová",J865,0)</f>
        <v>0</v>
      </c>
      <c r="BJ865" s="18" t="s">
        <v>80</v>
      </c>
      <c r="BK865" s="140">
        <f>ROUND(I865*H865,2)</f>
        <v>0</v>
      </c>
      <c r="BL865" s="18" t="s">
        <v>154</v>
      </c>
      <c r="BM865" s="139" t="s">
        <v>906</v>
      </c>
    </row>
    <row r="866" spans="2:65" s="1" customFormat="1">
      <c r="B866" s="33"/>
      <c r="D866" s="141" t="s">
        <v>156</v>
      </c>
      <c r="F866" s="142" t="s">
        <v>907</v>
      </c>
      <c r="I866" s="143"/>
      <c r="L866" s="33"/>
      <c r="M866" s="144"/>
      <c r="T866" s="52"/>
      <c r="AT866" s="18" t="s">
        <v>156</v>
      </c>
      <c r="AU866" s="18" t="s">
        <v>82</v>
      </c>
    </row>
    <row r="867" spans="2:65" s="11" customFormat="1" ht="22.9" customHeight="1">
      <c r="B867" s="116"/>
      <c r="D867" s="117" t="s">
        <v>71</v>
      </c>
      <c r="E867" s="126" t="s">
        <v>908</v>
      </c>
      <c r="F867" s="126" t="s">
        <v>909</v>
      </c>
      <c r="I867" s="119"/>
      <c r="J867" s="127">
        <f>BK867</f>
        <v>0</v>
      </c>
      <c r="L867" s="116"/>
      <c r="M867" s="121"/>
      <c r="P867" s="122">
        <f>SUM(P868:P871)</f>
        <v>0</v>
      </c>
      <c r="R867" s="122">
        <f>SUM(R868:R871)</f>
        <v>6.4500000000000002E-2</v>
      </c>
      <c r="T867" s="123">
        <f>SUM(T868:T871)</f>
        <v>0.05</v>
      </c>
      <c r="AR867" s="117" t="s">
        <v>80</v>
      </c>
      <c r="AT867" s="124" t="s">
        <v>71</v>
      </c>
      <c r="AU867" s="124" t="s">
        <v>80</v>
      </c>
      <c r="AY867" s="117" t="s">
        <v>146</v>
      </c>
      <c r="BK867" s="125">
        <f>SUM(BK868:BK871)</f>
        <v>0</v>
      </c>
    </row>
    <row r="868" spans="2:65" s="1" customFormat="1" ht="49.15" customHeight="1">
      <c r="B868" s="33"/>
      <c r="C868" s="128" t="s">
        <v>910</v>
      </c>
      <c r="D868" s="128" t="s">
        <v>149</v>
      </c>
      <c r="E868" s="129" t="s">
        <v>911</v>
      </c>
      <c r="F868" s="130" t="s">
        <v>912</v>
      </c>
      <c r="G868" s="131" t="s">
        <v>264</v>
      </c>
      <c r="H868" s="132">
        <v>50</v>
      </c>
      <c r="I868" s="133"/>
      <c r="J868" s="134">
        <f>ROUND(I868*H868,2)</f>
        <v>0</v>
      </c>
      <c r="K868" s="130" t="s">
        <v>153</v>
      </c>
      <c r="L868" s="33"/>
      <c r="M868" s="135" t="s">
        <v>19</v>
      </c>
      <c r="N868" s="136" t="s">
        <v>43</v>
      </c>
      <c r="P868" s="137">
        <f>O868*H868</f>
        <v>0</v>
      </c>
      <c r="Q868" s="137">
        <v>1.2899999999999999E-3</v>
      </c>
      <c r="R868" s="137">
        <f>Q868*H868</f>
        <v>6.4500000000000002E-2</v>
      </c>
      <c r="S868" s="137">
        <v>1E-3</v>
      </c>
      <c r="T868" s="138">
        <f>S868*H868</f>
        <v>0.05</v>
      </c>
      <c r="AR868" s="139" t="s">
        <v>154</v>
      </c>
      <c r="AT868" s="139" t="s">
        <v>149</v>
      </c>
      <c r="AU868" s="139" t="s">
        <v>82</v>
      </c>
      <c r="AY868" s="18" t="s">
        <v>146</v>
      </c>
      <c r="BE868" s="140">
        <f>IF(N868="základní",J868,0)</f>
        <v>0</v>
      </c>
      <c r="BF868" s="140">
        <f>IF(N868="snížená",J868,0)</f>
        <v>0</v>
      </c>
      <c r="BG868" s="140">
        <f>IF(N868="zákl. přenesená",J868,0)</f>
        <v>0</v>
      </c>
      <c r="BH868" s="140">
        <f>IF(N868="sníž. přenesená",J868,0)</f>
        <v>0</v>
      </c>
      <c r="BI868" s="140">
        <f>IF(N868="nulová",J868,0)</f>
        <v>0</v>
      </c>
      <c r="BJ868" s="18" t="s">
        <v>80</v>
      </c>
      <c r="BK868" s="140">
        <f>ROUND(I868*H868,2)</f>
        <v>0</v>
      </c>
      <c r="BL868" s="18" t="s">
        <v>154</v>
      </c>
      <c r="BM868" s="139" t="s">
        <v>913</v>
      </c>
    </row>
    <row r="869" spans="2:65" s="1" customFormat="1">
      <c r="B869" s="33"/>
      <c r="D869" s="141" t="s">
        <v>156</v>
      </c>
      <c r="F869" s="142" t="s">
        <v>914</v>
      </c>
      <c r="I869" s="143"/>
      <c r="L869" s="33"/>
      <c r="M869" s="144"/>
      <c r="T869" s="52"/>
      <c r="AT869" s="18" t="s">
        <v>156</v>
      </c>
      <c r="AU869" s="18" t="s">
        <v>82</v>
      </c>
    </row>
    <row r="870" spans="2:65" s="12" customFormat="1">
      <c r="B870" s="145"/>
      <c r="D870" s="146" t="s">
        <v>158</v>
      </c>
      <c r="E870" s="147" t="s">
        <v>19</v>
      </c>
      <c r="F870" s="148" t="s">
        <v>915</v>
      </c>
      <c r="H870" s="147" t="s">
        <v>19</v>
      </c>
      <c r="I870" s="149"/>
      <c r="L870" s="145"/>
      <c r="M870" s="150"/>
      <c r="T870" s="151"/>
      <c r="AT870" s="147" t="s">
        <v>158</v>
      </c>
      <c r="AU870" s="147" t="s">
        <v>82</v>
      </c>
      <c r="AV870" s="12" t="s">
        <v>80</v>
      </c>
      <c r="AW870" s="12" t="s">
        <v>33</v>
      </c>
      <c r="AX870" s="12" t="s">
        <v>72</v>
      </c>
      <c r="AY870" s="147" t="s">
        <v>146</v>
      </c>
    </row>
    <row r="871" spans="2:65" s="13" customFormat="1">
      <c r="B871" s="152"/>
      <c r="D871" s="146" t="s">
        <v>158</v>
      </c>
      <c r="E871" s="153" t="s">
        <v>19</v>
      </c>
      <c r="F871" s="154" t="s">
        <v>916</v>
      </c>
      <c r="H871" s="155">
        <v>50</v>
      </c>
      <c r="I871" s="156"/>
      <c r="L871" s="152"/>
      <c r="M871" s="157"/>
      <c r="T871" s="158"/>
      <c r="AT871" s="153" t="s">
        <v>158</v>
      </c>
      <c r="AU871" s="153" t="s">
        <v>82</v>
      </c>
      <c r="AV871" s="13" t="s">
        <v>82</v>
      </c>
      <c r="AW871" s="13" t="s">
        <v>33</v>
      </c>
      <c r="AX871" s="13" t="s">
        <v>80</v>
      </c>
      <c r="AY871" s="153" t="s">
        <v>146</v>
      </c>
    </row>
    <row r="872" spans="2:65" s="11" customFormat="1" ht="22.9" customHeight="1">
      <c r="B872" s="116"/>
      <c r="D872" s="117" t="s">
        <v>71</v>
      </c>
      <c r="E872" s="126" t="s">
        <v>917</v>
      </c>
      <c r="F872" s="126" t="s">
        <v>918</v>
      </c>
      <c r="I872" s="119"/>
      <c r="J872" s="127">
        <f>BK872</f>
        <v>0</v>
      </c>
      <c r="L872" s="116"/>
      <c r="M872" s="121"/>
      <c r="P872" s="122">
        <f>SUM(P873:P881)</f>
        <v>0</v>
      </c>
      <c r="R872" s="122">
        <f>SUM(R873:R881)</f>
        <v>0</v>
      </c>
      <c r="T872" s="123">
        <f>SUM(T873:T881)</f>
        <v>0</v>
      </c>
      <c r="AR872" s="117" t="s">
        <v>80</v>
      </c>
      <c r="AT872" s="124" t="s">
        <v>71</v>
      </c>
      <c r="AU872" s="124" t="s">
        <v>80</v>
      </c>
      <c r="AY872" s="117" t="s">
        <v>146</v>
      </c>
      <c r="BK872" s="125">
        <f>SUM(BK873:BK881)</f>
        <v>0</v>
      </c>
    </row>
    <row r="873" spans="2:65" s="1" customFormat="1" ht="44.25" customHeight="1">
      <c r="B873" s="33"/>
      <c r="C873" s="128" t="s">
        <v>919</v>
      </c>
      <c r="D873" s="128" t="s">
        <v>149</v>
      </c>
      <c r="E873" s="129" t="s">
        <v>920</v>
      </c>
      <c r="F873" s="130" t="s">
        <v>921</v>
      </c>
      <c r="G873" s="131" t="s">
        <v>922</v>
      </c>
      <c r="H873" s="132">
        <v>198.26</v>
      </c>
      <c r="I873" s="133"/>
      <c r="J873" s="134">
        <f>ROUND(I873*H873,2)</f>
        <v>0</v>
      </c>
      <c r="K873" s="130" t="s">
        <v>153</v>
      </c>
      <c r="L873" s="33"/>
      <c r="M873" s="135" t="s">
        <v>19</v>
      </c>
      <c r="N873" s="136" t="s">
        <v>43</v>
      </c>
      <c r="P873" s="137">
        <f>O873*H873</f>
        <v>0</v>
      </c>
      <c r="Q873" s="137">
        <v>0</v>
      </c>
      <c r="R873" s="137">
        <f>Q873*H873</f>
        <v>0</v>
      </c>
      <c r="S873" s="137">
        <v>0</v>
      </c>
      <c r="T873" s="138">
        <f>S873*H873</f>
        <v>0</v>
      </c>
      <c r="AR873" s="139" t="s">
        <v>154</v>
      </c>
      <c r="AT873" s="139" t="s">
        <v>149</v>
      </c>
      <c r="AU873" s="139" t="s">
        <v>82</v>
      </c>
      <c r="AY873" s="18" t="s">
        <v>146</v>
      </c>
      <c r="BE873" s="140">
        <f>IF(N873="základní",J873,0)</f>
        <v>0</v>
      </c>
      <c r="BF873" s="140">
        <f>IF(N873="snížená",J873,0)</f>
        <v>0</v>
      </c>
      <c r="BG873" s="140">
        <f>IF(N873="zákl. přenesená",J873,0)</f>
        <v>0</v>
      </c>
      <c r="BH873" s="140">
        <f>IF(N873="sníž. přenesená",J873,0)</f>
        <v>0</v>
      </c>
      <c r="BI873" s="140">
        <f>IF(N873="nulová",J873,0)</f>
        <v>0</v>
      </c>
      <c r="BJ873" s="18" t="s">
        <v>80</v>
      </c>
      <c r="BK873" s="140">
        <f>ROUND(I873*H873,2)</f>
        <v>0</v>
      </c>
      <c r="BL873" s="18" t="s">
        <v>154</v>
      </c>
      <c r="BM873" s="139" t="s">
        <v>923</v>
      </c>
    </row>
    <row r="874" spans="2:65" s="1" customFormat="1">
      <c r="B874" s="33"/>
      <c r="D874" s="141" t="s">
        <v>156</v>
      </c>
      <c r="F874" s="142" t="s">
        <v>924</v>
      </c>
      <c r="I874" s="143"/>
      <c r="L874" s="33"/>
      <c r="M874" s="144"/>
      <c r="T874" s="52"/>
      <c r="AT874" s="18" t="s">
        <v>156</v>
      </c>
      <c r="AU874" s="18" t="s">
        <v>82</v>
      </c>
    </row>
    <row r="875" spans="2:65" s="1" customFormat="1" ht="33" customHeight="1">
      <c r="B875" s="33"/>
      <c r="C875" s="128" t="s">
        <v>925</v>
      </c>
      <c r="D875" s="128" t="s">
        <v>149</v>
      </c>
      <c r="E875" s="129" t="s">
        <v>926</v>
      </c>
      <c r="F875" s="130" t="s">
        <v>927</v>
      </c>
      <c r="G875" s="131" t="s">
        <v>922</v>
      </c>
      <c r="H875" s="132">
        <v>198.26</v>
      </c>
      <c r="I875" s="133"/>
      <c r="J875" s="134">
        <f>ROUND(I875*H875,2)</f>
        <v>0</v>
      </c>
      <c r="K875" s="130" t="s">
        <v>153</v>
      </c>
      <c r="L875" s="33"/>
      <c r="M875" s="135" t="s">
        <v>19</v>
      </c>
      <c r="N875" s="136" t="s">
        <v>43</v>
      </c>
      <c r="P875" s="137">
        <f>O875*H875</f>
        <v>0</v>
      </c>
      <c r="Q875" s="137">
        <v>0</v>
      </c>
      <c r="R875" s="137">
        <f>Q875*H875</f>
        <v>0</v>
      </c>
      <c r="S875" s="137">
        <v>0</v>
      </c>
      <c r="T875" s="138">
        <f>S875*H875</f>
        <v>0</v>
      </c>
      <c r="AR875" s="139" t="s">
        <v>154</v>
      </c>
      <c r="AT875" s="139" t="s">
        <v>149</v>
      </c>
      <c r="AU875" s="139" t="s">
        <v>82</v>
      </c>
      <c r="AY875" s="18" t="s">
        <v>146</v>
      </c>
      <c r="BE875" s="140">
        <f>IF(N875="základní",J875,0)</f>
        <v>0</v>
      </c>
      <c r="BF875" s="140">
        <f>IF(N875="snížená",J875,0)</f>
        <v>0</v>
      </c>
      <c r="BG875" s="140">
        <f>IF(N875="zákl. přenesená",J875,0)</f>
        <v>0</v>
      </c>
      <c r="BH875" s="140">
        <f>IF(N875="sníž. přenesená",J875,0)</f>
        <v>0</v>
      </c>
      <c r="BI875" s="140">
        <f>IF(N875="nulová",J875,0)</f>
        <v>0</v>
      </c>
      <c r="BJ875" s="18" t="s">
        <v>80</v>
      </c>
      <c r="BK875" s="140">
        <f>ROUND(I875*H875,2)</f>
        <v>0</v>
      </c>
      <c r="BL875" s="18" t="s">
        <v>154</v>
      </c>
      <c r="BM875" s="139" t="s">
        <v>928</v>
      </c>
    </row>
    <row r="876" spans="2:65" s="1" customFormat="1">
      <c r="B876" s="33"/>
      <c r="D876" s="141" t="s">
        <v>156</v>
      </c>
      <c r="F876" s="142" t="s">
        <v>929</v>
      </c>
      <c r="I876" s="143"/>
      <c r="L876" s="33"/>
      <c r="M876" s="144"/>
      <c r="T876" s="52"/>
      <c r="AT876" s="18" t="s">
        <v>156</v>
      </c>
      <c r="AU876" s="18" t="s">
        <v>82</v>
      </c>
    </row>
    <row r="877" spans="2:65" s="1" customFormat="1" ht="44.25" customHeight="1">
      <c r="B877" s="33"/>
      <c r="C877" s="128" t="s">
        <v>930</v>
      </c>
      <c r="D877" s="128" t="s">
        <v>149</v>
      </c>
      <c r="E877" s="129" t="s">
        <v>931</v>
      </c>
      <c r="F877" s="130" t="s">
        <v>932</v>
      </c>
      <c r="G877" s="131" t="s">
        <v>922</v>
      </c>
      <c r="H877" s="132">
        <v>3766.94</v>
      </c>
      <c r="I877" s="133"/>
      <c r="J877" s="134">
        <f>ROUND(I877*H877,2)</f>
        <v>0</v>
      </c>
      <c r="K877" s="130" t="s">
        <v>153</v>
      </c>
      <c r="L877" s="33"/>
      <c r="M877" s="135" t="s">
        <v>19</v>
      </c>
      <c r="N877" s="136" t="s">
        <v>43</v>
      </c>
      <c r="P877" s="137">
        <f>O877*H877</f>
        <v>0</v>
      </c>
      <c r="Q877" s="137">
        <v>0</v>
      </c>
      <c r="R877" s="137">
        <f>Q877*H877</f>
        <v>0</v>
      </c>
      <c r="S877" s="137">
        <v>0</v>
      </c>
      <c r="T877" s="138">
        <f>S877*H877</f>
        <v>0</v>
      </c>
      <c r="AR877" s="139" t="s">
        <v>154</v>
      </c>
      <c r="AT877" s="139" t="s">
        <v>149</v>
      </c>
      <c r="AU877" s="139" t="s">
        <v>82</v>
      </c>
      <c r="AY877" s="18" t="s">
        <v>146</v>
      </c>
      <c r="BE877" s="140">
        <f>IF(N877="základní",J877,0)</f>
        <v>0</v>
      </c>
      <c r="BF877" s="140">
        <f>IF(N877="snížená",J877,0)</f>
        <v>0</v>
      </c>
      <c r="BG877" s="140">
        <f>IF(N877="zákl. přenesená",J877,0)</f>
        <v>0</v>
      </c>
      <c r="BH877" s="140">
        <f>IF(N877="sníž. přenesená",J877,0)</f>
        <v>0</v>
      </c>
      <c r="BI877" s="140">
        <f>IF(N877="nulová",J877,0)</f>
        <v>0</v>
      </c>
      <c r="BJ877" s="18" t="s">
        <v>80</v>
      </c>
      <c r="BK877" s="140">
        <f>ROUND(I877*H877,2)</f>
        <v>0</v>
      </c>
      <c r="BL877" s="18" t="s">
        <v>154</v>
      </c>
      <c r="BM877" s="139" t="s">
        <v>933</v>
      </c>
    </row>
    <row r="878" spans="2:65" s="1" customFormat="1">
      <c r="B878" s="33"/>
      <c r="D878" s="141" t="s">
        <v>156</v>
      </c>
      <c r="F878" s="142" t="s">
        <v>934</v>
      </c>
      <c r="I878" s="143"/>
      <c r="L878" s="33"/>
      <c r="M878" s="144"/>
      <c r="T878" s="52"/>
      <c r="AT878" s="18" t="s">
        <v>156</v>
      </c>
      <c r="AU878" s="18" t="s">
        <v>82</v>
      </c>
    </row>
    <row r="879" spans="2:65" s="13" customFormat="1">
      <c r="B879" s="152"/>
      <c r="D879" s="146" t="s">
        <v>158</v>
      </c>
      <c r="F879" s="154" t="s">
        <v>935</v>
      </c>
      <c r="H879" s="155">
        <v>3766.94</v>
      </c>
      <c r="I879" s="156"/>
      <c r="L879" s="152"/>
      <c r="M879" s="157"/>
      <c r="T879" s="158"/>
      <c r="AT879" s="153" t="s">
        <v>158</v>
      </c>
      <c r="AU879" s="153" t="s">
        <v>82</v>
      </c>
      <c r="AV879" s="13" t="s">
        <v>82</v>
      </c>
      <c r="AW879" s="13" t="s">
        <v>4</v>
      </c>
      <c r="AX879" s="13" t="s">
        <v>80</v>
      </c>
      <c r="AY879" s="153" t="s">
        <v>146</v>
      </c>
    </row>
    <row r="880" spans="2:65" s="1" customFormat="1" ht="44.25" customHeight="1">
      <c r="B880" s="33"/>
      <c r="C880" s="128" t="s">
        <v>242</v>
      </c>
      <c r="D880" s="128" t="s">
        <v>149</v>
      </c>
      <c r="E880" s="129" t="s">
        <v>936</v>
      </c>
      <c r="F880" s="130" t="s">
        <v>937</v>
      </c>
      <c r="G880" s="131" t="s">
        <v>922</v>
      </c>
      <c r="H880" s="132">
        <v>198.26</v>
      </c>
      <c r="I880" s="133"/>
      <c r="J880" s="134">
        <f>ROUND(I880*H880,2)</f>
        <v>0</v>
      </c>
      <c r="K880" s="130" t="s">
        <v>153</v>
      </c>
      <c r="L880" s="33"/>
      <c r="M880" s="135" t="s">
        <v>19</v>
      </c>
      <c r="N880" s="136" t="s">
        <v>43</v>
      </c>
      <c r="P880" s="137">
        <f>O880*H880</f>
        <v>0</v>
      </c>
      <c r="Q880" s="137">
        <v>0</v>
      </c>
      <c r="R880" s="137">
        <f>Q880*H880</f>
        <v>0</v>
      </c>
      <c r="S880" s="137">
        <v>0</v>
      </c>
      <c r="T880" s="138">
        <f>S880*H880</f>
        <v>0</v>
      </c>
      <c r="AR880" s="139" t="s">
        <v>154</v>
      </c>
      <c r="AT880" s="139" t="s">
        <v>149</v>
      </c>
      <c r="AU880" s="139" t="s">
        <v>82</v>
      </c>
      <c r="AY880" s="18" t="s">
        <v>146</v>
      </c>
      <c r="BE880" s="140">
        <f>IF(N880="základní",J880,0)</f>
        <v>0</v>
      </c>
      <c r="BF880" s="140">
        <f>IF(N880="snížená",J880,0)</f>
        <v>0</v>
      </c>
      <c r="BG880" s="140">
        <f>IF(N880="zákl. přenesená",J880,0)</f>
        <v>0</v>
      </c>
      <c r="BH880" s="140">
        <f>IF(N880="sníž. přenesená",J880,0)</f>
        <v>0</v>
      </c>
      <c r="BI880" s="140">
        <f>IF(N880="nulová",J880,0)</f>
        <v>0</v>
      </c>
      <c r="BJ880" s="18" t="s">
        <v>80</v>
      </c>
      <c r="BK880" s="140">
        <f>ROUND(I880*H880,2)</f>
        <v>0</v>
      </c>
      <c r="BL880" s="18" t="s">
        <v>154</v>
      </c>
      <c r="BM880" s="139" t="s">
        <v>938</v>
      </c>
    </row>
    <row r="881" spans="2:65" s="1" customFormat="1">
      <c r="B881" s="33"/>
      <c r="D881" s="141" t="s">
        <v>156</v>
      </c>
      <c r="F881" s="142" t="s">
        <v>939</v>
      </c>
      <c r="I881" s="143"/>
      <c r="L881" s="33"/>
      <c r="M881" s="144"/>
      <c r="T881" s="52"/>
      <c r="AT881" s="18" t="s">
        <v>156</v>
      </c>
      <c r="AU881" s="18" t="s">
        <v>82</v>
      </c>
    </row>
    <row r="882" spans="2:65" s="11" customFormat="1" ht="22.9" customHeight="1">
      <c r="B882" s="116"/>
      <c r="D882" s="117" t="s">
        <v>71</v>
      </c>
      <c r="E882" s="126" t="s">
        <v>940</v>
      </c>
      <c r="F882" s="126" t="s">
        <v>941</v>
      </c>
      <c r="I882" s="119"/>
      <c r="J882" s="127">
        <f>BK882</f>
        <v>0</v>
      </c>
      <c r="L882" s="116"/>
      <c r="M882" s="121"/>
      <c r="P882" s="122">
        <f>SUM(P883:P884)</f>
        <v>0</v>
      </c>
      <c r="R882" s="122">
        <f>SUM(R883:R884)</f>
        <v>0</v>
      </c>
      <c r="T882" s="123">
        <f>SUM(T883:T884)</f>
        <v>0</v>
      </c>
      <c r="AR882" s="117" t="s">
        <v>80</v>
      </c>
      <c r="AT882" s="124" t="s">
        <v>71</v>
      </c>
      <c r="AU882" s="124" t="s">
        <v>80</v>
      </c>
      <c r="AY882" s="117" t="s">
        <v>146</v>
      </c>
      <c r="BK882" s="125">
        <f>SUM(BK883:BK884)</f>
        <v>0</v>
      </c>
    </row>
    <row r="883" spans="2:65" s="1" customFormat="1" ht="55.5" customHeight="1">
      <c r="B883" s="33"/>
      <c r="C883" s="128" t="s">
        <v>942</v>
      </c>
      <c r="D883" s="128" t="s">
        <v>149</v>
      </c>
      <c r="E883" s="129" t="s">
        <v>943</v>
      </c>
      <c r="F883" s="130" t="s">
        <v>944</v>
      </c>
      <c r="G883" s="131" t="s">
        <v>922</v>
      </c>
      <c r="H883" s="132">
        <v>338.03899999999999</v>
      </c>
      <c r="I883" s="133"/>
      <c r="J883" s="134">
        <f>ROUND(I883*H883,2)</f>
        <v>0</v>
      </c>
      <c r="K883" s="130" t="s">
        <v>153</v>
      </c>
      <c r="L883" s="33"/>
      <c r="M883" s="135" t="s">
        <v>19</v>
      </c>
      <c r="N883" s="136" t="s">
        <v>43</v>
      </c>
      <c r="P883" s="137">
        <f>O883*H883</f>
        <v>0</v>
      </c>
      <c r="Q883" s="137">
        <v>0</v>
      </c>
      <c r="R883" s="137">
        <f>Q883*H883</f>
        <v>0</v>
      </c>
      <c r="S883" s="137">
        <v>0</v>
      </c>
      <c r="T883" s="138">
        <f>S883*H883</f>
        <v>0</v>
      </c>
      <c r="AR883" s="139" t="s">
        <v>154</v>
      </c>
      <c r="AT883" s="139" t="s">
        <v>149</v>
      </c>
      <c r="AU883" s="139" t="s">
        <v>82</v>
      </c>
      <c r="AY883" s="18" t="s">
        <v>146</v>
      </c>
      <c r="BE883" s="140">
        <f>IF(N883="základní",J883,0)</f>
        <v>0</v>
      </c>
      <c r="BF883" s="140">
        <f>IF(N883="snížená",J883,0)</f>
        <v>0</v>
      </c>
      <c r="BG883" s="140">
        <f>IF(N883="zákl. přenesená",J883,0)</f>
        <v>0</v>
      </c>
      <c r="BH883" s="140">
        <f>IF(N883="sníž. přenesená",J883,0)</f>
        <v>0</v>
      </c>
      <c r="BI883" s="140">
        <f>IF(N883="nulová",J883,0)</f>
        <v>0</v>
      </c>
      <c r="BJ883" s="18" t="s">
        <v>80</v>
      </c>
      <c r="BK883" s="140">
        <f>ROUND(I883*H883,2)</f>
        <v>0</v>
      </c>
      <c r="BL883" s="18" t="s">
        <v>154</v>
      </c>
      <c r="BM883" s="139" t="s">
        <v>945</v>
      </c>
    </row>
    <row r="884" spans="2:65" s="1" customFormat="1">
      <c r="B884" s="33"/>
      <c r="D884" s="141" t="s">
        <v>156</v>
      </c>
      <c r="F884" s="142" t="s">
        <v>946</v>
      </c>
      <c r="I884" s="143"/>
      <c r="L884" s="33"/>
      <c r="M884" s="144"/>
      <c r="T884" s="52"/>
      <c r="AT884" s="18" t="s">
        <v>156</v>
      </c>
      <c r="AU884" s="18" t="s">
        <v>82</v>
      </c>
    </row>
    <row r="885" spans="2:65" s="11" customFormat="1" ht="25.9" customHeight="1">
      <c r="B885" s="116"/>
      <c r="D885" s="117" t="s">
        <v>71</v>
      </c>
      <c r="E885" s="118" t="s">
        <v>947</v>
      </c>
      <c r="F885" s="118" t="s">
        <v>948</v>
      </c>
      <c r="I885" s="119"/>
      <c r="J885" s="120">
        <f>BK885</f>
        <v>0</v>
      </c>
      <c r="L885" s="116"/>
      <c r="M885" s="121"/>
      <c r="P885" s="122">
        <f>P886+P913+P917+P1065+P1121+P1160</f>
        <v>0</v>
      </c>
      <c r="R885" s="122">
        <f>R886+R913+R917+R1065+R1121+R1160</f>
        <v>5.2630009500000003</v>
      </c>
      <c r="T885" s="123">
        <f>T886+T913+T917+T1065+T1121+T1160</f>
        <v>1.7815717799999999</v>
      </c>
      <c r="AR885" s="117" t="s">
        <v>82</v>
      </c>
      <c r="AT885" s="124" t="s">
        <v>71</v>
      </c>
      <c r="AU885" s="124" t="s">
        <v>72</v>
      </c>
      <c r="AY885" s="117" t="s">
        <v>146</v>
      </c>
      <c r="BK885" s="125">
        <f>BK886+BK913+BK917+BK1065+BK1121+BK1160</f>
        <v>0</v>
      </c>
    </row>
    <row r="886" spans="2:65" s="11" customFormat="1" ht="22.9" customHeight="1">
      <c r="B886" s="116"/>
      <c r="D886" s="117" t="s">
        <v>71</v>
      </c>
      <c r="E886" s="126" t="s">
        <v>949</v>
      </c>
      <c r="F886" s="126" t="s">
        <v>950</v>
      </c>
      <c r="I886" s="119"/>
      <c r="J886" s="127">
        <f>BK886</f>
        <v>0</v>
      </c>
      <c r="L886" s="116"/>
      <c r="M886" s="121"/>
      <c r="P886" s="122">
        <f>SUM(P887:P912)</f>
        <v>0</v>
      </c>
      <c r="R886" s="122">
        <f>SUM(R887:R912)</f>
        <v>0</v>
      </c>
      <c r="T886" s="123">
        <f>SUM(T887:T912)</f>
        <v>0</v>
      </c>
      <c r="AR886" s="117" t="s">
        <v>82</v>
      </c>
      <c r="AT886" s="124" t="s">
        <v>71</v>
      </c>
      <c r="AU886" s="124" t="s">
        <v>80</v>
      </c>
      <c r="AY886" s="117" t="s">
        <v>146</v>
      </c>
      <c r="BK886" s="125">
        <f>SUM(BK887:BK912)</f>
        <v>0</v>
      </c>
    </row>
    <row r="887" spans="2:65" s="1" customFormat="1" ht="24.2" customHeight="1">
      <c r="B887" s="33"/>
      <c r="C887" s="128" t="s">
        <v>711</v>
      </c>
      <c r="D887" s="128" t="s">
        <v>149</v>
      </c>
      <c r="E887" s="129" t="s">
        <v>951</v>
      </c>
      <c r="F887" s="130" t="s">
        <v>952</v>
      </c>
      <c r="G887" s="131" t="s">
        <v>166</v>
      </c>
      <c r="H887" s="132">
        <v>5</v>
      </c>
      <c r="I887" s="133"/>
      <c r="J887" s="134">
        <f>ROUND(I887*H887,2)</f>
        <v>0</v>
      </c>
      <c r="K887" s="130" t="s">
        <v>19</v>
      </c>
      <c r="L887" s="33"/>
      <c r="M887" s="135" t="s">
        <v>19</v>
      </c>
      <c r="N887" s="136" t="s">
        <v>43</v>
      </c>
      <c r="P887" s="137">
        <f>O887*H887</f>
        <v>0</v>
      </c>
      <c r="Q887" s="137">
        <v>0</v>
      </c>
      <c r="R887" s="137">
        <f>Q887*H887</f>
        <v>0</v>
      </c>
      <c r="S887" s="137">
        <v>0</v>
      </c>
      <c r="T887" s="138">
        <f>S887*H887</f>
        <v>0</v>
      </c>
      <c r="AR887" s="139" t="s">
        <v>256</v>
      </c>
      <c r="AT887" s="139" t="s">
        <v>149</v>
      </c>
      <c r="AU887" s="139" t="s">
        <v>82</v>
      </c>
      <c r="AY887" s="18" t="s">
        <v>146</v>
      </c>
      <c r="BE887" s="140">
        <f>IF(N887="základní",J887,0)</f>
        <v>0</v>
      </c>
      <c r="BF887" s="140">
        <f>IF(N887="snížená",J887,0)</f>
        <v>0</v>
      </c>
      <c r="BG887" s="140">
        <f>IF(N887="zákl. přenesená",J887,0)</f>
        <v>0</v>
      </c>
      <c r="BH887" s="140">
        <f>IF(N887="sníž. přenesená",J887,0)</f>
        <v>0</v>
      </c>
      <c r="BI887" s="140">
        <f>IF(N887="nulová",J887,0)</f>
        <v>0</v>
      </c>
      <c r="BJ887" s="18" t="s">
        <v>80</v>
      </c>
      <c r="BK887" s="140">
        <f>ROUND(I887*H887,2)</f>
        <v>0</v>
      </c>
      <c r="BL887" s="18" t="s">
        <v>256</v>
      </c>
      <c r="BM887" s="139" t="s">
        <v>953</v>
      </c>
    </row>
    <row r="888" spans="2:65" s="12" customFormat="1">
      <c r="B888" s="145"/>
      <c r="D888" s="146" t="s">
        <v>158</v>
      </c>
      <c r="E888" s="147" t="s">
        <v>19</v>
      </c>
      <c r="F888" s="148" t="s">
        <v>954</v>
      </c>
      <c r="H888" s="147" t="s">
        <v>19</v>
      </c>
      <c r="I888" s="149"/>
      <c r="L888" s="145"/>
      <c r="M888" s="150"/>
      <c r="T888" s="151"/>
      <c r="AT888" s="147" t="s">
        <v>158</v>
      </c>
      <c r="AU888" s="147" t="s">
        <v>82</v>
      </c>
      <c r="AV888" s="12" t="s">
        <v>80</v>
      </c>
      <c r="AW888" s="12" t="s">
        <v>33</v>
      </c>
      <c r="AX888" s="12" t="s">
        <v>72</v>
      </c>
      <c r="AY888" s="147" t="s">
        <v>146</v>
      </c>
    </row>
    <row r="889" spans="2:65" s="13" customFormat="1">
      <c r="B889" s="152"/>
      <c r="D889" s="146" t="s">
        <v>158</v>
      </c>
      <c r="E889" s="153" t="s">
        <v>19</v>
      </c>
      <c r="F889" s="154" t="s">
        <v>80</v>
      </c>
      <c r="H889" s="155">
        <v>1</v>
      </c>
      <c r="I889" s="156"/>
      <c r="L889" s="152"/>
      <c r="M889" s="157"/>
      <c r="T889" s="158"/>
      <c r="AT889" s="153" t="s">
        <v>158</v>
      </c>
      <c r="AU889" s="153" t="s">
        <v>82</v>
      </c>
      <c r="AV889" s="13" t="s">
        <v>82</v>
      </c>
      <c r="AW889" s="13" t="s">
        <v>33</v>
      </c>
      <c r="AX889" s="13" t="s">
        <v>72</v>
      </c>
      <c r="AY889" s="153" t="s">
        <v>146</v>
      </c>
    </row>
    <row r="890" spans="2:65" s="12" customFormat="1">
      <c r="B890" s="145"/>
      <c r="D890" s="146" t="s">
        <v>158</v>
      </c>
      <c r="E890" s="147" t="s">
        <v>19</v>
      </c>
      <c r="F890" s="148" t="s">
        <v>955</v>
      </c>
      <c r="H890" s="147" t="s">
        <v>19</v>
      </c>
      <c r="I890" s="149"/>
      <c r="L890" s="145"/>
      <c r="M890" s="150"/>
      <c r="T890" s="151"/>
      <c r="AT890" s="147" t="s">
        <v>158</v>
      </c>
      <c r="AU890" s="147" t="s">
        <v>82</v>
      </c>
      <c r="AV890" s="12" t="s">
        <v>80</v>
      </c>
      <c r="AW890" s="12" t="s">
        <v>33</v>
      </c>
      <c r="AX890" s="12" t="s">
        <v>72</v>
      </c>
      <c r="AY890" s="147" t="s">
        <v>146</v>
      </c>
    </row>
    <row r="891" spans="2:65" s="13" customFormat="1">
      <c r="B891" s="152"/>
      <c r="D891" s="146" t="s">
        <v>158</v>
      </c>
      <c r="E891" s="153" t="s">
        <v>19</v>
      </c>
      <c r="F891" s="154" t="s">
        <v>80</v>
      </c>
      <c r="H891" s="155">
        <v>1</v>
      </c>
      <c r="I891" s="156"/>
      <c r="L891" s="152"/>
      <c r="M891" s="157"/>
      <c r="T891" s="158"/>
      <c r="AT891" s="153" t="s">
        <v>158</v>
      </c>
      <c r="AU891" s="153" t="s">
        <v>82</v>
      </c>
      <c r="AV891" s="13" t="s">
        <v>82</v>
      </c>
      <c r="AW891" s="13" t="s">
        <v>33</v>
      </c>
      <c r="AX891" s="13" t="s">
        <v>72</v>
      </c>
      <c r="AY891" s="153" t="s">
        <v>146</v>
      </c>
    </row>
    <row r="892" spans="2:65" s="12" customFormat="1">
      <c r="B892" s="145"/>
      <c r="D892" s="146" t="s">
        <v>158</v>
      </c>
      <c r="E892" s="147" t="s">
        <v>19</v>
      </c>
      <c r="F892" s="148" t="s">
        <v>956</v>
      </c>
      <c r="H892" s="147" t="s">
        <v>19</v>
      </c>
      <c r="I892" s="149"/>
      <c r="L892" s="145"/>
      <c r="M892" s="150"/>
      <c r="T892" s="151"/>
      <c r="AT892" s="147" t="s">
        <v>158</v>
      </c>
      <c r="AU892" s="147" t="s">
        <v>82</v>
      </c>
      <c r="AV892" s="12" t="s">
        <v>80</v>
      </c>
      <c r="AW892" s="12" t="s">
        <v>33</v>
      </c>
      <c r="AX892" s="12" t="s">
        <v>72</v>
      </c>
      <c r="AY892" s="147" t="s">
        <v>146</v>
      </c>
    </row>
    <row r="893" spans="2:65" s="13" customFormat="1">
      <c r="B893" s="152"/>
      <c r="D893" s="146" t="s">
        <v>158</v>
      </c>
      <c r="E893" s="153" t="s">
        <v>19</v>
      </c>
      <c r="F893" s="154" t="s">
        <v>82</v>
      </c>
      <c r="H893" s="155">
        <v>2</v>
      </c>
      <c r="I893" s="156"/>
      <c r="L893" s="152"/>
      <c r="M893" s="157"/>
      <c r="T893" s="158"/>
      <c r="AT893" s="153" t="s">
        <v>158</v>
      </c>
      <c r="AU893" s="153" t="s">
        <v>82</v>
      </c>
      <c r="AV893" s="13" t="s">
        <v>82</v>
      </c>
      <c r="AW893" s="13" t="s">
        <v>33</v>
      </c>
      <c r="AX893" s="13" t="s">
        <v>72</v>
      </c>
      <c r="AY893" s="153" t="s">
        <v>146</v>
      </c>
    </row>
    <row r="894" spans="2:65" s="12" customFormat="1">
      <c r="B894" s="145"/>
      <c r="D894" s="146" t="s">
        <v>158</v>
      </c>
      <c r="E894" s="147" t="s">
        <v>19</v>
      </c>
      <c r="F894" s="148" t="s">
        <v>957</v>
      </c>
      <c r="H894" s="147" t="s">
        <v>19</v>
      </c>
      <c r="I894" s="149"/>
      <c r="L894" s="145"/>
      <c r="M894" s="150"/>
      <c r="T894" s="151"/>
      <c r="AT894" s="147" t="s">
        <v>158</v>
      </c>
      <c r="AU894" s="147" t="s">
        <v>82</v>
      </c>
      <c r="AV894" s="12" t="s">
        <v>80</v>
      </c>
      <c r="AW894" s="12" t="s">
        <v>33</v>
      </c>
      <c r="AX894" s="12" t="s">
        <v>72</v>
      </c>
      <c r="AY894" s="147" t="s">
        <v>146</v>
      </c>
    </row>
    <row r="895" spans="2:65" s="13" customFormat="1">
      <c r="B895" s="152"/>
      <c r="D895" s="146" t="s">
        <v>158</v>
      </c>
      <c r="E895" s="153" t="s">
        <v>19</v>
      </c>
      <c r="F895" s="154" t="s">
        <v>80</v>
      </c>
      <c r="H895" s="155">
        <v>1</v>
      </c>
      <c r="I895" s="156"/>
      <c r="L895" s="152"/>
      <c r="M895" s="157"/>
      <c r="T895" s="158"/>
      <c r="AT895" s="153" t="s">
        <v>158</v>
      </c>
      <c r="AU895" s="153" t="s">
        <v>82</v>
      </c>
      <c r="AV895" s="13" t="s">
        <v>82</v>
      </c>
      <c r="AW895" s="13" t="s">
        <v>33</v>
      </c>
      <c r="AX895" s="13" t="s">
        <v>72</v>
      </c>
      <c r="AY895" s="153" t="s">
        <v>146</v>
      </c>
    </row>
    <row r="896" spans="2:65" s="14" customFormat="1">
      <c r="B896" s="159"/>
      <c r="D896" s="146" t="s">
        <v>158</v>
      </c>
      <c r="E896" s="160" t="s">
        <v>19</v>
      </c>
      <c r="F896" s="161" t="s">
        <v>163</v>
      </c>
      <c r="H896" s="162">
        <v>5</v>
      </c>
      <c r="I896" s="163"/>
      <c r="L896" s="159"/>
      <c r="M896" s="164"/>
      <c r="T896" s="165"/>
      <c r="AT896" s="160" t="s">
        <v>158</v>
      </c>
      <c r="AU896" s="160" t="s">
        <v>82</v>
      </c>
      <c r="AV896" s="14" t="s">
        <v>154</v>
      </c>
      <c r="AW896" s="14" t="s">
        <v>33</v>
      </c>
      <c r="AX896" s="14" t="s">
        <v>80</v>
      </c>
      <c r="AY896" s="160" t="s">
        <v>146</v>
      </c>
    </row>
    <row r="897" spans="2:65" s="1" customFormat="1" ht="16.5" customHeight="1">
      <c r="B897" s="33"/>
      <c r="C897" s="128" t="s">
        <v>958</v>
      </c>
      <c r="D897" s="128" t="s">
        <v>149</v>
      </c>
      <c r="E897" s="129" t="s">
        <v>959</v>
      </c>
      <c r="F897" s="130" t="s">
        <v>960</v>
      </c>
      <c r="G897" s="131" t="s">
        <v>166</v>
      </c>
      <c r="H897" s="132">
        <v>1</v>
      </c>
      <c r="I897" s="133"/>
      <c r="J897" s="134">
        <f>ROUND(I897*H897,2)</f>
        <v>0</v>
      </c>
      <c r="K897" s="130" t="s">
        <v>19</v>
      </c>
      <c r="L897" s="33"/>
      <c r="M897" s="135" t="s">
        <v>19</v>
      </c>
      <c r="N897" s="136" t="s">
        <v>43</v>
      </c>
      <c r="P897" s="137">
        <f>O897*H897</f>
        <v>0</v>
      </c>
      <c r="Q897" s="137">
        <v>0</v>
      </c>
      <c r="R897" s="137">
        <f>Q897*H897</f>
        <v>0</v>
      </c>
      <c r="S897" s="137">
        <v>0</v>
      </c>
      <c r="T897" s="138">
        <f>S897*H897</f>
        <v>0</v>
      </c>
      <c r="AR897" s="139" t="s">
        <v>256</v>
      </c>
      <c r="AT897" s="139" t="s">
        <v>149</v>
      </c>
      <c r="AU897" s="139" t="s">
        <v>82</v>
      </c>
      <c r="AY897" s="18" t="s">
        <v>146</v>
      </c>
      <c r="BE897" s="140">
        <f>IF(N897="základní",J897,0)</f>
        <v>0</v>
      </c>
      <c r="BF897" s="140">
        <f>IF(N897="snížená",J897,0)</f>
        <v>0</v>
      </c>
      <c r="BG897" s="140">
        <f>IF(N897="zákl. přenesená",J897,0)</f>
        <v>0</v>
      </c>
      <c r="BH897" s="140">
        <f>IF(N897="sníž. přenesená",J897,0)</f>
        <v>0</v>
      </c>
      <c r="BI897" s="140">
        <f>IF(N897="nulová",J897,0)</f>
        <v>0</v>
      </c>
      <c r="BJ897" s="18" t="s">
        <v>80</v>
      </c>
      <c r="BK897" s="140">
        <f>ROUND(I897*H897,2)</f>
        <v>0</v>
      </c>
      <c r="BL897" s="18" t="s">
        <v>256</v>
      </c>
      <c r="BM897" s="139" t="s">
        <v>961</v>
      </c>
    </row>
    <row r="898" spans="2:65" s="12" customFormat="1">
      <c r="B898" s="145"/>
      <c r="D898" s="146" t="s">
        <v>158</v>
      </c>
      <c r="E898" s="147" t="s">
        <v>19</v>
      </c>
      <c r="F898" s="148" t="s">
        <v>826</v>
      </c>
      <c r="H898" s="147" t="s">
        <v>19</v>
      </c>
      <c r="I898" s="149"/>
      <c r="L898" s="145"/>
      <c r="M898" s="150"/>
      <c r="T898" s="151"/>
      <c r="AT898" s="147" t="s">
        <v>158</v>
      </c>
      <c r="AU898" s="147" t="s">
        <v>82</v>
      </c>
      <c r="AV898" s="12" t="s">
        <v>80</v>
      </c>
      <c r="AW898" s="12" t="s">
        <v>33</v>
      </c>
      <c r="AX898" s="12" t="s">
        <v>72</v>
      </c>
      <c r="AY898" s="147" t="s">
        <v>146</v>
      </c>
    </row>
    <row r="899" spans="2:65" s="13" customFormat="1">
      <c r="B899" s="152"/>
      <c r="D899" s="146" t="s">
        <v>158</v>
      </c>
      <c r="E899" s="153" t="s">
        <v>19</v>
      </c>
      <c r="F899" s="154" t="s">
        <v>80</v>
      </c>
      <c r="H899" s="155">
        <v>1</v>
      </c>
      <c r="I899" s="156"/>
      <c r="L899" s="152"/>
      <c r="M899" s="157"/>
      <c r="T899" s="158"/>
      <c r="AT899" s="153" t="s">
        <v>158</v>
      </c>
      <c r="AU899" s="153" t="s">
        <v>82</v>
      </c>
      <c r="AV899" s="13" t="s">
        <v>82</v>
      </c>
      <c r="AW899" s="13" t="s">
        <v>33</v>
      </c>
      <c r="AX899" s="13" t="s">
        <v>80</v>
      </c>
      <c r="AY899" s="153" t="s">
        <v>146</v>
      </c>
    </row>
    <row r="900" spans="2:65" s="1" customFormat="1" ht="49.15" customHeight="1">
      <c r="B900" s="33"/>
      <c r="C900" s="128" t="s">
        <v>962</v>
      </c>
      <c r="D900" s="128" t="s">
        <v>149</v>
      </c>
      <c r="E900" s="129" t="s">
        <v>963</v>
      </c>
      <c r="F900" s="130" t="s">
        <v>964</v>
      </c>
      <c r="G900" s="131" t="s">
        <v>264</v>
      </c>
      <c r="H900" s="132">
        <v>12</v>
      </c>
      <c r="I900" s="133"/>
      <c r="J900" s="134">
        <f>ROUND(I900*H900,2)</f>
        <v>0</v>
      </c>
      <c r="K900" s="130" t="s">
        <v>19</v>
      </c>
      <c r="L900" s="33"/>
      <c r="M900" s="135" t="s">
        <v>19</v>
      </c>
      <c r="N900" s="136" t="s">
        <v>43</v>
      </c>
      <c r="P900" s="137">
        <f>O900*H900</f>
        <v>0</v>
      </c>
      <c r="Q900" s="137">
        <v>0</v>
      </c>
      <c r="R900" s="137">
        <f>Q900*H900</f>
        <v>0</v>
      </c>
      <c r="S900" s="137">
        <v>0</v>
      </c>
      <c r="T900" s="138">
        <f>S900*H900</f>
        <v>0</v>
      </c>
      <c r="AR900" s="139" t="s">
        <v>256</v>
      </c>
      <c r="AT900" s="139" t="s">
        <v>149</v>
      </c>
      <c r="AU900" s="139" t="s">
        <v>82</v>
      </c>
      <c r="AY900" s="18" t="s">
        <v>146</v>
      </c>
      <c r="BE900" s="140">
        <f>IF(N900="základní",J900,0)</f>
        <v>0</v>
      </c>
      <c r="BF900" s="140">
        <f>IF(N900="snížená",J900,0)</f>
        <v>0</v>
      </c>
      <c r="BG900" s="140">
        <f>IF(N900="zákl. přenesená",J900,0)</f>
        <v>0</v>
      </c>
      <c r="BH900" s="140">
        <f>IF(N900="sníž. přenesená",J900,0)</f>
        <v>0</v>
      </c>
      <c r="BI900" s="140">
        <f>IF(N900="nulová",J900,0)</f>
        <v>0</v>
      </c>
      <c r="BJ900" s="18" t="s">
        <v>80</v>
      </c>
      <c r="BK900" s="140">
        <f>ROUND(I900*H900,2)</f>
        <v>0</v>
      </c>
      <c r="BL900" s="18" t="s">
        <v>256</v>
      </c>
      <c r="BM900" s="139" t="s">
        <v>965</v>
      </c>
    </row>
    <row r="901" spans="2:65" s="12" customFormat="1">
      <c r="B901" s="145"/>
      <c r="D901" s="146" t="s">
        <v>158</v>
      </c>
      <c r="E901" s="147" t="s">
        <v>19</v>
      </c>
      <c r="F901" s="148" t="s">
        <v>966</v>
      </c>
      <c r="H901" s="147" t="s">
        <v>19</v>
      </c>
      <c r="I901" s="149"/>
      <c r="L901" s="145"/>
      <c r="M901" s="150"/>
      <c r="T901" s="151"/>
      <c r="AT901" s="147" t="s">
        <v>158</v>
      </c>
      <c r="AU901" s="147" t="s">
        <v>82</v>
      </c>
      <c r="AV901" s="12" t="s">
        <v>80</v>
      </c>
      <c r="AW901" s="12" t="s">
        <v>33</v>
      </c>
      <c r="AX901" s="12" t="s">
        <v>72</v>
      </c>
      <c r="AY901" s="147" t="s">
        <v>146</v>
      </c>
    </row>
    <row r="902" spans="2:65" s="13" customFormat="1">
      <c r="B902" s="152"/>
      <c r="D902" s="146" t="s">
        <v>158</v>
      </c>
      <c r="E902" s="153" t="s">
        <v>19</v>
      </c>
      <c r="F902" s="154" t="s">
        <v>967</v>
      </c>
      <c r="H902" s="155">
        <v>12</v>
      </c>
      <c r="I902" s="156"/>
      <c r="L902" s="152"/>
      <c r="M902" s="157"/>
      <c r="T902" s="158"/>
      <c r="AT902" s="153" t="s">
        <v>158</v>
      </c>
      <c r="AU902" s="153" t="s">
        <v>82</v>
      </c>
      <c r="AV902" s="13" t="s">
        <v>82</v>
      </c>
      <c r="AW902" s="13" t="s">
        <v>33</v>
      </c>
      <c r="AX902" s="13" t="s">
        <v>80</v>
      </c>
      <c r="AY902" s="153" t="s">
        <v>146</v>
      </c>
    </row>
    <row r="903" spans="2:65" s="1" customFormat="1" ht="37.9" customHeight="1">
      <c r="B903" s="33"/>
      <c r="C903" s="128" t="s">
        <v>968</v>
      </c>
      <c r="D903" s="128" t="s">
        <v>149</v>
      </c>
      <c r="E903" s="129" t="s">
        <v>969</v>
      </c>
      <c r="F903" s="130" t="s">
        <v>970</v>
      </c>
      <c r="G903" s="131" t="s">
        <v>232</v>
      </c>
      <c r="H903" s="132">
        <v>2</v>
      </c>
      <c r="I903" s="133"/>
      <c r="J903" s="134">
        <f>ROUND(I903*H903,2)</f>
        <v>0</v>
      </c>
      <c r="K903" s="130" t="s">
        <v>19</v>
      </c>
      <c r="L903" s="33"/>
      <c r="M903" s="135" t="s">
        <v>19</v>
      </c>
      <c r="N903" s="136" t="s">
        <v>43</v>
      </c>
      <c r="P903" s="137">
        <f>O903*H903</f>
        <v>0</v>
      </c>
      <c r="Q903" s="137">
        <v>0</v>
      </c>
      <c r="R903" s="137">
        <f>Q903*H903</f>
        <v>0</v>
      </c>
      <c r="S903" s="137">
        <v>0</v>
      </c>
      <c r="T903" s="138">
        <f>S903*H903</f>
        <v>0</v>
      </c>
      <c r="AR903" s="139" t="s">
        <v>256</v>
      </c>
      <c r="AT903" s="139" t="s">
        <v>149</v>
      </c>
      <c r="AU903" s="139" t="s">
        <v>82</v>
      </c>
      <c r="AY903" s="18" t="s">
        <v>146</v>
      </c>
      <c r="BE903" s="140">
        <f>IF(N903="základní",J903,0)</f>
        <v>0</v>
      </c>
      <c r="BF903" s="140">
        <f>IF(N903="snížená",J903,0)</f>
        <v>0</v>
      </c>
      <c r="BG903" s="140">
        <f>IF(N903="zákl. přenesená",J903,0)</f>
        <v>0</v>
      </c>
      <c r="BH903" s="140">
        <f>IF(N903="sníž. přenesená",J903,0)</f>
        <v>0</v>
      </c>
      <c r="BI903" s="140">
        <f>IF(N903="nulová",J903,0)</f>
        <v>0</v>
      </c>
      <c r="BJ903" s="18" t="s">
        <v>80</v>
      </c>
      <c r="BK903" s="140">
        <f>ROUND(I903*H903,2)</f>
        <v>0</v>
      </c>
      <c r="BL903" s="18" t="s">
        <v>256</v>
      </c>
      <c r="BM903" s="139" t="s">
        <v>971</v>
      </c>
    </row>
    <row r="904" spans="2:65" s="12" customFormat="1">
      <c r="B904" s="145"/>
      <c r="D904" s="146" t="s">
        <v>158</v>
      </c>
      <c r="E904" s="147" t="s">
        <v>19</v>
      </c>
      <c r="F904" s="148" t="s">
        <v>972</v>
      </c>
      <c r="H904" s="147" t="s">
        <v>19</v>
      </c>
      <c r="I904" s="149"/>
      <c r="L904" s="145"/>
      <c r="M904" s="150"/>
      <c r="T904" s="151"/>
      <c r="AT904" s="147" t="s">
        <v>158</v>
      </c>
      <c r="AU904" s="147" t="s">
        <v>82</v>
      </c>
      <c r="AV904" s="12" t="s">
        <v>80</v>
      </c>
      <c r="AW904" s="12" t="s">
        <v>33</v>
      </c>
      <c r="AX904" s="12" t="s">
        <v>72</v>
      </c>
      <c r="AY904" s="147" t="s">
        <v>146</v>
      </c>
    </row>
    <row r="905" spans="2:65" s="13" customFormat="1">
      <c r="B905" s="152"/>
      <c r="D905" s="146" t="s">
        <v>158</v>
      </c>
      <c r="E905" s="153" t="s">
        <v>19</v>
      </c>
      <c r="F905" s="154" t="s">
        <v>80</v>
      </c>
      <c r="H905" s="155">
        <v>1</v>
      </c>
      <c r="I905" s="156"/>
      <c r="L905" s="152"/>
      <c r="M905" s="157"/>
      <c r="T905" s="158"/>
      <c r="AT905" s="153" t="s">
        <v>158</v>
      </c>
      <c r="AU905" s="153" t="s">
        <v>82</v>
      </c>
      <c r="AV905" s="13" t="s">
        <v>82</v>
      </c>
      <c r="AW905" s="13" t="s">
        <v>33</v>
      </c>
      <c r="AX905" s="13" t="s">
        <v>72</v>
      </c>
      <c r="AY905" s="153" t="s">
        <v>146</v>
      </c>
    </row>
    <row r="906" spans="2:65" s="12" customFormat="1">
      <c r="B906" s="145"/>
      <c r="D906" s="146" t="s">
        <v>158</v>
      </c>
      <c r="E906" s="147" t="s">
        <v>19</v>
      </c>
      <c r="F906" s="148" t="s">
        <v>973</v>
      </c>
      <c r="H906" s="147" t="s">
        <v>19</v>
      </c>
      <c r="I906" s="149"/>
      <c r="L906" s="145"/>
      <c r="M906" s="150"/>
      <c r="T906" s="151"/>
      <c r="AT906" s="147" t="s">
        <v>158</v>
      </c>
      <c r="AU906" s="147" t="s">
        <v>82</v>
      </c>
      <c r="AV906" s="12" t="s">
        <v>80</v>
      </c>
      <c r="AW906" s="12" t="s">
        <v>33</v>
      </c>
      <c r="AX906" s="12" t="s">
        <v>72</v>
      </c>
      <c r="AY906" s="147" t="s">
        <v>146</v>
      </c>
    </row>
    <row r="907" spans="2:65" s="13" customFormat="1">
      <c r="B907" s="152"/>
      <c r="D907" s="146" t="s">
        <v>158</v>
      </c>
      <c r="E907" s="153" t="s">
        <v>19</v>
      </c>
      <c r="F907" s="154" t="s">
        <v>80</v>
      </c>
      <c r="H907" s="155">
        <v>1</v>
      </c>
      <c r="I907" s="156"/>
      <c r="L907" s="152"/>
      <c r="M907" s="157"/>
      <c r="T907" s="158"/>
      <c r="AT907" s="153" t="s">
        <v>158</v>
      </c>
      <c r="AU907" s="153" t="s">
        <v>82</v>
      </c>
      <c r="AV907" s="13" t="s">
        <v>82</v>
      </c>
      <c r="AW907" s="13" t="s">
        <v>33</v>
      </c>
      <c r="AX907" s="13" t="s">
        <v>72</v>
      </c>
      <c r="AY907" s="153" t="s">
        <v>146</v>
      </c>
    </row>
    <row r="908" spans="2:65" s="14" customFormat="1">
      <c r="B908" s="159"/>
      <c r="D908" s="146" t="s">
        <v>158</v>
      </c>
      <c r="E908" s="160" t="s">
        <v>19</v>
      </c>
      <c r="F908" s="161" t="s">
        <v>163</v>
      </c>
      <c r="H908" s="162">
        <v>2</v>
      </c>
      <c r="I908" s="163"/>
      <c r="L908" s="159"/>
      <c r="M908" s="164"/>
      <c r="T908" s="165"/>
      <c r="AT908" s="160" t="s">
        <v>158</v>
      </c>
      <c r="AU908" s="160" t="s">
        <v>82</v>
      </c>
      <c r="AV908" s="14" t="s">
        <v>154</v>
      </c>
      <c r="AW908" s="14" t="s">
        <v>33</v>
      </c>
      <c r="AX908" s="14" t="s">
        <v>80</v>
      </c>
      <c r="AY908" s="160" t="s">
        <v>146</v>
      </c>
    </row>
    <row r="909" spans="2:65" s="1" customFormat="1" ht="33" customHeight="1">
      <c r="B909" s="33"/>
      <c r="C909" s="128" t="s">
        <v>974</v>
      </c>
      <c r="D909" s="128" t="s">
        <v>149</v>
      </c>
      <c r="E909" s="129" t="s">
        <v>975</v>
      </c>
      <c r="F909" s="130" t="s">
        <v>976</v>
      </c>
      <c r="G909" s="131" t="s">
        <v>232</v>
      </c>
      <c r="H909" s="132">
        <v>1</v>
      </c>
      <c r="I909" s="133"/>
      <c r="J909" s="134">
        <f>ROUND(I909*H909,2)</f>
        <v>0</v>
      </c>
      <c r="K909" s="130" t="s">
        <v>19</v>
      </c>
      <c r="L909" s="33"/>
      <c r="M909" s="135" t="s">
        <v>19</v>
      </c>
      <c r="N909" s="136" t="s">
        <v>43</v>
      </c>
      <c r="P909" s="137">
        <f>O909*H909</f>
        <v>0</v>
      </c>
      <c r="Q909" s="137">
        <v>0</v>
      </c>
      <c r="R909" s="137">
        <f>Q909*H909</f>
        <v>0</v>
      </c>
      <c r="S909" s="137">
        <v>0</v>
      </c>
      <c r="T909" s="138">
        <f>S909*H909</f>
        <v>0</v>
      </c>
      <c r="AR909" s="139" t="s">
        <v>256</v>
      </c>
      <c r="AT909" s="139" t="s">
        <v>149</v>
      </c>
      <c r="AU909" s="139" t="s">
        <v>82</v>
      </c>
      <c r="AY909" s="18" t="s">
        <v>146</v>
      </c>
      <c r="BE909" s="140">
        <f>IF(N909="základní",J909,0)</f>
        <v>0</v>
      </c>
      <c r="BF909" s="140">
        <f>IF(N909="snížená",J909,0)</f>
        <v>0</v>
      </c>
      <c r="BG909" s="140">
        <f>IF(N909="zákl. přenesená",J909,0)</f>
        <v>0</v>
      </c>
      <c r="BH909" s="140">
        <f>IF(N909="sníž. přenesená",J909,0)</f>
        <v>0</v>
      </c>
      <c r="BI909" s="140">
        <f>IF(N909="nulová",J909,0)</f>
        <v>0</v>
      </c>
      <c r="BJ909" s="18" t="s">
        <v>80</v>
      </c>
      <c r="BK909" s="140">
        <f>ROUND(I909*H909,2)</f>
        <v>0</v>
      </c>
      <c r="BL909" s="18" t="s">
        <v>256</v>
      </c>
      <c r="BM909" s="139" t="s">
        <v>977</v>
      </c>
    </row>
    <row r="910" spans="2:65" s="12" customFormat="1">
      <c r="B910" s="145"/>
      <c r="D910" s="146" t="s">
        <v>158</v>
      </c>
      <c r="E910" s="147" t="s">
        <v>19</v>
      </c>
      <c r="F910" s="148" t="s">
        <v>978</v>
      </c>
      <c r="H910" s="147" t="s">
        <v>19</v>
      </c>
      <c r="I910" s="149"/>
      <c r="L910" s="145"/>
      <c r="M910" s="150"/>
      <c r="T910" s="151"/>
      <c r="AT910" s="147" t="s">
        <v>158</v>
      </c>
      <c r="AU910" s="147" t="s">
        <v>82</v>
      </c>
      <c r="AV910" s="12" t="s">
        <v>80</v>
      </c>
      <c r="AW910" s="12" t="s">
        <v>33</v>
      </c>
      <c r="AX910" s="12" t="s">
        <v>72</v>
      </c>
      <c r="AY910" s="147" t="s">
        <v>146</v>
      </c>
    </row>
    <row r="911" spans="2:65" s="13" customFormat="1">
      <c r="B911" s="152"/>
      <c r="D911" s="146" t="s">
        <v>158</v>
      </c>
      <c r="E911" s="153" t="s">
        <v>19</v>
      </c>
      <c r="F911" s="154" t="s">
        <v>80</v>
      </c>
      <c r="H911" s="155">
        <v>1</v>
      </c>
      <c r="I911" s="156"/>
      <c r="L911" s="152"/>
      <c r="M911" s="157"/>
      <c r="T911" s="158"/>
      <c r="AT911" s="153" t="s">
        <v>158</v>
      </c>
      <c r="AU911" s="153" t="s">
        <v>82</v>
      </c>
      <c r="AV911" s="13" t="s">
        <v>82</v>
      </c>
      <c r="AW911" s="13" t="s">
        <v>33</v>
      </c>
      <c r="AX911" s="13" t="s">
        <v>80</v>
      </c>
      <c r="AY911" s="153" t="s">
        <v>146</v>
      </c>
    </row>
    <row r="912" spans="2:65" s="1" customFormat="1" ht="33" customHeight="1">
      <c r="B912" s="33"/>
      <c r="C912" s="128" t="s">
        <v>979</v>
      </c>
      <c r="D912" s="128" t="s">
        <v>149</v>
      </c>
      <c r="E912" s="129" t="s">
        <v>980</v>
      </c>
      <c r="F912" s="130" t="s">
        <v>981</v>
      </c>
      <c r="G912" s="131" t="s">
        <v>232</v>
      </c>
      <c r="H912" s="132">
        <v>1</v>
      </c>
      <c r="I912" s="133"/>
      <c r="J912" s="134">
        <f>ROUND(I912*H912,2)</f>
        <v>0</v>
      </c>
      <c r="K912" s="130" t="s">
        <v>19</v>
      </c>
      <c r="L912" s="33"/>
      <c r="M912" s="135" t="s">
        <v>19</v>
      </c>
      <c r="N912" s="136" t="s">
        <v>43</v>
      </c>
      <c r="P912" s="137">
        <f>O912*H912</f>
        <v>0</v>
      </c>
      <c r="Q912" s="137">
        <v>0</v>
      </c>
      <c r="R912" s="137">
        <f>Q912*H912</f>
        <v>0</v>
      </c>
      <c r="S912" s="137">
        <v>0</v>
      </c>
      <c r="T912" s="138">
        <f>S912*H912</f>
        <v>0</v>
      </c>
      <c r="AR912" s="139" t="s">
        <v>256</v>
      </c>
      <c r="AT912" s="139" t="s">
        <v>149</v>
      </c>
      <c r="AU912" s="139" t="s">
        <v>82</v>
      </c>
      <c r="AY912" s="18" t="s">
        <v>146</v>
      </c>
      <c r="BE912" s="140">
        <f>IF(N912="základní",J912,0)</f>
        <v>0</v>
      </c>
      <c r="BF912" s="140">
        <f>IF(N912="snížená",J912,0)</f>
        <v>0</v>
      </c>
      <c r="BG912" s="140">
        <f>IF(N912="zákl. přenesená",J912,0)</f>
        <v>0</v>
      </c>
      <c r="BH912" s="140">
        <f>IF(N912="sníž. přenesená",J912,0)</f>
        <v>0</v>
      </c>
      <c r="BI912" s="140">
        <f>IF(N912="nulová",J912,0)</f>
        <v>0</v>
      </c>
      <c r="BJ912" s="18" t="s">
        <v>80</v>
      </c>
      <c r="BK912" s="140">
        <f>ROUND(I912*H912,2)</f>
        <v>0</v>
      </c>
      <c r="BL912" s="18" t="s">
        <v>256</v>
      </c>
      <c r="BM912" s="139" t="s">
        <v>982</v>
      </c>
    </row>
    <row r="913" spans="2:65" s="11" customFormat="1" ht="22.9" customHeight="1">
      <c r="B913" s="116"/>
      <c r="D913" s="117" t="s">
        <v>71</v>
      </c>
      <c r="E913" s="126" t="s">
        <v>983</v>
      </c>
      <c r="F913" s="126" t="s">
        <v>984</v>
      </c>
      <c r="I913" s="119"/>
      <c r="J913" s="127">
        <f>BK913</f>
        <v>0</v>
      </c>
      <c r="L913" s="116"/>
      <c r="M913" s="121"/>
      <c r="P913" s="122">
        <f>SUM(P914:P916)</f>
        <v>0</v>
      </c>
      <c r="R913" s="122">
        <f>SUM(R914:R916)</f>
        <v>0</v>
      </c>
      <c r="T913" s="123">
        <f>SUM(T914:T916)</f>
        <v>0</v>
      </c>
      <c r="AR913" s="117" t="s">
        <v>82</v>
      </c>
      <c r="AT913" s="124" t="s">
        <v>71</v>
      </c>
      <c r="AU913" s="124" t="s">
        <v>80</v>
      </c>
      <c r="AY913" s="117" t="s">
        <v>146</v>
      </c>
      <c r="BK913" s="125">
        <f>SUM(BK914:BK916)</f>
        <v>0</v>
      </c>
    </row>
    <row r="914" spans="2:65" s="1" customFormat="1" ht="16.5" customHeight="1">
      <c r="B914" s="33"/>
      <c r="C914" s="128" t="s">
        <v>985</v>
      </c>
      <c r="D914" s="128" t="s">
        <v>149</v>
      </c>
      <c r="E914" s="129" t="s">
        <v>986</v>
      </c>
      <c r="F914" s="130" t="s">
        <v>987</v>
      </c>
      <c r="G914" s="131" t="s">
        <v>232</v>
      </c>
      <c r="H914" s="132">
        <v>1</v>
      </c>
      <c r="I914" s="133"/>
      <c r="J914" s="134">
        <f>ROUND(I914*H914,2)</f>
        <v>0</v>
      </c>
      <c r="K914" s="130" t="s">
        <v>19</v>
      </c>
      <c r="L914" s="33"/>
      <c r="M914" s="135" t="s">
        <v>19</v>
      </c>
      <c r="N914" s="136" t="s">
        <v>43</v>
      </c>
      <c r="P914" s="137">
        <f>O914*H914</f>
        <v>0</v>
      </c>
      <c r="Q914" s="137">
        <v>0</v>
      </c>
      <c r="R914" s="137">
        <f>Q914*H914</f>
        <v>0</v>
      </c>
      <c r="S914" s="137">
        <v>0</v>
      </c>
      <c r="T914" s="138">
        <f>S914*H914</f>
        <v>0</v>
      </c>
      <c r="AR914" s="139" t="s">
        <v>256</v>
      </c>
      <c r="AT914" s="139" t="s">
        <v>149</v>
      </c>
      <c r="AU914" s="139" t="s">
        <v>82</v>
      </c>
      <c r="AY914" s="18" t="s">
        <v>146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8" t="s">
        <v>80</v>
      </c>
      <c r="BK914" s="140">
        <f>ROUND(I914*H914,2)</f>
        <v>0</v>
      </c>
      <c r="BL914" s="18" t="s">
        <v>256</v>
      </c>
      <c r="BM914" s="139" t="s">
        <v>988</v>
      </c>
    </row>
    <row r="915" spans="2:65" s="12" customFormat="1">
      <c r="B915" s="145"/>
      <c r="D915" s="146" t="s">
        <v>158</v>
      </c>
      <c r="E915" s="147" t="s">
        <v>19</v>
      </c>
      <c r="F915" s="148" t="s">
        <v>989</v>
      </c>
      <c r="H915" s="147" t="s">
        <v>19</v>
      </c>
      <c r="I915" s="149"/>
      <c r="L915" s="145"/>
      <c r="M915" s="150"/>
      <c r="T915" s="151"/>
      <c r="AT915" s="147" t="s">
        <v>158</v>
      </c>
      <c r="AU915" s="147" t="s">
        <v>82</v>
      </c>
      <c r="AV915" s="12" t="s">
        <v>80</v>
      </c>
      <c r="AW915" s="12" t="s">
        <v>33</v>
      </c>
      <c r="AX915" s="12" t="s">
        <v>72</v>
      </c>
      <c r="AY915" s="147" t="s">
        <v>146</v>
      </c>
    </row>
    <row r="916" spans="2:65" s="13" customFormat="1">
      <c r="B916" s="152"/>
      <c r="D916" s="146" t="s">
        <v>158</v>
      </c>
      <c r="E916" s="153" t="s">
        <v>19</v>
      </c>
      <c r="F916" s="154" t="s">
        <v>80</v>
      </c>
      <c r="H916" s="155">
        <v>1</v>
      </c>
      <c r="I916" s="156"/>
      <c r="L916" s="152"/>
      <c r="M916" s="157"/>
      <c r="T916" s="158"/>
      <c r="AT916" s="153" t="s">
        <v>158</v>
      </c>
      <c r="AU916" s="153" t="s">
        <v>82</v>
      </c>
      <c r="AV916" s="13" t="s">
        <v>82</v>
      </c>
      <c r="AW916" s="13" t="s">
        <v>33</v>
      </c>
      <c r="AX916" s="13" t="s">
        <v>80</v>
      </c>
      <c r="AY916" s="153" t="s">
        <v>146</v>
      </c>
    </row>
    <row r="917" spans="2:65" s="11" customFormat="1" ht="22.9" customHeight="1">
      <c r="B917" s="116"/>
      <c r="D917" s="117" t="s">
        <v>71</v>
      </c>
      <c r="E917" s="126" t="s">
        <v>990</v>
      </c>
      <c r="F917" s="126" t="s">
        <v>991</v>
      </c>
      <c r="I917" s="119"/>
      <c r="J917" s="127">
        <f>BK917</f>
        <v>0</v>
      </c>
      <c r="L917" s="116"/>
      <c r="M917" s="121"/>
      <c r="P917" s="122">
        <f>SUM(P918:P1064)</f>
        <v>0</v>
      </c>
      <c r="R917" s="122">
        <f>SUM(R918:R1064)</f>
        <v>2.2906835999999999</v>
      </c>
      <c r="T917" s="123">
        <f>SUM(T918:T1064)</f>
        <v>1.58137178</v>
      </c>
      <c r="AR917" s="117" t="s">
        <v>82</v>
      </c>
      <c r="AT917" s="124" t="s">
        <v>71</v>
      </c>
      <c r="AU917" s="124" t="s">
        <v>80</v>
      </c>
      <c r="AY917" s="117" t="s">
        <v>146</v>
      </c>
      <c r="BK917" s="125">
        <f>SUM(BK918:BK1064)</f>
        <v>0</v>
      </c>
    </row>
    <row r="918" spans="2:65" s="1" customFormat="1" ht="24.2" customHeight="1">
      <c r="B918" s="33"/>
      <c r="C918" s="128" t="s">
        <v>992</v>
      </c>
      <c r="D918" s="128" t="s">
        <v>149</v>
      </c>
      <c r="E918" s="129" t="s">
        <v>993</v>
      </c>
      <c r="F918" s="130" t="s">
        <v>994</v>
      </c>
      <c r="G918" s="131" t="s">
        <v>264</v>
      </c>
      <c r="H918" s="132">
        <v>323.95</v>
      </c>
      <c r="I918" s="133"/>
      <c r="J918" s="134">
        <f>ROUND(I918*H918,2)</f>
        <v>0</v>
      </c>
      <c r="K918" s="130" t="s">
        <v>153</v>
      </c>
      <c r="L918" s="33"/>
      <c r="M918" s="135" t="s">
        <v>19</v>
      </c>
      <c r="N918" s="136" t="s">
        <v>43</v>
      </c>
      <c r="P918" s="137">
        <f>O918*H918</f>
        <v>0</v>
      </c>
      <c r="Q918" s="137">
        <v>0</v>
      </c>
      <c r="R918" s="137">
        <f>Q918*H918</f>
        <v>0</v>
      </c>
      <c r="S918" s="137">
        <v>1.67E-3</v>
      </c>
      <c r="T918" s="138">
        <f>S918*H918</f>
        <v>0.54099649999999999</v>
      </c>
      <c r="AR918" s="139" t="s">
        <v>256</v>
      </c>
      <c r="AT918" s="139" t="s">
        <v>149</v>
      </c>
      <c r="AU918" s="139" t="s">
        <v>82</v>
      </c>
      <c r="AY918" s="18" t="s">
        <v>146</v>
      </c>
      <c r="BE918" s="140">
        <f>IF(N918="základní",J918,0)</f>
        <v>0</v>
      </c>
      <c r="BF918" s="140">
        <f>IF(N918="snížená",J918,0)</f>
        <v>0</v>
      </c>
      <c r="BG918" s="140">
        <f>IF(N918="zákl. přenesená",J918,0)</f>
        <v>0</v>
      </c>
      <c r="BH918" s="140">
        <f>IF(N918="sníž. přenesená",J918,0)</f>
        <v>0</v>
      </c>
      <c r="BI918" s="140">
        <f>IF(N918="nulová",J918,0)</f>
        <v>0</v>
      </c>
      <c r="BJ918" s="18" t="s">
        <v>80</v>
      </c>
      <c r="BK918" s="140">
        <f>ROUND(I918*H918,2)</f>
        <v>0</v>
      </c>
      <c r="BL918" s="18" t="s">
        <v>256</v>
      </c>
      <c r="BM918" s="139" t="s">
        <v>995</v>
      </c>
    </row>
    <row r="919" spans="2:65" s="1" customFormat="1">
      <c r="B919" s="33"/>
      <c r="D919" s="141" t="s">
        <v>156</v>
      </c>
      <c r="F919" s="142" t="s">
        <v>996</v>
      </c>
      <c r="I919" s="143"/>
      <c r="L919" s="33"/>
      <c r="M919" s="144"/>
      <c r="T919" s="52"/>
      <c r="AT919" s="18" t="s">
        <v>156</v>
      </c>
      <c r="AU919" s="18" t="s">
        <v>82</v>
      </c>
    </row>
    <row r="920" spans="2:65" s="12" customFormat="1">
      <c r="B920" s="145"/>
      <c r="D920" s="146" t="s">
        <v>158</v>
      </c>
      <c r="E920" s="147" t="s">
        <v>19</v>
      </c>
      <c r="F920" s="148" t="s">
        <v>291</v>
      </c>
      <c r="H920" s="147" t="s">
        <v>19</v>
      </c>
      <c r="I920" s="149"/>
      <c r="L920" s="145"/>
      <c r="M920" s="150"/>
      <c r="T920" s="151"/>
      <c r="AT920" s="147" t="s">
        <v>158</v>
      </c>
      <c r="AU920" s="147" t="s">
        <v>82</v>
      </c>
      <c r="AV920" s="12" t="s">
        <v>80</v>
      </c>
      <c r="AW920" s="12" t="s">
        <v>33</v>
      </c>
      <c r="AX920" s="12" t="s">
        <v>72</v>
      </c>
      <c r="AY920" s="147" t="s">
        <v>146</v>
      </c>
    </row>
    <row r="921" spans="2:65" s="13" customFormat="1">
      <c r="B921" s="152"/>
      <c r="D921" s="146" t="s">
        <v>158</v>
      </c>
      <c r="E921" s="153" t="s">
        <v>19</v>
      </c>
      <c r="F921" s="154" t="s">
        <v>997</v>
      </c>
      <c r="H921" s="155">
        <v>5.2</v>
      </c>
      <c r="I921" s="156"/>
      <c r="L921" s="152"/>
      <c r="M921" s="157"/>
      <c r="T921" s="158"/>
      <c r="AT921" s="153" t="s">
        <v>158</v>
      </c>
      <c r="AU921" s="153" t="s">
        <v>82</v>
      </c>
      <c r="AV921" s="13" t="s">
        <v>82</v>
      </c>
      <c r="AW921" s="13" t="s">
        <v>33</v>
      </c>
      <c r="AX921" s="13" t="s">
        <v>72</v>
      </c>
      <c r="AY921" s="153" t="s">
        <v>146</v>
      </c>
    </row>
    <row r="922" spans="2:65" s="12" customFormat="1">
      <c r="B922" s="145"/>
      <c r="D922" s="146" t="s">
        <v>158</v>
      </c>
      <c r="E922" s="147" t="s">
        <v>19</v>
      </c>
      <c r="F922" s="148" t="s">
        <v>197</v>
      </c>
      <c r="H922" s="147" t="s">
        <v>19</v>
      </c>
      <c r="I922" s="149"/>
      <c r="L922" s="145"/>
      <c r="M922" s="150"/>
      <c r="T922" s="151"/>
      <c r="AT922" s="147" t="s">
        <v>158</v>
      </c>
      <c r="AU922" s="147" t="s">
        <v>82</v>
      </c>
      <c r="AV922" s="12" t="s">
        <v>80</v>
      </c>
      <c r="AW922" s="12" t="s">
        <v>33</v>
      </c>
      <c r="AX922" s="12" t="s">
        <v>72</v>
      </c>
      <c r="AY922" s="147" t="s">
        <v>146</v>
      </c>
    </row>
    <row r="923" spans="2:65" s="13" customFormat="1">
      <c r="B923" s="152"/>
      <c r="D923" s="146" t="s">
        <v>158</v>
      </c>
      <c r="E923" s="153" t="s">
        <v>19</v>
      </c>
      <c r="F923" s="154" t="s">
        <v>998</v>
      </c>
      <c r="H923" s="155">
        <v>69.7</v>
      </c>
      <c r="I923" s="156"/>
      <c r="L923" s="152"/>
      <c r="M923" s="157"/>
      <c r="T923" s="158"/>
      <c r="AT923" s="153" t="s">
        <v>158</v>
      </c>
      <c r="AU923" s="153" t="s">
        <v>82</v>
      </c>
      <c r="AV923" s="13" t="s">
        <v>82</v>
      </c>
      <c r="AW923" s="13" t="s">
        <v>33</v>
      </c>
      <c r="AX923" s="13" t="s">
        <v>72</v>
      </c>
      <c r="AY923" s="153" t="s">
        <v>146</v>
      </c>
    </row>
    <row r="924" spans="2:65" s="13" customFormat="1">
      <c r="B924" s="152"/>
      <c r="D924" s="146" t="s">
        <v>158</v>
      </c>
      <c r="E924" s="153" t="s">
        <v>19</v>
      </c>
      <c r="F924" s="154" t="s">
        <v>999</v>
      </c>
      <c r="H924" s="155">
        <v>3.75</v>
      </c>
      <c r="I924" s="156"/>
      <c r="L924" s="152"/>
      <c r="M924" s="157"/>
      <c r="T924" s="158"/>
      <c r="AT924" s="153" t="s">
        <v>158</v>
      </c>
      <c r="AU924" s="153" t="s">
        <v>82</v>
      </c>
      <c r="AV924" s="13" t="s">
        <v>82</v>
      </c>
      <c r="AW924" s="13" t="s">
        <v>33</v>
      </c>
      <c r="AX924" s="13" t="s">
        <v>72</v>
      </c>
      <c r="AY924" s="153" t="s">
        <v>146</v>
      </c>
    </row>
    <row r="925" spans="2:65" s="13" customFormat="1">
      <c r="B925" s="152"/>
      <c r="D925" s="146" t="s">
        <v>158</v>
      </c>
      <c r="E925" s="153" t="s">
        <v>19</v>
      </c>
      <c r="F925" s="154" t="s">
        <v>1000</v>
      </c>
      <c r="H925" s="155">
        <v>11.15</v>
      </c>
      <c r="I925" s="156"/>
      <c r="L925" s="152"/>
      <c r="M925" s="157"/>
      <c r="T925" s="158"/>
      <c r="AT925" s="153" t="s">
        <v>158</v>
      </c>
      <c r="AU925" s="153" t="s">
        <v>82</v>
      </c>
      <c r="AV925" s="13" t="s">
        <v>82</v>
      </c>
      <c r="AW925" s="13" t="s">
        <v>33</v>
      </c>
      <c r="AX925" s="13" t="s">
        <v>72</v>
      </c>
      <c r="AY925" s="153" t="s">
        <v>146</v>
      </c>
    </row>
    <row r="926" spans="2:65" s="12" customFormat="1">
      <c r="B926" s="145"/>
      <c r="D926" s="146" t="s">
        <v>158</v>
      </c>
      <c r="E926" s="147" t="s">
        <v>19</v>
      </c>
      <c r="F926" s="148" t="s">
        <v>209</v>
      </c>
      <c r="H926" s="147" t="s">
        <v>19</v>
      </c>
      <c r="I926" s="149"/>
      <c r="L926" s="145"/>
      <c r="M926" s="150"/>
      <c r="T926" s="151"/>
      <c r="AT926" s="147" t="s">
        <v>158</v>
      </c>
      <c r="AU926" s="147" t="s">
        <v>82</v>
      </c>
      <c r="AV926" s="12" t="s">
        <v>80</v>
      </c>
      <c r="AW926" s="12" t="s">
        <v>33</v>
      </c>
      <c r="AX926" s="12" t="s">
        <v>72</v>
      </c>
      <c r="AY926" s="147" t="s">
        <v>146</v>
      </c>
    </row>
    <row r="927" spans="2:65" s="13" customFormat="1">
      <c r="B927" s="152"/>
      <c r="D927" s="146" t="s">
        <v>158</v>
      </c>
      <c r="E927" s="153" t="s">
        <v>19</v>
      </c>
      <c r="F927" s="154" t="s">
        <v>1001</v>
      </c>
      <c r="H927" s="155">
        <v>5.65</v>
      </c>
      <c r="I927" s="156"/>
      <c r="L927" s="152"/>
      <c r="M927" s="157"/>
      <c r="T927" s="158"/>
      <c r="AT927" s="153" t="s">
        <v>158</v>
      </c>
      <c r="AU927" s="153" t="s">
        <v>82</v>
      </c>
      <c r="AV927" s="13" t="s">
        <v>82</v>
      </c>
      <c r="AW927" s="13" t="s">
        <v>33</v>
      </c>
      <c r="AX927" s="13" t="s">
        <v>72</v>
      </c>
      <c r="AY927" s="153" t="s">
        <v>146</v>
      </c>
    </row>
    <row r="928" spans="2:65" s="12" customFormat="1">
      <c r="B928" s="145"/>
      <c r="D928" s="146" t="s">
        <v>158</v>
      </c>
      <c r="E928" s="147" t="s">
        <v>19</v>
      </c>
      <c r="F928" s="148" t="s">
        <v>403</v>
      </c>
      <c r="H928" s="147" t="s">
        <v>19</v>
      </c>
      <c r="I928" s="149"/>
      <c r="L928" s="145"/>
      <c r="M928" s="150"/>
      <c r="T928" s="151"/>
      <c r="AT928" s="147" t="s">
        <v>158</v>
      </c>
      <c r="AU928" s="147" t="s">
        <v>82</v>
      </c>
      <c r="AV928" s="12" t="s">
        <v>80</v>
      </c>
      <c r="AW928" s="12" t="s">
        <v>33</v>
      </c>
      <c r="AX928" s="12" t="s">
        <v>72</v>
      </c>
      <c r="AY928" s="147" t="s">
        <v>146</v>
      </c>
    </row>
    <row r="929" spans="2:51" s="13" customFormat="1">
      <c r="B929" s="152"/>
      <c r="D929" s="146" t="s">
        <v>158</v>
      </c>
      <c r="E929" s="153" t="s">
        <v>19</v>
      </c>
      <c r="F929" s="154" t="s">
        <v>1002</v>
      </c>
      <c r="H929" s="155">
        <v>20.75</v>
      </c>
      <c r="I929" s="156"/>
      <c r="L929" s="152"/>
      <c r="M929" s="157"/>
      <c r="T929" s="158"/>
      <c r="AT929" s="153" t="s">
        <v>158</v>
      </c>
      <c r="AU929" s="153" t="s">
        <v>82</v>
      </c>
      <c r="AV929" s="13" t="s">
        <v>82</v>
      </c>
      <c r="AW929" s="13" t="s">
        <v>33</v>
      </c>
      <c r="AX929" s="13" t="s">
        <v>72</v>
      </c>
      <c r="AY929" s="153" t="s">
        <v>146</v>
      </c>
    </row>
    <row r="930" spans="2:51" s="12" customFormat="1">
      <c r="B930" s="145"/>
      <c r="D930" s="146" t="s">
        <v>158</v>
      </c>
      <c r="E930" s="147" t="s">
        <v>19</v>
      </c>
      <c r="F930" s="148" t="s">
        <v>213</v>
      </c>
      <c r="H930" s="147" t="s">
        <v>19</v>
      </c>
      <c r="I930" s="149"/>
      <c r="L930" s="145"/>
      <c r="M930" s="150"/>
      <c r="T930" s="151"/>
      <c r="AT930" s="147" t="s">
        <v>158</v>
      </c>
      <c r="AU930" s="147" t="s">
        <v>82</v>
      </c>
      <c r="AV930" s="12" t="s">
        <v>80</v>
      </c>
      <c r="AW930" s="12" t="s">
        <v>33</v>
      </c>
      <c r="AX930" s="12" t="s">
        <v>72</v>
      </c>
      <c r="AY930" s="147" t="s">
        <v>146</v>
      </c>
    </row>
    <row r="931" spans="2:51" s="13" customFormat="1">
      <c r="B931" s="152"/>
      <c r="D931" s="146" t="s">
        <v>158</v>
      </c>
      <c r="E931" s="153" t="s">
        <v>19</v>
      </c>
      <c r="F931" s="154" t="s">
        <v>1003</v>
      </c>
      <c r="H931" s="155">
        <v>9.6999999999999993</v>
      </c>
      <c r="I931" s="156"/>
      <c r="L931" s="152"/>
      <c r="M931" s="157"/>
      <c r="T931" s="158"/>
      <c r="AT931" s="153" t="s">
        <v>158</v>
      </c>
      <c r="AU931" s="153" t="s">
        <v>82</v>
      </c>
      <c r="AV931" s="13" t="s">
        <v>82</v>
      </c>
      <c r="AW931" s="13" t="s">
        <v>33</v>
      </c>
      <c r="AX931" s="13" t="s">
        <v>72</v>
      </c>
      <c r="AY931" s="153" t="s">
        <v>146</v>
      </c>
    </row>
    <row r="932" spans="2:51" s="13" customFormat="1">
      <c r="B932" s="152"/>
      <c r="D932" s="146" t="s">
        <v>158</v>
      </c>
      <c r="E932" s="153" t="s">
        <v>19</v>
      </c>
      <c r="F932" s="154" t="s">
        <v>1004</v>
      </c>
      <c r="H932" s="155">
        <v>0.85</v>
      </c>
      <c r="I932" s="156"/>
      <c r="L932" s="152"/>
      <c r="M932" s="157"/>
      <c r="T932" s="158"/>
      <c r="AT932" s="153" t="s">
        <v>158</v>
      </c>
      <c r="AU932" s="153" t="s">
        <v>82</v>
      </c>
      <c r="AV932" s="13" t="s">
        <v>82</v>
      </c>
      <c r="AW932" s="13" t="s">
        <v>33</v>
      </c>
      <c r="AX932" s="13" t="s">
        <v>72</v>
      </c>
      <c r="AY932" s="153" t="s">
        <v>146</v>
      </c>
    </row>
    <row r="933" spans="2:51" s="12" customFormat="1">
      <c r="B933" s="145"/>
      <c r="D933" s="146" t="s">
        <v>158</v>
      </c>
      <c r="E933" s="147" t="s">
        <v>19</v>
      </c>
      <c r="F933" s="148" t="s">
        <v>333</v>
      </c>
      <c r="H933" s="147" t="s">
        <v>19</v>
      </c>
      <c r="I933" s="149"/>
      <c r="L933" s="145"/>
      <c r="M933" s="150"/>
      <c r="T933" s="151"/>
      <c r="AT933" s="147" t="s">
        <v>158</v>
      </c>
      <c r="AU933" s="147" t="s">
        <v>82</v>
      </c>
      <c r="AV933" s="12" t="s">
        <v>80</v>
      </c>
      <c r="AW933" s="12" t="s">
        <v>33</v>
      </c>
      <c r="AX933" s="12" t="s">
        <v>72</v>
      </c>
      <c r="AY933" s="147" t="s">
        <v>146</v>
      </c>
    </row>
    <row r="934" spans="2:51" s="13" customFormat="1">
      <c r="B934" s="152"/>
      <c r="D934" s="146" t="s">
        <v>158</v>
      </c>
      <c r="E934" s="153" t="s">
        <v>19</v>
      </c>
      <c r="F934" s="154" t="s">
        <v>1005</v>
      </c>
      <c r="H934" s="155">
        <v>29.25</v>
      </c>
      <c r="I934" s="156"/>
      <c r="L934" s="152"/>
      <c r="M934" s="157"/>
      <c r="T934" s="158"/>
      <c r="AT934" s="153" t="s">
        <v>158</v>
      </c>
      <c r="AU934" s="153" t="s">
        <v>82</v>
      </c>
      <c r="AV934" s="13" t="s">
        <v>82</v>
      </c>
      <c r="AW934" s="13" t="s">
        <v>33</v>
      </c>
      <c r="AX934" s="13" t="s">
        <v>72</v>
      </c>
      <c r="AY934" s="153" t="s">
        <v>146</v>
      </c>
    </row>
    <row r="935" spans="2:51" s="12" customFormat="1">
      <c r="B935" s="145"/>
      <c r="D935" s="146" t="s">
        <v>158</v>
      </c>
      <c r="E935" s="147" t="s">
        <v>19</v>
      </c>
      <c r="F935" s="148" t="s">
        <v>340</v>
      </c>
      <c r="H935" s="147" t="s">
        <v>19</v>
      </c>
      <c r="I935" s="149"/>
      <c r="L935" s="145"/>
      <c r="M935" s="150"/>
      <c r="T935" s="151"/>
      <c r="AT935" s="147" t="s">
        <v>158</v>
      </c>
      <c r="AU935" s="147" t="s">
        <v>82</v>
      </c>
      <c r="AV935" s="12" t="s">
        <v>80</v>
      </c>
      <c r="AW935" s="12" t="s">
        <v>33</v>
      </c>
      <c r="AX935" s="12" t="s">
        <v>72</v>
      </c>
      <c r="AY935" s="147" t="s">
        <v>146</v>
      </c>
    </row>
    <row r="936" spans="2:51" s="13" customFormat="1">
      <c r="B936" s="152"/>
      <c r="D936" s="146" t="s">
        <v>158</v>
      </c>
      <c r="E936" s="153" t="s">
        <v>19</v>
      </c>
      <c r="F936" s="154" t="s">
        <v>1006</v>
      </c>
      <c r="H936" s="155">
        <v>41.2</v>
      </c>
      <c r="I936" s="156"/>
      <c r="L936" s="152"/>
      <c r="M936" s="157"/>
      <c r="T936" s="158"/>
      <c r="AT936" s="153" t="s">
        <v>158</v>
      </c>
      <c r="AU936" s="153" t="s">
        <v>82</v>
      </c>
      <c r="AV936" s="13" t="s">
        <v>82</v>
      </c>
      <c r="AW936" s="13" t="s">
        <v>33</v>
      </c>
      <c r="AX936" s="13" t="s">
        <v>72</v>
      </c>
      <c r="AY936" s="153" t="s">
        <v>146</v>
      </c>
    </row>
    <row r="937" spans="2:51" s="13" customFormat="1">
      <c r="B937" s="152"/>
      <c r="D937" s="146" t="s">
        <v>158</v>
      </c>
      <c r="E937" s="153" t="s">
        <v>19</v>
      </c>
      <c r="F937" s="154" t="s">
        <v>1007</v>
      </c>
      <c r="H937" s="155">
        <v>9.3000000000000007</v>
      </c>
      <c r="I937" s="156"/>
      <c r="L937" s="152"/>
      <c r="M937" s="157"/>
      <c r="T937" s="158"/>
      <c r="AT937" s="153" t="s">
        <v>158</v>
      </c>
      <c r="AU937" s="153" t="s">
        <v>82</v>
      </c>
      <c r="AV937" s="13" t="s">
        <v>82</v>
      </c>
      <c r="AW937" s="13" t="s">
        <v>33</v>
      </c>
      <c r="AX937" s="13" t="s">
        <v>72</v>
      </c>
      <c r="AY937" s="153" t="s">
        <v>146</v>
      </c>
    </row>
    <row r="938" spans="2:51" s="12" customFormat="1">
      <c r="B938" s="145"/>
      <c r="D938" s="146" t="s">
        <v>158</v>
      </c>
      <c r="E938" s="147" t="s">
        <v>19</v>
      </c>
      <c r="F938" s="148" t="s">
        <v>354</v>
      </c>
      <c r="H938" s="147" t="s">
        <v>19</v>
      </c>
      <c r="I938" s="149"/>
      <c r="L938" s="145"/>
      <c r="M938" s="150"/>
      <c r="T938" s="151"/>
      <c r="AT938" s="147" t="s">
        <v>158</v>
      </c>
      <c r="AU938" s="147" t="s">
        <v>82</v>
      </c>
      <c r="AV938" s="12" t="s">
        <v>80</v>
      </c>
      <c r="AW938" s="12" t="s">
        <v>33</v>
      </c>
      <c r="AX938" s="12" t="s">
        <v>72</v>
      </c>
      <c r="AY938" s="147" t="s">
        <v>146</v>
      </c>
    </row>
    <row r="939" spans="2:51" s="13" customFormat="1">
      <c r="B939" s="152"/>
      <c r="D939" s="146" t="s">
        <v>158</v>
      </c>
      <c r="E939" s="153" t="s">
        <v>19</v>
      </c>
      <c r="F939" s="154" t="s">
        <v>1008</v>
      </c>
      <c r="H939" s="155">
        <v>9.85</v>
      </c>
      <c r="I939" s="156"/>
      <c r="L939" s="152"/>
      <c r="M939" s="157"/>
      <c r="T939" s="158"/>
      <c r="AT939" s="153" t="s">
        <v>158</v>
      </c>
      <c r="AU939" s="153" t="s">
        <v>82</v>
      </c>
      <c r="AV939" s="13" t="s">
        <v>82</v>
      </c>
      <c r="AW939" s="13" t="s">
        <v>33</v>
      </c>
      <c r="AX939" s="13" t="s">
        <v>72</v>
      </c>
      <c r="AY939" s="153" t="s">
        <v>146</v>
      </c>
    </row>
    <row r="940" spans="2:51" s="12" customFormat="1">
      <c r="B940" s="145"/>
      <c r="D940" s="146" t="s">
        <v>158</v>
      </c>
      <c r="E940" s="147" t="s">
        <v>19</v>
      </c>
      <c r="F940" s="148" t="s">
        <v>359</v>
      </c>
      <c r="H940" s="147" t="s">
        <v>19</v>
      </c>
      <c r="I940" s="149"/>
      <c r="L940" s="145"/>
      <c r="M940" s="150"/>
      <c r="T940" s="151"/>
      <c r="AT940" s="147" t="s">
        <v>158</v>
      </c>
      <c r="AU940" s="147" t="s">
        <v>82</v>
      </c>
      <c r="AV940" s="12" t="s">
        <v>80</v>
      </c>
      <c r="AW940" s="12" t="s">
        <v>33</v>
      </c>
      <c r="AX940" s="12" t="s">
        <v>72</v>
      </c>
      <c r="AY940" s="147" t="s">
        <v>146</v>
      </c>
    </row>
    <row r="941" spans="2:51" s="13" customFormat="1">
      <c r="B941" s="152"/>
      <c r="D941" s="146" t="s">
        <v>158</v>
      </c>
      <c r="E941" s="153" t="s">
        <v>19</v>
      </c>
      <c r="F941" s="154" t="s">
        <v>1009</v>
      </c>
      <c r="H941" s="155">
        <v>1.9</v>
      </c>
      <c r="I941" s="156"/>
      <c r="L941" s="152"/>
      <c r="M941" s="157"/>
      <c r="T941" s="158"/>
      <c r="AT941" s="153" t="s">
        <v>158</v>
      </c>
      <c r="AU941" s="153" t="s">
        <v>82</v>
      </c>
      <c r="AV941" s="13" t="s">
        <v>82</v>
      </c>
      <c r="AW941" s="13" t="s">
        <v>33</v>
      </c>
      <c r="AX941" s="13" t="s">
        <v>72</v>
      </c>
      <c r="AY941" s="153" t="s">
        <v>146</v>
      </c>
    </row>
    <row r="942" spans="2:51" s="12" customFormat="1">
      <c r="B942" s="145"/>
      <c r="D942" s="146" t="s">
        <v>158</v>
      </c>
      <c r="E942" s="147" t="s">
        <v>19</v>
      </c>
      <c r="F942" s="148" t="s">
        <v>361</v>
      </c>
      <c r="H942" s="147" t="s">
        <v>19</v>
      </c>
      <c r="I942" s="149"/>
      <c r="L942" s="145"/>
      <c r="M942" s="150"/>
      <c r="T942" s="151"/>
      <c r="AT942" s="147" t="s">
        <v>158</v>
      </c>
      <c r="AU942" s="147" t="s">
        <v>82</v>
      </c>
      <c r="AV942" s="12" t="s">
        <v>80</v>
      </c>
      <c r="AW942" s="12" t="s">
        <v>33</v>
      </c>
      <c r="AX942" s="12" t="s">
        <v>72</v>
      </c>
      <c r="AY942" s="147" t="s">
        <v>146</v>
      </c>
    </row>
    <row r="943" spans="2:51" s="13" customFormat="1">
      <c r="B943" s="152"/>
      <c r="D943" s="146" t="s">
        <v>158</v>
      </c>
      <c r="E943" s="153" t="s">
        <v>19</v>
      </c>
      <c r="F943" s="154" t="s">
        <v>1010</v>
      </c>
      <c r="H943" s="155">
        <v>22.8</v>
      </c>
      <c r="I943" s="156"/>
      <c r="L943" s="152"/>
      <c r="M943" s="157"/>
      <c r="T943" s="158"/>
      <c r="AT943" s="153" t="s">
        <v>158</v>
      </c>
      <c r="AU943" s="153" t="s">
        <v>82</v>
      </c>
      <c r="AV943" s="13" t="s">
        <v>82</v>
      </c>
      <c r="AW943" s="13" t="s">
        <v>33</v>
      </c>
      <c r="AX943" s="13" t="s">
        <v>72</v>
      </c>
      <c r="AY943" s="153" t="s">
        <v>146</v>
      </c>
    </row>
    <row r="944" spans="2:51" s="12" customFormat="1">
      <c r="B944" s="145"/>
      <c r="D944" s="146" t="s">
        <v>158</v>
      </c>
      <c r="E944" s="147" t="s">
        <v>19</v>
      </c>
      <c r="F944" s="148" t="s">
        <v>411</v>
      </c>
      <c r="H944" s="147" t="s">
        <v>19</v>
      </c>
      <c r="I944" s="149"/>
      <c r="L944" s="145"/>
      <c r="M944" s="150"/>
      <c r="T944" s="151"/>
      <c r="AT944" s="147" t="s">
        <v>158</v>
      </c>
      <c r="AU944" s="147" t="s">
        <v>82</v>
      </c>
      <c r="AV944" s="12" t="s">
        <v>80</v>
      </c>
      <c r="AW944" s="12" t="s">
        <v>33</v>
      </c>
      <c r="AX944" s="12" t="s">
        <v>72</v>
      </c>
      <c r="AY944" s="147" t="s">
        <v>146</v>
      </c>
    </row>
    <row r="945" spans="2:65" s="13" customFormat="1">
      <c r="B945" s="152"/>
      <c r="D945" s="146" t="s">
        <v>158</v>
      </c>
      <c r="E945" s="153" t="s">
        <v>19</v>
      </c>
      <c r="F945" s="154" t="s">
        <v>1011</v>
      </c>
      <c r="H945" s="155">
        <v>20.7</v>
      </c>
      <c r="I945" s="156"/>
      <c r="L945" s="152"/>
      <c r="M945" s="157"/>
      <c r="T945" s="158"/>
      <c r="AT945" s="153" t="s">
        <v>158</v>
      </c>
      <c r="AU945" s="153" t="s">
        <v>82</v>
      </c>
      <c r="AV945" s="13" t="s">
        <v>82</v>
      </c>
      <c r="AW945" s="13" t="s">
        <v>33</v>
      </c>
      <c r="AX945" s="13" t="s">
        <v>72</v>
      </c>
      <c r="AY945" s="153" t="s">
        <v>146</v>
      </c>
    </row>
    <row r="946" spans="2:65" s="12" customFormat="1">
      <c r="B946" s="145"/>
      <c r="D946" s="146" t="s">
        <v>158</v>
      </c>
      <c r="E946" s="147" t="s">
        <v>19</v>
      </c>
      <c r="F946" s="148" t="s">
        <v>370</v>
      </c>
      <c r="H946" s="147" t="s">
        <v>19</v>
      </c>
      <c r="I946" s="149"/>
      <c r="L946" s="145"/>
      <c r="M946" s="150"/>
      <c r="T946" s="151"/>
      <c r="AT946" s="147" t="s">
        <v>158</v>
      </c>
      <c r="AU946" s="147" t="s">
        <v>82</v>
      </c>
      <c r="AV946" s="12" t="s">
        <v>80</v>
      </c>
      <c r="AW946" s="12" t="s">
        <v>33</v>
      </c>
      <c r="AX946" s="12" t="s">
        <v>72</v>
      </c>
      <c r="AY946" s="147" t="s">
        <v>146</v>
      </c>
    </row>
    <row r="947" spans="2:65" s="13" customFormat="1">
      <c r="B947" s="152"/>
      <c r="D947" s="146" t="s">
        <v>158</v>
      </c>
      <c r="E947" s="153" t="s">
        <v>19</v>
      </c>
      <c r="F947" s="154" t="s">
        <v>1012</v>
      </c>
      <c r="H947" s="155">
        <v>14.85</v>
      </c>
      <c r="I947" s="156"/>
      <c r="L947" s="152"/>
      <c r="M947" s="157"/>
      <c r="T947" s="158"/>
      <c r="AT947" s="153" t="s">
        <v>158</v>
      </c>
      <c r="AU947" s="153" t="s">
        <v>82</v>
      </c>
      <c r="AV947" s="13" t="s">
        <v>82</v>
      </c>
      <c r="AW947" s="13" t="s">
        <v>33</v>
      </c>
      <c r="AX947" s="13" t="s">
        <v>72</v>
      </c>
      <c r="AY947" s="153" t="s">
        <v>146</v>
      </c>
    </row>
    <row r="948" spans="2:65" s="12" customFormat="1">
      <c r="B948" s="145"/>
      <c r="D948" s="146" t="s">
        <v>158</v>
      </c>
      <c r="E948" s="147" t="s">
        <v>19</v>
      </c>
      <c r="F948" s="148" t="s">
        <v>375</v>
      </c>
      <c r="H948" s="147" t="s">
        <v>19</v>
      </c>
      <c r="I948" s="149"/>
      <c r="L948" s="145"/>
      <c r="M948" s="150"/>
      <c r="T948" s="151"/>
      <c r="AT948" s="147" t="s">
        <v>158</v>
      </c>
      <c r="AU948" s="147" t="s">
        <v>82</v>
      </c>
      <c r="AV948" s="12" t="s">
        <v>80</v>
      </c>
      <c r="AW948" s="12" t="s">
        <v>33</v>
      </c>
      <c r="AX948" s="12" t="s">
        <v>72</v>
      </c>
      <c r="AY948" s="147" t="s">
        <v>146</v>
      </c>
    </row>
    <row r="949" spans="2:65" s="13" customFormat="1">
      <c r="B949" s="152"/>
      <c r="D949" s="146" t="s">
        <v>158</v>
      </c>
      <c r="E949" s="153" t="s">
        <v>19</v>
      </c>
      <c r="F949" s="154" t="s">
        <v>1013</v>
      </c>
      <c r="H949" s="155">
        <v>6.75</v>
      </c>
      <c r="I949" s="156"/>
      <c r="L949" s="152"/>
      <c r="M949" s="157"/>
      <c r="T949" s="158"/>
      <c r="AT949" s="153" t="s">
        <v>158</v>
      </c>
      <c r="AU949" s="153" t="s">
        <v>82</v>
      </c>
      <c r="AV949" s="13" t="s">
        <v>82</v>
      </c>
      <c r="AW949" s="13" t="s">
        <v>33</v>
      </c>
      <c r="AX949" s="13" t="s">
        <v>72</v>
      </c>
      <c r="AY949" s="153" t="s">
        <v>146</v>
      </c>
    </row>
    <row r="950" spans="2:65" s="13" customFormat="1">
      <c r="B950" s="152"/>
      <c r="D950" s="146" t="s">
        <v>158</v>
      </c>
      <c r="E950" s="153" t="s">
        <v>19</v>
      </c>
      <c r="F950" s="154" t="s">
        <v>1014</v>
      </c>
      <c r="H950" s="155">
        <v>8.85</v>
      </c>
      <c r="I950" s="156"/>
      <c r="L950" s="152"/>
      <c r="M950" s="157"/>
      <c r="T950" s="158"/>
      <c r="AT950" s="153" t="s">
        <v>158</v>
      </c>
      <c r="AU950" s="153" t="s">
        <v>82</v>
      </c>
      <c r="AV950" s="13" t="s">
        <v>82</v>
      </c>
      <c r="AW950" s="13" t="s">
        <v>33</v>
      </c>
      <c r="AX950" s="13" t="s">
        <v>72</v>
      </c>
      <c r="AY950" s="153" t="s">
        <v>146</v>
      </c>
    </row>
    <row r="951" spans="2:65" s="13" customFormat="1">
      <c r="B951" s="152"/>
      <c r="D951" s="146" t="s">
        <v>158</v>
      </c>
      <c r="E951" s="153" t="s">
        <v>19</v>
      </c>
      <c r="F951" s="154" t="s">
        <v>1015</v>
      </c>
      <c r="H951" s="155">
        <v>7.35</v>
      </c>
      <c r="I951" s="156"/>
      <c r="L951" s="152"/>
      <c r="M951" s="157"/>
      <c r="T951" s="158"/>
      <c r="AT951" s="153" t="s">
        <v>158</v>
      </c>
      <c r="AU951" s="153" t="s">
        <v>82</v>
      </c>
      <c r="AV951" s="13" t="s">
        <v>82</v>
      </c>
      <c r="AW951" s="13" t="s">
        <v>33</v>
      </c>
      <c r="AX951" s="13" t="s">
        <v>72</v>
      </c>
      <c r="AY951" s="153" t="s">
        <v>146</v>
      </c>
    </row>
    <row r="952" spans="2:65" s="13" customFormat="1">
      <c r="B952" s="152"/>
      <c r="D952" s="146" t="s">
        <v>158</v>
      </c>
      <c r="E952" s="153" t="s">
        <v>19</v>
      </c>
      <c r="F952" s="154" t="s">
        <v>1016</v>
      </c>
      <c r="H952" s="155">
        <v>3.1</v>
      </c>
      <c r="I952" s="156"/>
      <c r="L952" s="152"/>
      <c r="M952" s="157"/>
      <c r="T952" s="158"/>
      <c r="AT952" s="153" t="s">
        <v>158</v>
      </c>
      <c r="AU952" s="153" t="s">
        <v>82</v>
      </c>
      <c r="AV952" s="13" t="s">
        <v>82</v>
      </c>
      <c r="AW952" s="13" t="s">
        <v>33</v>
      </c>
      <c r="AX952" s="13" t="s">
        <v>72</v>
      </c>
      <c r="AY952" s="153" t="s">
        <v>146</v>
      </c>
    </row>
    <row r="953" spans="2:65" s="12" customFormat="1">
      <c r="B953" s="145"/>
      <c r="D953" s="146" t="s">
        <v>158</v>
      </c>
      <c r="E953" s="147" t="s">
        <v>19</v>
      </c>
      <c r="F953" s="148" t="s">
        <v>380</v>
      </c>
      <c r="H953" s="147" t="s">
        <v>19</v>
      </c>
      <c r="I953" s="149"/>
      <c r="L953" s="145"/>
      <c r="M953" s="150"/>
      <c r="T953" s="151"/>
      <c r="AT953" s="147" t="s">
        <v>158</v>
      </c>
      <c r="AU953" s="147" t="s">
        <v>82</v>
      </c>
      <c r="AV953" s="12" t="s">
        <v>80</v>
      </c>
      <c r="AW953" s="12" t="s">
        <v>33</v>
      </c>
      <c r="AX953" s="12" t="s">
        <v>72</v>
      </c>
      <c r="AY953" s="147" t="s">
        <v>146</v>
      </c>
    </row>
    <row r="954" spans="2:65" s="13" customFormat="1">
      <c r="B954" s="152"/>
      <c r="D954" s="146" t="s">
        <v>158</v>
      </c>
      <c r="E954" s="153" t="s">
        <v>19</v>
      </c>
      <c r="F954" s="154" t="s">
        <v>1017</v>
      </c>
      <c r="H954" s="155">
        <v>3.1</v>
      </c>
      <c r="I954" s="156"/>
      <c r="L954" s="152"/>
      <c r="M954" s="157"/>
      <c r="T954" s="158"/>
      <c r="AT954" s="153" t="s">
        <v>158</v>
      </c>
      <c r="AU954" s="153" t="s">
        <v>82</v>
      </c>
      <c r="AV954" s="13" t="s">
        <v>82</v>
      </c>
      <c r="AW954" s="13" t="s">
        <v>33</v>
      </c>
      <c r="AX954" s="13" t="s">
        <v>72</v>
      </c>
      <c r="AY954" s="153" t="s">
        <v>146</v>
      </c>
    </row>
    <row r="955" spans="2:65" s="13" customFormat="1">
      <c r="B955" s="152"/>
      <c r="D955" s="146" t="s">
        <v>158</v>
      </c>
      <c r="E955" s="153" t="s">
        <v>19</v>
      </c>
      <c r="F955" s="154" t="s">
        <v>1018</v>
      </c>
      <c r="H955" s="155">
        <v>7.05</v>
      </c>
      <c r="I955" s="156"/>
      <c r="L955" s="152"/>
      <c r="M955" s="157"/>
      <c r="T955" s="158"/>
      <c r="AT955" s="153" t="s">
        <v>158</v>
      </c>
      <c r="AU955" s="153" t="s">
        <v>82</v>
      </c>
      <c r="AV955" s="13" t="s">
        <v>82</v>
      </c>
      <c r="AW955" s="13" t="s">
        <v>33</v>
      </c>
      <c r="AX955" s="13" t="s">
        <v>72</v>
      </c>
      <c r="AY955" s="153" t="s">
        <v>146</v>
      </c>
    </row>
    <row r="956" spans="2:65" s="13" customFormat="1">
      <c r="B956" s="152"/>
      <c r="D956" s="146" t="s">
        <v>158</v>
      </c>
      <c r="E956" s="153" t="s">
        <v>19</v>
      </c>
      <c r="F956" s="154" t="s">
        <v>1019</v>
      </c>
      <c r="H956" s="155">
        <v>9.3000000000000007</v>
      </c>
      <c r="I956" s="156"/>
      <c r="L956" s="152"/>
      <c r="M956" s="157"/>
      <c r="T956" s="158"/>
      <c r="AT956" s="153" t="s">
        <v>158</v>
      </c>
      <c r="AU956" s="153" t="s">
        <v>82</v>
      </c>
      <c r="AV956" s="13" t="s">
        <v>82</v>
      </c>
      <c r="AW956" s="13" t="s">
        <v>33</v>
      </c>
      <c r="AX956" s="13" t="s">
        <v>72</v>
      </c>
      <c r="AY956" s="153" t="s">
        <v>146</v>
      </c>
    </row>
    <row r="957" spans="2:65" s="13" customFormat="1">
      <c r="B957" s="152"/>
      <c r="D957" s="146" t="s">
        <v>158</v>
      </c>
      <c r="E957" s="153" t="s">
        <v>19</v>
      </c>
      <c r="F957" s="154" t="s">
        <v>1020</v>
      </c>
      <c r="H957" s="155">
        <v>1.85</v>
      </c>
      <c r="I957" s="156"/>
      <c r="L957" s="152"/>
      <c r="M957" s="157"/>
      <c r="T957" s="158"/>
      <c r="AT957" s="153" t="s">
        <v>158</v>
      </c>
      <c r="AU957" s="153" t="s">
        <v>82</v>
      </c>
      <c r="AV957" s="13" t="s">
        <v>82</v>
      </c>
      <c r="AW957" s="13" t="s">
        <v>33</v>
      </c>
      <c r="AX957" s="13" t="s">
        <v>72</v>
      </c>
      <c r="AY957" s="153" t="s">
        <v>146</v>
      </c>
    </row>
    <row r="958" spans="2:65" s="14" customFormat="1">
      <c r="B958" s="159"/>
      <c r="D958" s="146" t="s">
        <v>158</v>
      </c>
      <c r="E958" s="160" t="s">
        <v>19</v>
      </c>
      <c r="F958" s="161" t="s">
        <v>163</v>
      </c>
      <c r="H958" s="162">
        <v>323.95</v>
      </c>
      <c r="I958" s="163"/>
      <c r="L958" s="159"/>
      <c r="M958" s="164"/>
      <c r="T958" s="165"/>
      <c r="AT958" s="160" t="s">
        <v>158</v>
      </c>
      <c r="AU958" s="160" t="s">
        <v>82</v>
      </c>
      <c r="AV958" s="14" t="s">
        <v>154</v>
      </c>
      <c r="AW958" s="14" t="s">
        <v>33</v>
      </c>
      <c r="AX958" s="14" t="s">
        <v>80</v>
      </c>
      <c r="AY958" s="160" t="s">
        <v>146</v>
      </c>
    </row>
    <row r="959" spans="2:65" s="1" customFormat="1" ht="24.2" customHeight="1">
      <c r="B959" s="33"/>
      <c r="C959" s="128" t="s">
        <v>1021</v>
      </c>
      <c r="D959" s="128" t="s">
        <v>149</v>
      </c>
      <c r="E959" s="129" t="s">
        <v>1022</v>
      </c>
      <c r="F959" s="130" t="s">
        <v>1023</v>
      </c>
      <c r="G959" s="131" t="s">
        <v>264</v>
      </c>
      <c r="H959" s="132">
        <v>466.536</v>
      </c>
      <c r="I959" s="133"/>
      <c r="J959" s="134">
        <f>ROUND(I959*H959,2)</f>
        <v>0</v>
      </c>
      <c r="K959" s="130" t="s">
        <v>153</v>
      </c>
      <c r="L959" s="33"/>
      <c r="M959" s="135" t="s">
        <v>19</v>
      </c>
      <c r="N959" s="136" t="s">
        <v>43</v>
      </c>
      <c r="P959" s="137">
        <f>O959*H959</f>
        <v>0</v>
      </c>
      <c r="Q959" s="137">
        <v>0</v>
      </c>
      <c r="R959" s="137">
        <f>Q959*H959</f>
        <v>0</v>
      </c>
      <c r="S959" s="137">
        <v>2.2300000000000002E-3</v>
      </c>
      <c r="T959" s="138">
        <f>S959*H959</f>
        <v>1.0403752800000001</v>
      </c>
      <c r="AR959" s="139" t="s">
        <v>256</v>
      </c>
      <c r="AT959" s="139" t="s">
        <v>149</v>
      </c>
      <c r="AU959" s="139" t="s">
        <v>82</v>
      </c>
      <c r="AY959" s="18" t="s">
        <v>146</v>
      </c>
      <c r="BE959" s="140">
        <f>IF(N959="základní",J959,0)</f>
        <v>0</v>
      </c>
      <c r="BF959" s="140">
        <f>IF(N959="snížená",J959,0)</f>
        <v>0</v>
      </c>
      <c r="BG959" s="140">
        <f>IF(N959="zákl. přenesená",J959,0)</f>
        <v>0</v>
      </c>
      <c r="BH959" s="140">
        <f>IF(N959="sníž. přenesená",J959,0)</f>
        <v>0</v>
      </c>
      <c r="BI959" s="140">
        <f>IF(N959="nulová",J959,0)</f>
        <v>0</v>
      </c>
      <c r="BJ959" s="18" t="s">
        <v>80</v>
      </c>
      <c r="BK959" s="140">
        <f>ROUND(I959*H959,2)</f>
        <v>0</v>
      </c>
      <c r="BL959" s="18" t="s">
        <v>256</v>
      </c>
      <c r="BM959" s="139" t="s">
        <v>1024</v>
      </c>
    </row>
    <row r="960" spans="2:65" s="1" customFormat="1">
      <c r="B960" s="33"/>
      <c r="D960" s="141" t="s">
        <v>156</v>
      </c>
      <c r="F960" s="142" t="s">
        <v>1025</v>
      </c>
      <c r="I960" s="143"/>
      <c r="L960" s="33"/>
      <c r="M960" s="144"/>
      <c r="T960" s="52"/>
      <c r="AT960" s="18" t="s">
        <v>156</v>
      </c>
      <c r="AU960" s="18" t="s">
        <v>82</v>
      </c>
    </row>
    <row r="961" spans="2:51" s="12" customFormat="1">
      <c r="B961" s="145"/>
      <c r="D961" s="146" t="s">
        <v>158</v>
      </c>
      <c r="E961" s="147" t="s">
        <v>19</v>
      </c>
      <c r="F961" s="148" t="s">
        <v>197</v>
      </c>
      <c r="H961" s="147" t="s">
        <v>19</v>
      </c>
      <c r="I961" s="149"/>
      <c r="L961" s="145"/>
      <c r="M961" s="150"/>
      <c r="T961" s="151"/>
      <c r="AT961" s="147" t="s">
        <v>158</v>
      </c>
      <c r="AU961" s="147" t="s">
        <v>82</v>
      </c>
      <c r="AV961" s="12" t="s">
        <v>80</v>
      </c>
      <c r="AW961" s="12" t="s">
        <v>33</v>
      </c>
      <c r="AX961" s="12" t="s">
        <v>72</v>
      </c>
      <c r="AY961" s="147" t="s">
        <v>146</v>
      </c>
    </row>
    <row r="962" spans="2:51" s="13" customFormat="1" ht="22.5">
      <c r="B962" s="152"/>
      <c r="D962" s="146" t="s">
        <v>158</v>
      </c>
      <c r="E962" s="153" t="s">
        <v>19</v>
      </c>
      <c r="F962" s="154" t="s">
        <v>1026</v>
      </c>
      <c r="H962" s="155">
        <v>106.65</v>
      </c>
      <c r="I962" s="156"/>
      <c r="L962" s="152"/>
      <c r="M962" s="157"/>
      <c r="T962" s="158"/>
      <c r="AT962" s="153" t="s">
        <v>158</v>
      </c>
      <c r="AU962" s="153" t="s">
        <v>82</v>
      </c>
      <c r="AV962" s="13" t="s">
        <v>82</v>
      </c>
      <c r="AW962" s="13" t="s">
        <v>33</v>
      </c>
      <c r="AX962" s="13" t="s">
        <v>72</v>
      </c>
      <c r="AY962" s="153" t="s">
        <v>146</v>
      </c>
    </row>
    <row r="963" spans="2:51" s="13" customFormat="1">
      <c r="B963" s="152"/>
      <c r="D963" s="146" t="s">
        <v>158</v>
      </c>
      <c r="E963" s="153" t="s">
        <v>19</v>
      </c>
      <c r="F963" s="154" t="s">
        <v>1027</v>
      </c>
      <c r="H963" s="155">
        <v>3.3</v>
      </c>
      <c r="I963" s="156"/>
      <c r="L963" s="152"/>
      <c r="M963" s="157"/>
      <c r="T963" s="158"/>
      <c r="AT963" s="153" t="s">
        <v>158</v>
      </c>
      <c r="AU963" s="153" t="s">
        <v>82</v>
      </c>
      <c r="AV963" s="13" t="s">
        <v>82</v>
      </c>
      <c r="AW963" s="13" t="s">
        <v>33</v>
      </c>
      <c r="AX963" s="13" t="s">
        <v>72</v>
      </c>
      <c r="AY963" s="153" t="s">
        <v>146</v>
      </c>
    </row>
    <row r="964" spans="2:51" s="13" customFormat="1">
      <c r="B964" s="152"/>
      <c r="D964" s="146" t="s">
        <v>158</v>
      </c>
      <c r="E964" s="153" t="s">
        <v>19</v>
      </c>
      <c r="F964" s="154" t="s">
        <v>1028</v>
      </c>
      <c r="H964" s="155">
        <v>27.41</v>
      </c>
      <c r="I964" s="156"/>
      <c r="L964" s="152"/>
      <c r="M964" s="157"/>
      <c r="T964" s="158"/>
      <c r="AT964" s="153" t="s">
        <v>158</v>
      </c>
      <c r="AU964" s="153" t="s">
        <v>82</v>
      </c>
      <c r="AV964" s="13" t="s">
        <v>82</v>
      </c>
      <c r="AW964" s="13" t="s">
        <v>33</v>
      </c>
      <c r="AX964" s="13" t="s">
        <v>72</v>
      </c>
      <c r="AY964" s="153" t="s">
        <v>146</v>
      </c>
    </row>
    <row r="965" spans="2:51" s="12" customFormat="1">
      <c r="B965" s="145"/>
      <c r="D965" s="146" t="s">
        <v>158</v>
      </c>
      <c r="E965" s="147" t="s">
        <v>19</v>
      </c>
      <c r="F965" s="148" t="s">
        <v>209</v>
      </c>
      <c r="H965" s="147" t="s">
        <v>19</v>
      </c>
      <c r="I965" s="149"/>
      <c r="L965" s="145"/>
      <c r="M965" s="150"/>
      <c r="T965" s="151"/>
      <c r="AT965" s="147" t="s">
        <v>158</v>
      </c>
      <c r="AU965" s="147" t="s">
        <v>82</v>
      </c>
      <c r="AV965" s="12" t="s">
        <v>80</v>
      </c>
      <c r="AW965" s="12" t="s">
        <v>33</v>
      </c>
      <c r="AX965" s="12" t="s">
        <v>72</v>
      </c>
      <c r="AY965" s="147" t="s">
        <v>146</v>
      </c>
    </row>
    <row r="966" spans="2:51" s="13" customFormat="1">
      <c r="B966" s="152"/>
      <c r="D966" s="146" t="s">
        <v>158</v>
      </c>
      <c r="E966" s="153" t="s">
        <v>19</v>
      </c>
      <c r="F966" s="154" t="s">
        <v>1029</v>
      </c>
      <c r="H966" s="155">
        <v>19.190000000000001</v>
      </c>
      <c r="I966" s="156"/>
      <c r="L966" s="152"/>
      <c r="M966" s="157"/>
      <c r="T966" s="158"/>
      <c r="AT966" s="153" t="s">
        <v>158</v>
      </c>
      <c r="AU966" s="153" t="s">
        <v>82</v>
      </c>
      <c r="AV966" s="13" t="s">
        <v>82</v>
      </c>
      <c r="AW966" s="13" t="s">
        <v>33</v>
      </c>
      <c r="AX966" s="13" t="s">
        <v>72</v>
      </c>
      <c r="AY966" s="153" t="s">
        <v>146</v>
      </c>
    </row>
    <row r="967" spans="2:51" s="12" customFormat="1">
      <c r="B967" s="145"/>
      <c r="D967" s="146" t="s">
        <v>158</v>
      </c>
      <c r="E967" s="147" t="s">
        <v>19</v>
      </c>
      <c r="F967" s="148" t="s">
        <v>403</v>
      </c>
      <c r="H967" s="147" t="s">
        <v>19</v>
      </c>
      <c r="I967" s="149"/>
      <c r="L967" s="145"/>
      <c r="M967" s="150"/>
      <c r="T967" s="151"/>
      <c r="AT967" s="147" t="s">
        <v>158</v>
      </c>
      <c r="AU967" s="147" t="s">
        <v>82</v>
      </c>
      <c r="AV967" s="12" t="s">
        <v>80</v>
      </c>
      <c r="AW967" s="12" t="s">
        <v>33</v>
      </c>
      <c r="AX967" s="12" t="s">
        <v>72</v>
      </c>
      <c r="AY967" s="147" t="s">
        <v>146</v>
      </c>
    </row>
    <row r="968" spans="2:51" s="13" customFormat="1">
      <c r="B968" s="152"/>
      <c r="D968" s="146" t="s">
        <v>158</v>
      </c>
      <c r="E968" s="153" t="s">
        <v>19</v>
      </c>
      <c r="F968" s="154" t="s">
        <v>1030</v>
      </c>
      <c r="H968" s="155">
        <v>36.15</v>
      </c>
      <c r="I968" s="156"/>
      <c r="L968" s="152"/>
      <c r="M968" s="157"/>
      <c r="T968" s="158"/>
      <c r="AT968" s="153" t="s">
        <v>158</v>
      </c>
      <c r="AU968" s="153" t="s">
        <v>82</v>
      </c>
      <c r="AV968" s="13" t="s">
        <v>82</v>
      </c>
      <c r="AW968" s="13" t="s">
        <v>33</v>
      </c>
      <c r="AX968" s="13" t="s">
        <v>72</v>
      </c>
      <c r="AY968" s="153" t="s">
        <v>146</v>
      </c>
    </row>
    <row r="969" spans="2:51" s="12" customFormat="1">
      <c r="B969" s="145"/>
      <c r="D969" s="146" t="s">
        <v>158</v>
      </c>
      <c r="E969" s="147" t="s">
        <v>19</v>
      </c>
      <c r="F969" s="148" t="s">
        <v>213</v>
      </c>
      <c r="H969" s="147" t="s">
        <v>19</v>
      </c>
      <c r="I969" s="149"/>
      <c r="L969" s="145"/>
      <c r="M969" s="150"/>
      <c r="T969" s="151"/>
      <c r="AT969" s="147" t="s">
        <v>158</v>
      </c>
      <c r="AU969" s="147" t="s">
        <v>82</v>
      </c>
      <c r="AV969" s="12" t="s">
        <v>80</v>
      </c>
      <c r="AW969" s="12" t="s">
        <v>33</v>
      </c>
      <c r="AX969" s="12" t="s">
        <v>72</v>
      </c>
      <c r="AY969" s="147" t="s">
        <v>146</v>
      </c>
    </row>
    <row r="970" spans="2:51" s="13" customFormat="1">
      <c r="B970" s="152"/>
      <c r="D970" s="146" t="s">
        <v>158</v>
      </c>
      <c r="E970" s="153" t="s">
        <v>19</v>
      </c>
      <c r="F970" s="154" t="s">
        <v>1031</v>
      </c>
      <c r="H970" s="155">
        <v>29.25</v>
      </c>
      <c r="I970" s="156"/>
      <c r="L970" s="152"/>
      <c r="M970" s="157"/>
      <c r="T970" s="158"/>
      <c r="AT970" s="153" t="s">
        <v>158</v>
      </c>
      <c r="AU970" s="153" t="s">
        <v>82</v>
      </c>
      <c r="AV970" s="13" t="s">
        <v>82</v>
      </c>
      <c r="AW970" s="13" t="s">
        <v>33</v>
      </c>
      <c r="AX970" s="13" t="s">
        <v>72</v>
      </c>
      <c r="AY970" s="153" t="s">
        <v>146</v>
      </c>
    </row>
    <row r="971" spans="2:51" s="13" customFormat="1">
      <c r="B971" s="152"/>
      <c r="D971" s="146" t="s">
        <v>158</v>
      </c>
      <c r="E971" s="153" t="s">
        <v>19</v>
      </c>
      <c r="F971" s="154" t="s">
        <v>1032</v>
      </c>
      <c r="H971" s="155">
        <v>22.3</v>
      </c>
      <c r="I971" s="156"/>
      <c r="L971" s="152"/>
      <c r="M971" s="157"/>
      <c r="T971" s="158"/>
      <c r="AT971" s="153" t="s">
        <v>158</v>
      </c>
      <c r="AU971" s="153" t="s">
        <v>82</v>
      </c>
      <c r="AV971" s="13" t="s">
        <v>82</v>
      </c>
      <c r="AW971" s="13" t="s">
        <v>33</v>
      </c>
      <c r="AX971" s="13" t="s">
        <v>72</v>
      </c>
      <c r="AY971" s="153" t="s">
        <v>146</v>
      </c>
    </row>
    <row r="972" spans="2:51" s="13" customFormat="1">
      <c r="B972" s="152"/>
      <c r="D972" s="146" t="s">
        <v>158</v>
      </c>
      <c r="E972" s="153" t="s">
        <v>19</v>
      </c>
      <c r="F972" s="154" t="s">
        <v>1033</v>
      </c>
      <c r="H972" s="155">
        <v>24.06</v>
      </c>
      <c r="I972" s="156"/>
      <c r="L972" s="152"/>
      <c r="M972" s="157"/>
      <c r="T972" s="158"/>
      <c r="AT972" s="153" t="s">
        <v>158</v>
      </c>
      <c r="AU972" s="153" t="s">
        <v>82</v>
      </c>
      <c r="AV972" s="13" t="s">
        <v>82</v>
      </c>
      <c r="AW972" s="13" t="s">
        <v>33</v>
      </c>
      <c r="AX972" s="13" t="s">
        <v>72</v>
      </c>
      <c r="AY972" s="153" t="s">
        <v>146</v>
      </c>
    </row>
    <row r="973" spans="2:51" s="12" customFormat="1">
      <c r="B973" s="145"/>
      <c r="D973" s="146" t="s">
        <v>158</v>
      </c>
      <c r="E973" s="147" t="s">
        <v>19</v>
      </c>
      <c r="F973" s="148" t="s">
        <v>333</v>
      </c>
      <c r="H973" s="147" t="s">
        <v>19</v>
      </c>
      <c r="I973" s="149"/>
      <c r="L973" s="145"/>
      <c r="M973" s="150"/>
      <c r="T973" s="151"/>
      <c r="AT973" s="147" t="s">
        <v>158</v>
      </c>
      <c r="AU973" s="147" t="s">
        <v>82</v>
      </c>
      <c r="AV973" s="12" t="s">
        <v>80</v>
      </c>
      <c r="AW973" s="12" t="s">
        <v>33</v>
      </c>
      <c r="AX973" s="12" t="s">
        <v>72</v>
      </c>
      <c r="AY973" s="147" t="s">
        <v>146</v>
      </c>
    </row>
    <row r="974" spans="2:51" s="13" customFormat="1">
      <c r="B974" s="152"/>
      <c r="D974" s="146" t="s">
        <v>158</v>
      </c>
      <c r="E974" s="153" t="s">
        <v>19</v>
      </c>
      <c r="F974" s="154" t="s">
        <v>1034</v>
      </c>
      <c r="H974" s="155">
        <v>15.94</v>
      </c>
      <c r="I974" s="156"/>
      <c r="L974" s="152"/>
      <c r="M974" s="157"/>
      <c r="T974" s="158"/>
      <c r="AT974" s="153" t="s">
        <v>158</v>
      </c>
      <c r="AU974" s="153" t="s">
        <v>82</v>
      </c>
      <c r="AV974" s="13" t="s">
        <v>82</v>
      </c>
      <c r="AW974" s="13" t="s">
        <v>33</v>
      </c>
      <c r="AX974" s="13" t="s">
        <v>72</v>
      </c>
      <c r="AY974" s="153" t="s">
        <v>146</v>
      </c>
    </row>
    <row r="975" spans="2:51" s="12" customFormat="1">
      <c r="B975" s="145"/>
      <c r="D975" s="146" t="s">
        <v>158</v>
      </c>
      <c r="E975" s="147" t="s">
        <v>19</v>
      </c>
      <c r="F975" s="148" t="s">
        <v>340</v>
      </c>
      <c r="H975" s="147" t="s">
        <v>19</v>
      </c>
      <c r="I975" s="149"/>
      <c r="L975" s="145"/>
      <c r="M975" s="150"/>
      <c r="T975" s="151"/>
      <c r="AT975" s="147" t="s">
        <v>158</v>
      </c>
      <c r="AU975" s="147" t="s">
        <v>82</v>
      </c>
      <c r="AV975" s="12" t="s">
        <v>80</v>
      </c>
      <c r="AW975" s="12" t="s">
        <v>33</v>
      </c>
      <c r="AX975" s="12" t="s">
        <v>72</v>
      </c>
      <c r="AY975" s="147" t="s">
        <v>146</v>
      </c>
    </row>
    <row r="976" spans="2:51" s="13" customFormat="1">
      <c r="B976" s="152"/>
      <c r="D976" s="146" t="s">
        <v>158</v>
      </c>
      <c r="E976" s="153" t="s">
        <v>19</v>
      </c>
      <c r="F976" s="154" t="s">
        <v>1035</v>
      </c>
      <c r="H976" s="155">
        <v>60.62</v>
      </c>
      <c r="I976" s="156"/>
      <c r="L976" s="152"/>
      <c r="M976" s="157"/>
      <c r="T976" s="158"/>
      <c r="AT976" s="153" t="s">
        <v>158</v>
      </c>
      <c r="AU976" s="153" t="s">
        <v>82</v>
      </c>
      <c r="AV976" s="13" t="s">
        <v>82</v>
      </c>
      <c r="AW976" s="13" t="s">
        <v>33</v>
      </c>
      <c r="AX976" s="13" t="s">
        <v>72</v>
      </c>
      <c r="AY976" s="153" t="s">
        <v>146</v>
      </c>
    </row>
    <row r="977" spans="2:65" s="13" customFormat="1" ht="22.5">
      <c r="B977" s="152"/>
      <c r="D977" s="146" t="s">
        <v>158</v>
      </c>
      <c r="E977" s="153" t="s">
        <v>19</v>
      </c>
      <c r="F977" s="154" t="s">
        <v>1036</v>
      </c>
      <c r="H977" s="155">
        <v>11.09</v>
      </c>
      <c r="I977" s="156"/>
      <c r="L977" s="152"/>
      <c r="M977" s="157"/>
      <c r="T977" s="158"/>
      <c r="AT977" s="153" t="s">
        <v>158</v>
      </c>
      <c r="AU977" s="153" t="s">
        <v>82</v>
      </c>
      <c r="AV977" s="13" t="s">
        <v>82</v>
      </c>
      <c r="AW977" s="13" t="s">
        <v>33</v>
      </c>
      <c r="AX977" s="13" t="s">
        <v>72</v>
      </c>
      <c r="AY977" s="153" t="s">
        <v>146</v>
      </c>
    </row>
    <row r="978" spans="2:65" s="12" customFormat="1">
      <c r="B978" s="145"/>
      <c r="D978" s="146" t="s">
        <v>158</v>
      </c>
      <c r="E978" s="147" t="s">
        <v>19</v>
      </c>
      <c r="F978" s="148" t="s">
        <v>411</v>
      </c>
      <c r="H978" s="147" t="s">
        <v>19</v>
      </c>
      <c r="I978" s="149"/>
      <c r="L978" s="145"/>
      <c r="M978" s="150"/>
      <c r="T978" s="151"/>
      <c r="AT978" s="147" t="s">
        <v>158</v>
      </c>
      <c r="AU978" s="147" t="s">
        <v>82</v>
      </c>
      <c r="AV978" s="12" t="s">
        <v>80</v>
      </c>
      <c r="AW978" s="12" t="s">
        <v>33</v>
      </c>
      <c r="AX978" s="12" t="s">
        <v>72</v>
      </c>
      <c r="AY978" s="147" t="s">
        <v>146</v>
      </c>
    </row>
    <row r="979" spans="2:65" s="13" customFormat="1">
      <c r="B979" s="152"/>
      <c r="D979" s="146" t="s">
        <v>158</v>
      </c>
      <c r="E979" s="153" t="s">
        <v>19</v>
      </c>
      <c r="F979" s="154" t="s">
        <v>1037</v>
      </c>
      <c r="H979" s="155">
        <v>19.206</v>
      </c>
      <c r="I979" s="156"/>
      <c r="L979" s="152"/>
      <c r="M979" s="157"/>
      <c r="T979" s="158"/>
      <c r="AT979" s="153" t="s">
        <v>158</v>
      </c>
      <c r="AU979" s="153" t="s">
        <v>82</v>
      </c>
      <c r="AV979" s="13" t="s">
        <v>82</v>
      </c>
      <c r="AW979" s="13" t="s">
        <v>33</v>
      </c>
      <c r="AX979" s="13" t="s">
        <v>72</v>
      </c>
      <c r="AY979" s="153" t="s">
        <v>146</v>
      </c>
    </row>
    <row r="980" spans="2:65" s="12" customFormat="1">
      <c r="B980" s="145"/>
      <c r="D980" s="146" t="s">
        <v>158</v>
      </c>
      <c r="E980" s="147" t="s">
        <v>19</v>
      </c>
      <c r="F980" s="148" t="s">
        <v>370</v>
      </c>
      <c r="H980" s="147" t="s">
        <v>19</v>
      </c>
      <c r="I980" s="149"/>
      <c r="L980" s="145"/>
      <c r="M980" s="150"/>
      <c r="T980" s="151"/>
      <c r="AT980" s="147" t="s">
        <v>158</v>
      </c>
      <c r="AU980" s="147" t="s">
        <v>82</v>
      </c>
      <c r="AV980" s="12" t="s">
        <v>80</v>
      </c>
      <c r="AW980" s="12" t="s">
        <v>33</v>
      </c>
      <c r="AX980" s="12" t="s">
        <v>72</v>
      </c>
      <c r="AY980" s="147" t="s">
        <v>146</v>
      </c>
    </row>
    <row r="981" spans="2:65" s="13" customFormat="1">
      <c r="B981" s="152"/>
      <c r="D981" s="146" t="s">
        <v>158</v>
      </c>
      <c r="E981" s="153" t="s">
        <v>19</v>
      </c>
      <c r="F981" s="154" t="s">
        <v>1038</v>
      </c>
      <c r="H981" s="155">
        <v>16.02</v>
      </c>
      <c r="I981" s="156"/>
      <c r="L981" s="152"/>
      <c r="M981" s="157"/>
      <c r="T981" s="158"/>
      <c r="AT981" s="153" t="s">
        <v>158</v>
      </c>
      <c r="AU981" s="153" t="s">
        <v>82</v>
      </c>
      <c r="AV981" s="13" t="s">
        <v>82</v>
      </c>
      <c r="AW981" s="13" t="s">
        <v>33</v>
      </c>
      <c r="AX981" s="13" t="s">
        <v>72</v>
      </c>
      <c r="AY981" s="153" t="s">
        <v>146</v>
      </c>
    </row>
    <row r="982" spans="2:65" s="12" customFormat="1">
      <c r="B982" s="145"/>
      <c r="D982" s="146" t="s">
        <v>158</v>
      </c>
      <c r="E982" s="147" t="s">
        <v>19</v>
      </c>
      <c r="F982" s="148" t="s">
        <v>375</v>
      </c>
      <c r="H982" s="147" t="s">
        <v>19</v>
      </c>
      <c r="I982" s="149"/>
      <c r="L982" s="145"/>
      <c r="M982" s="150"/>
      <c r="T982" s="151"/>
      <c r="AT982" s="147" t="s">
        <v>158</v>
      </c>
      <c r="AU982" s="147" t="s">
        <v>82</v>
      </c>
      <c r="AV982" s="12" t="s">
        <v>80</v>
      </c>
      <c r="AW982" s="12" t="s">
        <v>33</v>
      </c>
      <c r="AX982" s="12" t="s">
        <v>72</v>
      </c>
      <c r="AY982" s="147" t="s">
        <v>146</v>
      </c>
    </row>
    <row r="983" spans="2:65" s="13" customFormat="1">
      <c r="B983" s="152"/>
      <c r="D983" s="146" t="s">
        <v>158</v>
      </c>
      <c r="E983" s="153" t="s">
        <v>19</v>
      </c>
      <c r="F983" s="154" t="s">
        <v>1039</v>
      </c>
      <c r="H983" s="155">
        <v>47.43</v>
      </c>
      <c r="I983" s="156"/>
      <c r="L983" s="152"/>
      <c r="M983" s="157"/>
      <c r="T983" s="158"/>
      <c r="AT983" s="153" t="s">
        <v>158</v>
      </c>
      <c r="AU983" s="153" t="s">
        <v>82</v>
      </c>
      <c r="AV983" s="13" t="s">
        <v>82</v>
      </c>
      <c r="AW983" s="13" t="s">
        <v>33</v>
      </c>
      <c r="AX983" s="13" t="s">
        <v>72</v>
      </c>
      <c r="AY983" s="153" t="s">
        <v>146</v>
      </c>
    </row>
    <row r="984" spans="2:65" s="12" customFormat="1">
      <c r="B984" s="145"/>
      <c r="D984" s="146" t="s">
        <v>158</v>
      </c>
      <c r="E984" s="147" t="s">
        <v>19</v>
      </c>
      <c r="F984" s="148" t="s">
        <v>380</v>
      </c>
      <c r="H984" s="147" t="s">
        <v>19</v>
      </c>
      <c r="I984" s="149"/>
      <c r="L984" s="145"/>
      <c r="M984" s="150"/>
      <c r="T984" s="151"/>
      <c r="AT984" s="147" t="s">
        <v>158</v>
      </c>
      <c r="AU984" s="147" t="s">
        <v>82</v>
      </c>
      <c r="AV984" s="12" t="s">
        <v>80</v>
      </c>
      <c r="AW984" s="12" t="s">
        <v>33</v>
      </c>
      <c r="AX984" s="12" t="s">
        <v>72</v>
      </c>
      <c r="AY984" s="147" t="s">
        <v>146</v>
      </c>
    </row>
    <row r="985" spans="2:65" s="13" customFormat="1">
      <c r="B985" s="152"/>
      <c r="D985" s="146" t="s">
        <v>158</v>
      </c>
      <c r="E985" s="153" t="s">
        <v>19</v>
      </c>
      <c r="F985" s="154" t="s">
        <v>1040</v>
      </c>
      <c r="H985" s="155">
        <v>18.3</v>
      </c>
      <c r="I985" s="156"/>
      <c r="L985" s="152"/>
      <c r="M985" s="157"/>
      <c r="T985" s="158"/>
      <c r="AT985" s="153" t="s">
        <v>158</v>
      </c>
      <c r="AU985" s="153" t="s">
        <v>82</v>
      </c>
      <c r="AV985" s="13" t="s">
        <v>82</v>
      </c>
      <c r="AW985" s="13" t="s">
        <v>33</v>
      </c>
      <c r="AX985" s="13" t="s">
        <v>72</v>
      </c>
      <c r="AY985" s="153" t="s">
        <v>146</v>
      </c>
    </row>
    <row r="986" spans="2:65" s="13" customFormat="1">
      <c r="B986" s="152"/>
      <c r="D986" s="146" t="s">
        <v>158</v>
      </c>
      <c r="E986" s="153" t="s">
        <v>19</v>
      </c>
      <c r="F986" s="154" t="s">
        <v>1041</v>
      </c>
      <c r="H986" s="155">
        <v>6</v>
      </c>
      <c r="I986" s="156"/>
      <c r="L986" s="152"/>
      <c r="M986" s="157"/>
      <c r="T986" s="158"/>
      <c r="AT986" s="153" t="s">
        <v>158</v>
      </c>
      <c r="AU986" s="153" t="s">
        <v>82</v>
      </c>
      <c r="AV986" s="13" t="s">
        <v>82</v>
      </c>
      <c r="AW986" s="13" t="s">
        <v>33</v>
      </c>
      <c r="AX986" s="13" t="s">
        <v>72</v>
      </c>
      <c r="AY986" s="153" t="s">
        <v>146</v>
      </c>
    </row>
    <row r="987" spans="2:65" s="12" customFormat="1">
      <c r="B987" s="145"/>
      <c r="D987" s="146" t="s">
        <v>158</v>
      </c>
      <c r="E987" s="147" t="s">
        <v>19</v>
      </c>
      <c r="F987" s="148" t="s">
        <v>543</v>
      </c>
      <c r="H987" s="147" t="s">
        <v>19</v>
      </c>
      <c r="I987" s="149"/>
      <c r="L987" s="145"/>
      <c r="M987" s="150"/>
      <c r="T987" s="151"/>
      <c r="AT987" s="147" t="s">
        <v>158</v>
      </c>
      <c r="AU987" s="147" t="s">
        <v>82</v>
      </c>
      <c r="AV987" s="12" t="s">
        <v>80</v>
      </c>
      <c r="AW987" s="12" t="s">
        <v>33</v>
      </c>
      <c r="AX987" s="12" t="s">
        <v>72</v>
      </c>
      <c r="AY987" s="147" t="s">
        <v>146</v>
      </c>
    </row>
    <row r="988" spans="2:65" s="13" customFormat="1">
      <c r="B988" s="152"/>
      <c r="D988" s="146" t="s">
        <v>158</v>
      </c>
      <c r="E988" s="153" t="s">
        <v>19</v>
      </c>
      <c r="F988" s="154" t="s">
        <v>1042</v>
      </c>
      <c r="H988" s="155">
        <v>3.62</v>
      </c>
      <c r="I988" s="156"/>
      <c r="L988" s="152"/>
      <c r="M988" s="157"/>
      <c r="T988" s="158"/>
      <c r="AT988" s="153" t="s">
        <v>158</v>
      </c>
      <c r="AU988" s="153" t="s">
        <v>82</v>
      </c>
      <c r="AV988" s="13" t="s">
        <v>82</v>
      </c>
      <c r="AW988" s="13" t="s">
        <v>33</v>
      </c>
      <c r="AX988" s="13" t="s">
        <v>72</v>
      </c>
      <c r="AY988" s="153" t="s">
        <v>146</v>
      </c>
    </row>
    <row r="989" spans="2:65" s="14" customFormat="1">
      <c r="B989" s="159"/>
      <c r="D989" s="146" t="s">
        <v>158</v>
      </c>
      <c r="E989" s="160" t="s">
        <v>19</v>
      </c>
      <c r="F989" s="161" t="s">
        <v>163</v>
      </c>
      <c r="H989" s="162">
        <v>466.536</v>
      </c>
      <c r="I989" s="163"/>
      <c r="L989" s="159"/>
      <c r="M989" s="164"/>
      <c r="T989" s="165"/>
      <c r="AT989" s="160" t="s">
        <v>158</v>
      </c>
      <c r="AU989" s="160" t="s">
        <v>82</v>
      </c>
      <c r="AV989" s="14" t="s">
        <v>154</v>
      </c>
      <c r="AW989" s="14" t="s">
        <v>33</v>
      </c>
      <c r="AX989" s="14" t="s">
        <v>80</v>
      </c>
      <c r="AY989" s="160" t="s">
        <v>146</v>
      </c>
    </row>
    <row r="990" spans="2:65" s="1" customFormat="1" ht="24.2" customHeight="1">
      <c r="B990" s="33"/>
      <c r="C990" s="128" t="s">
        <v>1043</v>
      </c>
      <c r="D990" s="128" t="s">
        <v>149</v>
      </c>
      <c r="E990" s="129" t="s">
        <v>1044</v>
      </c>
      <c r="F990" s="130" t="s">
        <v>1045</v>
      </c>
      <c r="G990" s="131" t="s">
        <v>264</v>
      </c>
      <c r="H990" s="132">
        <v>338.4</v>
      </c>
      <c r="I990" s="133"/>
      <c r="J990" s="134">
        <f>ROUND(I990*H990,2)</f>
        <v>0</v>
      </c>
      <c r="K990" s="130" t="s">
        <v>153</v>
      </c>
      <c r="L990" s="33"/>
      <c r="M990" s="135" t="s">
        <v>19</v>
      </c>
      <c r="N990" s="136" t="s">
        <v>43</v>
      </c>
      <c r="P990" s="137">
        <f>O990*H990</f>
        <v>0</v>
      </c>
      <c r="Q990" s="137">
        <v>2.8400000000000001E-3</v>
      </c>
      <c r="R990" s="137">
        <f>Q990*H990</f>
        <v>0.96105599999999991</v>
      </c>
      <c r="S990" s="137">
        <v>0</v>
      </c>
      <c r="T990" s="138">
        <f>S990*H990</f>
        <v>0</v>
      </c>
      <c r="AR990" s="139" t="s">
        <v>256</v>
      </c>
      <c r="AT990" s="139" t="s">
        <v>149</v>
      </c>
      <c r="AU990" s="139" t="s">
        <v>82</v>
      </c>
      <c r="AY990" s="18" t="s">
        <v>146</v>
      </c>
      <c r="BE990" s="140">
        <f>IF(N990="základní",J990,0)</f>
        <v>0</v>
      </c>
      <c r="BF990" s="140">
        <f>IF(N990="snížená",J990,0)</f>
        <v>0</v>
      </c>
      <c r="BG990" s="140">
        <f>IF(N990="zákl. přenesená",J990,0)</f>
        <v>0</v>
      </c>
      <c r="BH990" s="140">
        <f>IF(N990="sníž. přenesená",J990,0)</f>
        <v>0</v>
      </c>
      <c r="BI990" s="140">
        <f>IF(N990="nulová",J990,0)</f>
        <v>0</v>
      </c>
      <c r="BJ990" s="18" t="s">
        <v>80</v>
      </c>
      <c r="BK990" s="140">
        <f>ROUND(I990*H990,2)</f>
        <v>0</v>
      </c>
      <c r="BL990" s="18" t="s">
        <v>256</v>
      </c>
      <c r="BM990" s="139" t="s">
        <v>1046</v>
      </c>
    </row>
    <row r="991" spans="2:65" s="1" customFormat="1">
      <c r="B991" s="33"/>
      <c r="D991" s="141" t="s">
        <v>156</v>
      </c>
      <c r="F991" s="142" t="s">
        <v>1047</v>
      </c>
      <c r="I991" s="143"/>
      <c r="L991" s="33"/>
      <c r="M991" s="144"/>
      <c r="T991" s="52"/>
      <c r="AT991" s="18" t="s">
        <v>156</v>
      </c>
      <c r="AU991" s="18" t="s">
        <v>82</v>
      </c>
    </row>
    <row r="992" spans="2:65" s="12" customFormat="1">
      <c r="B992" s="145"/>
      <c r="D992" s="146" t="s">
        <v>158</v>
      </c>
      <c r="E992" s="147" t="s">
        <v>19</v>
      </c>
      <c r="F992" s="148" t="s">
        <v>291</v>
      </c>
      <c r="H992" s="147" t="s">
        <v>19</v>
      </c>
      <c r="I992" s="149"/>
      <c r="L992" s="145"/>
      <c r="M992" s="150"/>
      <c r="T992" s="151"/>
      <c r="AT992" s="147" t="s">
        <v>158</v>
      </c>
      <c r="AU992" s="147" t="s">
        <v>82</v>
      </c>
      <c r="AV992" s="12" t="s">
        <v>80</v>
      </c>
      <c r="AW992" s="12" t="s">
        <v>33</v>
      </c>
      <c r="AX992" s="12" t="s">
        <v>72</v>
      </c>
      <c r="AY992" s="147" t="s">
        <v>146</v>
      </c>
    </row>
    <row r="993" spans="2:51" s="13" customFormat="1">
      <c r="B993" s="152"/>
      <c r="D993" s="146" t="s">
        <v>158</v>
      </c>
      <c r="E993" s="153" t="s">
        <v>19</v>
      </c>
      <c r="F993" s="154" t="s">
        <v>997</v>
      </c>
      <c r="H993" s="155">
        <v>5.2</v>
      </c>
      <c r="I993" s="156"/>
      <c r="L993" s="152"/>
      <c r="M993" s="157"/>
      <c r="T993" s="158"/>
      <c r="AT993" s="153" t="s">
        <v>158</v>
      </c>
      <c r="AU993" s="153" t="s">
        <v>82</v>
      </c>
      <c r="AV993" s="13" t="s">
        <v>82</v>
      </c>
      <c r="AW993" s="13" t="s">
        <v>33</v>
      </c>
      <c r="AX993" s="13" t="s">
        <v>72</v>
      </c>
      <c r="AY993" s="153" t="s">
        <v>146</v>
      </c>
    </row>
    <row r="994" spans="2:51" s="12" customFormat="1">
      <c r="B994" s="145"/>
      <c r="D994" s="146" t="s">
        <v>158</v>
      </c>
      <c r="E994" s="147" t="s">
        <v>19</v>
      </c>
      <c r="F994" s="148" t="s">
        <v>197</v>
      </c>
      <c r="H994" s="147" t="s">
        <v>19</v>
      </c>
      <c r="I994" s="149"/>
      <c r="L994" s="145"/>
      <c r="M994" s="150"/>
      <c r="T994" s="151"/>
      <c r="AT994" s="147" t="s">
        <v>158</v>
      </c>
      <c r="AU994" s="147" t="s">
        <v>82</v>
      </c>
      <c r="AV994" s="12" t="s">
        <v>80</v>
      </c>
      <c r="AW994" s="12" t="s">
        <v>33</v>
      </c>
      <c r="AX994" s="12" t="s">
        <v>72</v>
      </c>
      <c r="AY994" s="147" t="s">
        <v>146</v>
      </c>
    </row>
    <row r="995" spans="2:51" s="13" customFormat="1">
      <c r="B995" s="152"/>
      <c r="D995" s="146" t="s">
        <v>158</v>
      </c>
      <c r="E995" s="153" t="s">
        <v>19</v>
      </c>
      <c r="F995" s="154" t="s">
        <v>998</v>
      </c>
      <c r="H995" s="155">
        <v>69.7</v>
      </c>
      <c r="I995" s="156"/>
      <c r="L995" s="152"/>
      <c r="M995" s="157"/>
      <c r="T995" s="158"/>
      <c r="AT995" s="153" t="s">
        <v>158</v>
      </c>
      <c r="AU995" s="153" t="s">
        <v>82</v>
      </c>
      <c r="AV995" s="13" t="s">
        <v>82</v>
      </c>
      <c r="AW995" s="13" t="s">
        <v>33</v>
      </c>
      <c r="AX995" s="13" t="s">
        <v>72</v>
      </c>
      <c r="AY995" s="153" t="s">
        <v>146</v>
      </c>
    </row>
    <row r="996" spans="2:51" s="13" customFormat="1">
      <c r="B996" s="152"/>
      <c r="D996" s="146" t="s">
        <v>158</v>
      </c>
      <c r="E996" s="153" t="s">
        <v>19</v>
      </c>
      <c r="F996" s="154" t="s">
        <v>999</v>
      </c>
      <c r="H996" s="155">
        <v>3.75</v>
      </c>
      <c r="I996" s="156"/>
      <c r="L996" s="152"/>
      <c r="M996" s="157"/>
      <c r="T996" s="158"/>
      <c r="AT996" s="153" t="s">
        <v>158</v>
      </c>
      <c r="AU996" s="153" t="s">
        <v>82</v>
      </c>
      <c r="AV996" s="13" t="s">
        <v>82</v>
      </c>
      <c r="AW996" s="13" t="s">
        <v>33</v>
      </c>
      <c r="AX996" s="13" t="s">
        <v>72</v>
      </c>
      <c r="AY996" s="153" t="s">
        <v>146</v>
      </c>
    </row>
    <row r="997" spans="2:51" s="13" customFormat="1">
      <c r="B997" s="152"/>
      <c r="D997" s="146" t="s">
        <v>158</v>
      </c>
      <c r="E997" s="153" t="s">
        <v>19</v>
      </c>
      <c r="F997" s="154" t="s">
        <v>1048</v>
      </c>
      <c r="H997" s="155">
        <v>15.4</v>
      </c>
      <c r="I997" s="156"/>
      <c r="L997" s="152"/>
      <c r="M997" s="157"/>
      <c r="T997" s="158"/>
      <c r="AT997" s="153" t="s">
        <v>158</v>
      </c>
      <c r="AU997" s="153" t="s">
        <v>82</v>
      </c>
      <c r="AV997" s="13" t="s">
        <v>82</v>
      </c>
      <c r="AW997" s="13" t="s">
        <v>33</v>
      </c>
      <c r="AX997" s="13" t="s">
        <v>72</v>
      </c>
      <c r="AY997" s="153" t="s">
        <v>146</v>
      </c>
    </row>
    <row r="998" spans="2:51" s="12" customFormat="1">
      <c r="B998" s="145"/>
      <c r="D998" s="146" t="s">
        <v>158</v>
      </c>
      <c r="E998" s="147" t="s">
        <v>19</v>
      </c>
      <c r="F998" s="148" t="s">
        <v>209</v>
      </c>
      <c r="H998" s="147" t="s">
        <v>19</v>
      </c>
      <c r="I998" s="149"/>
      <c r="L998" s="145"/>
      <c r="M998" s="150"/>
      <c r="T998" s="151"/>
      <c r="AT998" s="147" t="s">
        <v>158</v>
      </c>
      <c r="AU998" s="147" t="s">
        <v>82</v>
      </c>
      <c r="AV998" s="12" t="s">
        <v>80</v>
      </c>
      <c r="AW998" s="12" t="s">
        <v>33</v>
      </c>
      <c r="AX998" s="12" t="s">
        <v>72</v>
      </c>
      <c r="AY998" s="147" t="s">
        <v>146</v>
      </c>
    </row>
    <row r="999" spans="2:51" s="13" customFormat="1">
      <c r="B999" s="152"/>
      <c r="D999" s="146" t="s">
        <v>158</v>
      </c>
      <c r="E999" s="153" t="s">
        <v>19</v>
      </c>
      <c r="F999" s="154" t="s">
        <v>1001</v>
      </c>
      <c r="H999" s="155">
        <v>5.65</v>
      </c>
      <c r="I999" s="156"/>
      <c r="L999" s="152"/>
      <c r="M999" s="157"/>
      <c r="T999" s="158"/>
      <c r="AT999" s="153" t="s">
        <v>158</v>
      </c>
      <c r="AU999" s="153" t="s">
        <v>82</v>
      </c>
      <c r="AV999" s="13" t="s">
        <v>82</v>
      </c>
      <c r="AW999" s="13" t="s">
        <v>33</v>
      </c>
      <c r="AX999" s="13" t="s">
        <v>72</v>
      </c>
      <c r="AY999" s="153" t="s">
        <v>146</v>
      </c>
    </row>
    <row r="1000" spans="2:51" s="12" customFormat="1">
      <c r="B1000" s="145"/>
      <c r="D1000" s="146" t="s">
        <v>158</v>
      </c>
      <c r="E1000" s="147" t="s">
        <v>19</v>
      </c>
      <c r="F1000" s="148" t="s">
        <v>403</v>
      </c>
      <c r="H1000" s="147" t="s">
        <v>19</v>
      </c>
      <c r="I1000" s="149"/>
      <c r="L1000" s="145"/>
      <c r="M1000" s="150"/>
      <c r="T1000" s="151"/>
      <c r="AT1000" s="147" t="s">
        <v>158</v>
      </c>
      <c r="AU1000" s="147" t="s">
        <v>82</v>
      </c>
      <c r="AV1000" s="12" t="s">
        <v>80</v>
      </c>
      <c r="AW1000" s="12" t="s">
        <v>33</v>
      </c>
      <c r="AX1000" s="12" t="s">
        <v>72</v>
      </c>
      <c r="AY1000" s="147" t="s">
        <v>146</v>
      </c>
    </row>
    <row r="1001" spans="2:51" s="13" customFormat="1">
      <c r="B1001" s="152"/>
      <c r="D1001" s="146" t="s">
        <v>158</v>
      </c>
      <c r="E1001" s="153" t="s">
        <v>19</v>
      </c>
      <c r="F1001" s="154" t="s">
        <v>1049</v>
      </c>
      <c r="H1001" s="155">
        <v>24.7</v>
      </c>
      <c r="I1001" s="156"/>
      <c r="L1001" s="152"/>
      <c r="M1001" s="157"/>
      <c r="T1001" s="158"/>
      <c r="AT1001" s="153" t="s">
        <v>158</v>
      </c>
      <c r="AU1001" s="153" t="s">
        <v>82</v>
      </c>
      <c r="AV1001" s="13" t="s">
        <v>82</v>
      </c>
      <c r="AW1001" s="13" t="s">
        <v>33</v>
      </c>
      <c r="AX1001" s="13" t="s">
        <v>72</v>
      </c>
      <c r="AY1001" s="153" t="s">
        <v>146</v>
      </c>
    </row>
    <row r="1002" spans="2:51" s="12" customFormat="1">
      <c r="B1002" s="145"/>
      <c r="D1002" s="146" t="s">
        <v>158</v>
      </c>
      <c r="E1002" s="147" t="s">
        <v>19</v>
      </c>
      <c r="F1002" s="148" t="s">
        <v>213</v>
      </c>
      <c r="H1002" s="147" t="s">
        <v>19</v>
      </c>
      <c r="I1002" s="149"/>
      <c r="L1002" s="145"/>
      <c r="M1002" s="150"/>
      <c r="T1002" s="151"/>
      <c r="AT1002" s="147" t="s">
        <v>158</v>
      </c>
      <c r="AU1002" s="147" t="s">
        <v>82</v>
      </c>
      <c r="AV1002" s="12" t="s">
        <v>80</v>
      </c>
      <c r="AW1002" s="12" t="s">
        <v>33</v>
      </c>
      <c r="AX1002" s="12" t="s">
        <v>72</v>
      </c>
      <c r="AY1002" s="147" t="s">
        <v>146</v>
      </c>
    </row>
    <row r="1003" spans="2:51" s="13" customFormat="1">
      <c r="B1003" s="152"/>
      <c r="D1003" s="146" t="s">
        <v>158</v>
      </c>
      <c r="E1003" s="153" t="s">
        <v>19</v>
      </c>
      <c r="F1003" s="154" t="s">
        <v>1050</v>
      </c>
      <c r="H1003" s="155">
        <v>13.1</v>
      </c>
      <c r="I1003" s="156"/>
      <c r="L1003" s="152"/>
      <c r="M1003" s="157"/>
      <c r="T1003" s="158"/>
      <c r="AT1003" s="153" t="s">
        <v>158</v>
      </c>
      <c r="AU1003" s="153" t="s">
        <v>82</v>
      </c>
      <c r="AV1003" s="13" t="s">
        <v>82</v>
      </c>
      <c r="AW1003" s="13" t="s">
        <v>33</v>
      </c>
      <c r="AX1003" s="13" t="s">
        <v>72</v>
      </c>
      <c r="AY1003" s="153" t="s">
        <v>146</v>
      </c>
    </row>
    <row r="1004" spans="2:51" s="13" customFormat="1">
      <c r="B1004" s="152"/>
      <c r="D1004" s="146" t="s">
        <v>158</v>
      </c>
      <c r="E1004" s="153" t="s">
        <v>19</v>
      </c>
      <c r="F1004" s="154" t="s">
        <v>1004</v>
      </c>
      <c r="H1004" s="155">
        <v>0.85</v>
      </c>
      <c r="I1004" s="156"/>
      <c r="L1004" s="152"/>
      <c r="M1004" s="157"/>
      <c r="T1004" s="158"/>
      <c r="AT1004" s="153" t="s">
        <v>158</v>
      </c>
      <c r="AU1004" s="153" t="s">
        <v>82</v>
      </c>
      <c r="AV1004" s="13" t="s">
        <v>82</v>
      </c>
      <c r="AW1004" s="13" t="s">
        <v>33</v>
      </c>
      <c r="AX1004" s="13" t="s">
        <v>72</v>
      </c>
      <c r="AY1004" s="153" t="s">
        <v>146</v>
      </c>
    </row>
    <row r="1005" spans="2:51" s="12" customFormat="1">
      <c r="B1005" s="145"/>
      <c r="D1005" s="146" t="s">
        <v>158</v>
      </c>
      <c r="E1005" s="147" t="s">
        <v>19</v>
      </c>
      <c r="F1005" s="148" t="s">
        <v>333</v>
      </c>
      <c r="H1005" s="147" t="s">
        <v>19</v>
      </c>
      <c r="I1005" s="149"/>
      <c r="L1005" s="145"/>
      <c r="M1005" s="150"/>
      <c r="T1005" s="151"/>
      <c r="AT1005" s="147" t="s">
        <v>158</v>
      </c>
      <c r="AU1005" s="147" t="s">
        <v>82</v>
      </c>
      <c r="AV1005" s="12" t="s">
        <v>80</v>
      </c>
      <c r="AW1005" s="12" t="s">
        <v>33</v>
      </c>
      <c r="AX1005" s="12" t="s">
        <v>72</v>
      </c>
      <c r="AY1005" s="147" t="s">
        <v>146</v>
      </c>
    </row>
    <row r="1006" spans="2:51" s="13" customFormat="1">
      <c r="B1006" s="152"/>
      <c r="D1006" s="146" t="s">
        <v>158</v>
      </c>
      <c r="E1006" s="153" t="s">
        <v>19</v>
      </c>
      <c r="F1006" s="154" t="s">
        <v>1005</v>
      </c>
      <c r="H1006" s="155">
        <v>29.25</v>
      </c>
      <c r="I1006" s="156"/>
      <c r="L1006" s="152"/>
      <c r="M1006" s="157"/>
      <c r="T1006" s="158"/>
      <c r="AT1006" s="153" t="s">
        <v>158</v>
      </c>
      <c r="AU1006" s="153" t="s">
        <v>82</v>
      </c>
      <c r="AV1006" s="13" t="s">
        <v>82</v>
      </c>
      <c r="AW1006" s="13" t="s">
        <v>33</v>
      </c>
      <c r="AX1006" s="13" t="s">
        <v>72</v>
      </c>
      <c r="AY1006" s="153" t="s">
        <v>146</v>
      </c>
    </row>
    <row r="1007" spans="2:51" s="12" customFormat="1">
      <c r="B1007" s="145"/>
      <c r="D1007" s="146" t="s">
        <v>158</v>
      </c>
      <c r="E1007" s="147" t="s">
        <v>19</v>
      </c>
      <c r="F1007" s="148" t="s">
        <v>340</v>
      </c>
      <c r="H1007" s="147" t="s">
        <v>19</v>
      </c>
      <c r="I1007" s="149"/>
      <c r="L1007" s="145"/>
      <c r="M1007" s="150"/>
      <c r="T1007" s="151"/>
      <c r="AT1007" s="147" t="s">
        <v>158</v>
      </c>
      <c r="AU1007" s="147" t="s">
        <v>82</v>
      </c>
      <c r="AV1007" s="12" t="s">
        <v>80</v>
      </c>
      <c r="AW1007" s="12" t="s">
        <v>33</v>
      </c>
      <c r="AX1007" s="12" t="s">
        <v>72</v>
      </c>
      <c r="AY1007" s="147" t="s">
        <v>146</v>
      </c>
    </row>
    <row r="1008" spans="2:51" s="13" customFormat="1">
      <c r="B1008" s="152"/>
      <c r="D1008" s="146" t="s">
        <v>158</v>
      </c>
      <c r="E1008" s="153" t="s">
        <v>19</v>
      </c>
      <c r="F1008" s="154" t="s">
        <v>1006</v>
      </c>
      <c r="H1008" s="155">
        <v>41.2</v>
      </c>
      <c r="I1008" s="156"/>
      <c r="L1008" s="152"/>
      <c r="M1008" s="157"/>
      <c r="T1008" s="158"/>
      <c r="AT1008" s="153" t="s">
        <v>158</v>
      </c>
      <c r="AU1008" s="153" t="s">
        <v>82</v>
      </c>
      <c r="AV1008" s="13" t="s">
        <v>82</v>
      </c>
      <c r="AW1008" s="13" t="s">
        <v>33</v>
      </c>
      <c r="AX1008" s="13" t="s">
        <v>72</v>
      </c>
      <c r="AY1008" s="153" t="s">
        <v>146</v>
      </c>
    </row>
    <row r="1009" spans="2:51" s="13" customFormat="1">
      <c r="B1009" s="152"/>
      <c r="D1009" s="146" t="s">
        <v>158</v>
      </c>
      <c r="E1009" s="153" t="s">
        <v>19</v>
      </c>
      <c r="F1009" s="154" t="s">
        <v>1007</v>
      </c>
      <c r="H1009" s="155">
        <v>9.3000000000000007</v>
      </c>
      <c r="I1009" s="156"/>
      <c r="L1009" s="152"/>
      <c r="M1009" s="157"/>
      <c r="T1009" s="158"/>
      <c r="AT1009" s="153" t="s">
        <v>158</v>
      </c>
      <c r="AU1009" s="153" t="s">
        <v>82</v>
      </c>
      <c r="AV1009" s="13" t="s">
        <v>82</v>
      </c>
      <c r="AW1009" s="13" t="s">
        <v>33</v>
      </c>
      <c r="AX1009" s="13" t="s">
        <v>72</v>
      </c>
      <c r="AY1009" s="153" t="s">
        <v>146</v>
      </c>
    </row>
    <row r="1010" spans="2:51" s="12" customFormat="1">
      <c r="B1010" s="145"/>
      <c r="D1010" s="146" t="s">
        <v>158</v>
      </c>
      <c r="E1010" s="147" t="s">
        <v>19</v>
      </c>
      <c r="F1010" s="148" t="s">
        <v>354</v>
      </c>
      <c r="H1010" s="147" t="s">
        <v>19</v>
      </c>
      <c r="I1010" s="149"/>
      <c r="L1010" s="145"/>
      <c r="M1010" s="150"/>
      <c r="T1010" s="151"/>
      <c r="AT1010" s="147" t="s">
        <v>158</v>
      </c>
      <c r="AU1010" s="147" t="s">
        <v>82</v>
      </c>
      <c r="AV1010" s="12" t="s">
        <v>80</v>
      </c>
      <c r="AW1010" s="12" t="s">
        <v>33</v>
      </c>
      <c r="AX1010" s="12" t="s">
        <v>72</v>
      </c>
      <c r="AY1010" s="147" t="s">
        <v>146</v>
      </c>
    </row>
    <row r="1011" spans="2:51" s="13" customFormat="1">
      <c r="B1011" s="152"/>
      <c r="D1011" s="146" t="s">
        <v>158</v>
      </c>
      <c r="E1011" s="153" t="s">
        <v>19</v>
      </c>
      <c r="F1011" s="154" t="s">
        <v>1008</v>
      </c>
      <c r="H1011" s="155">
        <v>9.85</v>
      </c>
      <c r="I1011" s="156"/>
      <c r="L1011" s="152"/>
      <c r="M1011" s="157"/>
      <c r="T1011" s="158"/>
      <c r="AT1011" s="153" t="s">
        <v>158</v>
      </c>
      <c r="AU1011" s="153" t="s">
        <v>82</v>
      </c>
      <c r="AV1011" s="13" t="s">
        <v>82</v>
      </c>
      <c r="AW1011" s="13" t="s">
        <v>33</v>
      </c>
      <c r="AX1011" s="13" t="s">
        <v>72</v>
      </c>
      <c r="AY1011" s="153" t="s">
        <v>146</v>
      </c>
    </row>
    <row r="1012" spans="2:51" s="12" customFormat="1">
      <c r="B1012" s="145"/>
      <c r="D1012" s="146" t="s">
        <v>158</v>
      </c>
      <c r="E1012" s="147" t="s">
        <v>19</v>
      </c>
      <c r="F1012" s="148" t="s">
        <v>359</v>
      </c>
      <c r="H1012" s="147" t="s">
        <v>19</v>
      </c>
      <c r="I1012" s="149"/>
      <c r="L1012" s="145"/>
      <c r="M1012" s="150"/>
      <c r="T1012" s="151"/>
      <c r="AT1012" s="147" t="s">
        <v>158</v>
      </c>
      <c r="AU1012" s="147" t="s">
        <v>82</v>
      </c>
      <c r="AV1012" s="12" t="s">
        <v>80</v>
      </c>
      <c r="AW1012" s="12" t="s">
        <v>33</v>
      </c>
      <c r="AX1012" s="12" t="s">
        <v>72</v>
      </c>
      <c r="AY1012" s="147" t="s">
        <v>146</v>
      </c>
    </row>
    <row r="1013" spans="2:51" s="13" customFormat="1">
      <c r="B1013" s="152"/>
      <c r="D1013" s="146" t="s">
        <v>158</v>
      </c>
      <c r="E1013" s="153" t="s">
        <v>19</v>
      </c>
      <c r="F1013" s="154" t="s">
        <v>1009</v>
      </c>
      <c r="H1013" s="155">
        <v>1.9</v>
      </c>
      <c r="I1013" s="156"/>
      <c r="L1013" s="152"/>
      <c r="M1013" s="157"/>
      <c r="T1013" s="158"/>
      <c r="AT1013" s="153" t="s">
        <v>158</v>
      </c>
      <c r="AU1013" s="153" t="s">
        <v>82</v>
      </c>
      <c r="AV1013" s="13" t="s">
        <v>82</v>
      </c>
      <c r="AW1013" s="13" t="s">
        <v>33</v>
      </c>
      <c r="AX1013" s="13" t="s">
        <v>72</v>
      </c>
      <c r="AY1013" s="153" t="s">
        <v>146</v>
      </c>
    </row>
    <row r="1014" spans="2:51" s="12" customFormat="1">
      <c r="B1014" s="145"/>
      <c r="D1014" s="146" t="s">
        <v>158</v>
      </c>
      <c r="E1014" s="147" t="s">
        <v>19</v>
      </c>
      <c r="F1014" s="148" t="s">
        <v>361</v>
      </c>
      <c r="H1014" s="147" t="s">
        <v>19</v>
      </c>
      <c r="I1014" s="149"/>
      <c r="L1014" s="145"/>
      <c r="M1014" s="150"/>
      <c r="T1014" s="151"/>
      <c r="AT1014" s="147" t="s">
        <v>158</v>
      </c>
      <c r="AU1014" s="147" t="s">
        <v>82</v>
      </c>
      <c r="AV1014" s="12" t="s">
        <v>80</v>
      </c>
      <c r="AW1014" s="12" t="s">
        <v>33</v>
      </c>
      <c r="AX1014" s="12" t="s">
        <v>72</v>
      </c>
      <c r="AY1014" s="147" t="s">
        <v>146</v>
      </c>
    </row>
    <row r="1015" spans="2:51" s="13" customFormat="1">
      <c r="B1015" s="152"/>
      <c r="D1015" s="146" t="s">
        <v>158</v>
      </c>
      <c r="E1015" s="153" t="s">
        <v>19</v>
      </c>
      <c r="F1015" s="154" t="s">
        <v>1010</v>
      </c>
      <c r="H1015" s="155">
        <v>22.8</v>
      </c>
      <c r="I1015" s="156"/>
      <c r="L1015" s="152"/>
      <c r="M1015" s="157"/>
      <c r="T1015" s="158"/>
      <c r="AT1015" s="153" t="s">
        <v>158</v>
      </c>
      <c r="AU1015" s="153" t="s">
        <v>82</v>
      </c>
      <c r="AV1015" s="13" t="s">
        <v>82</v>
      </c>
      <c r="AW1015" s="13" t="s">
        <v>33</v>
      </c>
      <c r="AX1015" s="13" t="s">
        <v>72</v>
      </c>
      <c r="AY1015" s="153" t="s">
        <v>146</v>
      </c>
    </row>
    <row r="1016" spans="2:51" s="12" customFormat="1">
      <c r="B1016" s="145"/>
      <c r="D1016" s="146" t="s">
        <v>158</v>
      </c>
      <c r="E1016" s="147" t="s">
        <v>19</v>
      </c>
      <c r="F1016" s="148" t="s">
        <v>411</v>
      </c>
      <c r="H1016" s="147" t="s">
        <v>19</v>
      </c>
      <c r="I1016" s="149"/>
      <c r="L1016" s="145"/>
      <c r="M1016" s="150"/>
      <c r="T1016" s="151"/>
      <c r="AT1016" s="147" t="s">
        <v>158</v>
      </c>
      <c r="AU1016" s="147" t="s">
        <v>82</v>
      </c>
      <c r="AV1016" s="12" t="s">
        <v>80</v>
      </c>
      <c r="AW1016" s="12" t="s">
        <v>33</v>
      </c>
      <c r="AX1016" s="12" t="s">
        <v>72</v>
      </c>
      <c r="AY1016" s="147" t="s">
        <v>146</v>
      </c>
    </row>
    <row r="1017" spans="2:51" s="13" customFormat="1">
      <c r="B1017" s="152"/>
      <c r="D1017" s="146" t="s">
        <v>158</v>
      </c>
      <c r="E1017" s="153" t="s">
        <v>19</v>
      </c>
      <c r="F1017" s="154" t="s">
        <v>1011</v>
      </c>
      <c r="H1017" s="155">
        <v>20.7</v>
      </c>
      <c r="I1017" s="156"/>
      <c r="L1017" s="152"/>
      <c r="M1017" s="157"/>
      <c r="T1017" s="158"/>
      <c r="AT1017" s="153" t="s">
        <v>158</v>
      </c>
      <c r="AU1017" s="153" t="s">
        <v>82</v>
      </c>
      <c r="AV1017" s="13" t="s">
        <v>82</v>
      </c>
      <c r="AW1017" s="13" t="s">
        <v>33</v>
      </c>
      <c r="AX1017" s="13" t="s">
        <v>72</v>
      </c>
      <c r="AY1017" s="153" t="s">
        <v>146</v>
      </c>
    </row>
    <row r="1018" spans="2:51" s="12" customFormat="1">
      <c r="B1018" s="145"/>
      <c r="D1018" s="146" t="s">
        <v>158</v>
      </c>
      <c r="E1018" s="147" t="s">
        <v>19</v>
      </c>
      <c r="F1018" s="148" t="s">
        <v>370</v>
      </c>
      <c r="H1018" s="147" t="s">
        <v>19</v>
      </c>
      <c r="I1018" s="149"/>
      <c r="L1018" s="145"/>
      <c r="M1018" s="150"/>
      <c r="T1018" s="151"/>
      <c r="AT1018" s="147" t="s">
        <v>158</v>
      </c>
      <c r="AU1018" s="147" t="s">
        <v>82</v>
      </c>
      <c r="AV1018" s="12" t="s">
        <v>80</v>
      </c>
      <c r="AW1018" s="12" t="s">
        <v>33</v>
      </c>
      <c r="AX1018" s="12" t="s">
        <v>72</v>
      </c>
      <c r="AY1018" s="147" t="s">
        <v>146</v>
      </c>
    </row>
    <row r="1019" spans="2:51" s="13" customFormat="1">
      <c r="B1019" s="152"/>
      <c r="D1019" s="146" t="s">
        <v>158</v>
      </c>
      <c r="E1019" s="153" t="s">
        <v>19</v>
      </c>
      <c r="F1019" s="154" t="s">
        <v>1012</v>
      </c>
      <c r="H1019" s="155">
        <v>14.85</v>
      </c>
      <c r="I1019" s="156"/>
      <c r="L1019" s="152"/>
      <c r="M1019" s="157"/>
      <c r="T1019" s="158"/>
      <c r="AT1019" s="153" t="s">
        <v>158</v>
      </c>
      <c r="AU1019" s="153" t="s">
        <v>82</v>
      </c>
      <c r="AV1019" s="13" t="s">
        <v>82</v>
      </c>
      <c r="AW1019" s="13" t="s">
        <v>33</v>
      </c>
      <c r="AX1019" s="13" t="s">
        <v>72</v>
      </c>
      <c r="AY1019" s="153" t="s">
        <v>146</v>
      </c>
    </row>
    <row r="1020" spans="2:51" s="12" customFormat="1">
      <c r="B1020" s="145"/>
      <c r="D1020" s="146" t="s">
        <v>158</v>
      </c>
      <c r="E1020" s="147" t="s">
        <v>19</v>
      </c>
      <c r="F1020" s="148" t="s">
        <v>375</v>
      </c>
      <c r="H1020" s="147" t="s">
        <v>19</v>
      </c>
      <c r="I1020" s="149"/>
      <c r="L1020" s="145"/>
      <c r="M1020" s="150"/>
      <c r="T1020" s="151"/>
      <c r="AT1020" s="147" t="s">
        <v>158</v>
      </c>
      <c r="AU1020" s="147" t="s">
        <v>82</v>
      </c>
      <c r="AV1020" s="12" t="s">
        <v>80</v>
      </c>
      <c r="AW1020" s="12" t="s">
        <v>33</v>
      </c>
      <c r="AX1020" s="12" t="s">
        <v>72</v>
      </c>
      <c r="AY1020" s="147" t="s">
        <v>146</v>
      </c>
    </row>
    <row r="1021" spans="2:51" s="13" customFormat="1">
      <c r="B1021" s="152"/>
      <c r="D1021" s="146" t="s">
        <v>158</v>
      </c>
      <c r="E1021" s="153" t="s">
        <v>19</v>
      </c>
      <c r="F1021" s="154" t="s">
        <v>1013</v>
      </c>
      <c r="H1021" s="155">
        <v>6.75</v>
      </c>
      <c r="I1021" s="156"/>
      <c r="L1021" s="152"/>
      <c r="M1021" s="157"/>
      <c r="T1021" s="158"/>
      <c r="AT1021" s="153" t="s">
        <v>158</v>
      </c>
      <c r="AU1021" s="153" t="s">
        <v>82</v>
      </c>
      <c r="AV1021" s="13" t="s">
        <v>82</v>
      </c>
      <c r="AW1021" s="13" t="s">
        <v>33</v>
      </c>
      <c r="AX1021" s="13" t="s">
        <v>72</v>
      </c>
      <c r="AY1021" s="153" t="s">
        <v>146</v>
      </c>
    </row>
    <row r="1022" spans="2:51" s="13" customFormat="1">
      <c r="B1022" s="152"/>
      <c r="D1022" s="146" t="s">
        <v>158</v>
      </c>
      <c r="E1022" s="153" t="s">
        <v>19</v>
      </c>
      <c r="F1022" s="154" t="s">
        <v>1014</v>
      </c>
      <c r="H1022" s="155">
        <v>8.85</v>
      </c>
      <c r="I1022" s="156"/>
      <c r="L1022" s="152"/>
      <c r="M1022" s="157"/>
      <c r="T1022" s="158"/>
      <c r="AT1022" s="153" t="s">
        <v>158</v>
      </c>
      <c r="AU1022" s="153" t="s">
        <v>82</v>
      </c>
      <c r="AV1022" s="13" t="s">
        <v>82</v>
      </c>
      <c r="AW1022" s="13" t="s">
        <v>33</v>
      </c>
      <c r="AX1022" s="13" t="s">
        <v>72</v>
      </c>
      <c r="AY1022" s="153" t="s">
        <v>146</v>
      </c>
    </row>
    <row r="1023" spans="2:51" s="13" customFormat="1">
      <c r="B1023" s="152"/>
      <c r="D1023" s="146" t="s">
        <v>158</v>
      </c>
      <c r="E1023" s="153" t="s">
        <v>19</v>
      </c>
      <c r="F1023" s="154" t="s">
        <v>1015</v>
      </c>
      <c r="H1023" s="155">
        <v>7.35</v>
      </c>
      <c r="I1023" s="156"/>
      <c r="L1023" s="152"/>
      <c r="M1023" s="157"/>
      <c r="T1023" s="158"/>
      <c r="AT1023" s="153" t="s">
        <v>158</v>
      </c>
      <c r="AU1023" s="153" t="s">
        <v>82</v>
      </c>
      <c r="AV1023" s="13" t="s">
        <v>82</v>
      </c>
      <c r="AW1023" s="13" t="s">
        <v>33</v>
      </c>
      <c r="AX1023" s="13" t="s">
        <v>72</v>
      </c>
      <c r="AY1023" s="153" t="s">
        <v>146</v>
      </c>
    </row>
    <row r="1024" spans="2:51" s="13" customFormat="1">
      <c r="B1024" s="152"/>
      <c r="D1024" s="146" t="s">
        <v>158</v>
      </c>
      <c r="E1024" s="153" t="s">
        <v>19</v>
      </c>
      <c r="F1024" s="154" t="s">
        <v>1016</v>
      </c>
      <c r="H1024" s="155">
        <v>3.1</v>
      </c>
      <c r="I1024" s="156"/>
      <c r="L1024" s="152"/>
      <c r="M1024" s="157"/>
      <c r="T1024" s="158"/>
      <c r="AT1024" s="153" t="s">
        <v>158</v>
      </c>
      <c r="AU1024" s="153" t="s">
        <v>82</v>
      </c>
      <c r="AV1024" s="13" t="s">
        <v>82</v>
      </c>
      <c r="AW1024" s="13" t="s">
        <v>33</v>
      </c>
      <c r="AX1024" s="13" t="s">
        <v>72</v>
      </c>
      <c r="AY1024" s="153" t="s">
        <v>146</v>
      </c>
    </row>
    <row r="1025" spans="2:65" s="13" customFormat="1">
      <c r="B1025" s="152"/>
      <c r="D1025" s="146" t="s">
        <v>158</v>
      </c>
      <c r="E1025" s="153" t="s">
        <v>19</v>
      </c>
      <c r="F1025" s="154" t="s">
        <v>1051</v>
      </c>
      <c r="H1025" s="155">
        <v>2.85</v>
      </c>
      <c r="I1025" s="156"/>
      <c r="L1025" s="152"/>
      <c r="M1025" s="157"/>
      <c r="T1025" s="158"/>
      <c r="AT1025" s="153" t="s">
        <v>158</v>
      </c>
      <c r="AU1025" s="153" t="s">
        <v>82</v>
      </c>
      <c r="AV1025" s="13" t="s">
        <v>82</v>
      </c>
      <c r="AW1025" s="13" t="s">
        <v>33</v>
      </c>
      <c r="AX1025" s="13" t="s">
        <v>72</v>
      </c>
      <c r="AY1025" s="153" t="s">
        <v>146</v>
      </c>
    </row>
    <row r="1026" spans="2:65" s="12" customFormat="1">
      <c r="B1026" s="145"/>
      <c r="D1026" s="146" t="s">
        <v>158</v>
      </c>
      <c r="E1026" s="147" t="s">
        <v>19</v>
      </c>
      <c r="F1026" s="148" t="s">
        <v>380</v>
      </c>
      <c r="H1026" s="147" t="s">
        <v>19</v>
      </c>
      <c r="I1026" s="149"/>
      <c r="L1026" s="145"/>
      <c r="M1026" s="150"/>
      <c r="T1026" s="151"/>
      <c r="AT1026" s="147" t="s">
        <v>158</v>
      </c>
      <c r="AU1026" s="147" t="s">
        <v>82</v>
      </c>
      <c r="AV1026" s="12" t="s">
        <v>80</v>
      </c>
      <c r="AW1026" s="12" t="s">
        <v>33</v>
      </c>
      <c r="AX1026" s="12" t="s">
        <v>72</v>
      </c>
      <c r="AY1026" s="147" t="s">
        <v>146</v>
      </c>
    </row>
    <row r="1027" spans="2:65" s="13" customFormat="1">
      <c r="B1027" s="152"/>
      <c r="D1027" s="146" t="s">
        <v>158</v>
      </c>
      <c r="E1027" s="153" t="s">
        <v>19</v>
      </c>
      <c r="F1027" s="154" t="s">
        <v>1017</v>
      </c>
      <c r="H1027" s="155">
        <v>3.1</v>
      </c>
      <c r="I1027" s="156"/>
      <c r="L1027" s="152"/>
      <c r="M1027" s="157"/>
      <c r="T1027" s="158"/>
      <c r="AT1027" s="153" t="s">
        <v>158</v>
      </c>
      <c r="AU1027" s="153" t="s">
        <v>82</v>
      </c>
      <c r="AV1027" s="13" t="s">
        <v>82</v>
      </c>
      <c r="AW1027" s="13" t="s">
        <v>33</v>
      </c>
      <c r="AX1027" s="13" t="s">
        <v>72</v>
      </c>
      <c r="AY1027" s="153" t="s">
        <v>146</v>
      </c>
    </row>
    <row r="1028" spans="2:65" s="13" customFormat="1">
      <c r="B1028" s="152"/>
      <c r="D1028" s="146" t="s">
        <v>158</v>
      </c>
      <c r="E1028" s="153" t="s">
        <v>19</v>
      </c>
      <c r="F1028" s="154" t="s">
        <v>1018</v>
      </c>
      <c r="H1028" s="155">
        <v>7.05</v>
      </c>
      <c r="I1028" s="156"/>
      <c r="L1028" s="152"/>
      <c r="M1028" s="157"/>
      <c r="T1028" s="158"/>
      <c r="AT1028" s="153" t="s">
        <v>158</v>
      </c>
      <c r="AU1028" s="153" t="s">
        <v>82</v>
      </c>
      <c r="AV1028" s="13" t="s">
        <v>82</v>
      </c>
      <c r="AW1028" s="13" t="s">
        <v>33</v>
      </c>
      <c r="AX1028" s="13" t="s">
        <v>72</v>
      </c>
      <c r="AY1028" s="153" t="s">
        <v>146</v>
      </c>
    </row>
    <row r="1029" spans="2:65" s="13" customFormat="1">
      <c r="B1029" s="152"/>
      <c r="D1029" s="146" t="s">
        <v>158</v>
      </c>
      <c r="E1029" s="153" t="s">
        <v>19</v>
      </c>
      <c r="F1029" s="154" t="s">
        <v>1019</v>
      </c>
      <c r="H1029" s="155">
        <v>9.3000000000000007</v>
      </c>
      <c r="I1029" s="156"/>
      <c r="L1029" s="152"/>
      <c r="M1029" s="157"/>
      <c r="T1029" s="158"/>
      <c r="AT1029" s="153" t="s">
        <v>158</v>
      </c>
      <c r="AU1029" s="153" t="s">
        <v>82</v>
      </c>
      <c r="AV1029" s="13" t="s">
        <v>82</v>
      </c>
      <c r="AW1029" s="13" t="s">
        <v>33</v>
      </c>
      <c r="AX1029" s="13" t="s">
        <v>72</v>
      </c>
      <c r="AY1029" s="153" t="s">
        <v>146</v>
      </c>
    </row>
    <row r="1030" spans="2:65" s="13" customFormat="1">
      <c r="B1030" s="152"/>
      <c r="D1030" s="146" t="s">
        <v>158</v>
      </c>
      <c r="E1030" s="153" t="s">
        <v>19</v>
      </c>
      <c r="F1030" s="154" t="s">
        <v>1020</v>
      </c>
      <c r="H1030" s="155">
        <v>1.85</v>
      </c>
      <c r="I1030" s="156"/>
      <c r="L1030" s="152"/>
      <c r="M1030" s="157"/>
      <c r="T1030" s="158"/>
      <c r="AT1030" s="153" t="s">
        <v>158</v>
      </c>
      <c r="AU1030" s="153" t="s">
        <v>82</v>
      </c>
      <c r="AV1030" s="13" t="s">
        <v>82</v>
      </c>
      <c r="AW1030" s="13" t="s">
        <v>33</v>
      </c>
      <c r="AX1030" s="13" t="s">
        <v>72</v>
      </c>
      <c r="AY1030" s="153" t="s">
        <v>146</v>
      </c>
    </row>
    <row r="1031" spans="2:65" s="14" customFormat="1">
      <c r="B1031" s="159"/>
      <c r="D1031" s="146" t="s">
        <v>158</v>
      </c>
      <c r="E1031" s="160" t="s">
        <v>19</v>
      </c>
      <c r="F1031" s="161" t="s">
        <v>163</v>
      </c>
      <c r="H1031" s="162">
        <v>338.4</v>
      </c>
      <c r="I1031" s="163"/>
      <c r="L1031" s="159"/>
      <c r="M1031" s="164"/>
      <c r="T1031" s="165"/>
      <c r="AT1031" s="160" t="s">
        <v>158</v>
      </c>
      <c r="AU1031" s="160" t="s">
        <v>82</v>
      </c>
      <c r="AV1031" s="14" t="s">
        <v>154</v>
      </c>
      <c r="AW1031" s="14" t="s">
        <v>33</v>
      </c>
      <c r="AX1031" s="14" t="s">
        <v>80</v>
      </c>
      <c r="AY1031" s="160" t="s">
        <v>146</v>
      </c>
    </row>
    <row r="1032" spans="2:65" s="1" customFormat="1" ht="33" customHeight="1">
      <c r="B1032" s="33"/>
      <c r="C1032" s="128" t="s">
        <v>1052</v>
      </c>
      <c r="D1032" s="128" t="s">
        <v>149</v>
      </c>
      <c r="E1032" s="129" t="s">
        <v>1053</v>
      </c>
      <c r="F1032" s="130" t="s">
        <v>1054</v>
      </c>
      <c r="G1032" s="131" t="s">
        <v>264</v>
      </c>
      <c r="H1032" s="132">
        <v>466.536</v>
      </c>
      <c r="I1032" s="133"/>
      <c r="J1032" s="134">
        <f>ROUND(I1032*H1032,2)</f>
        <v>0</v>
      </c>
      <c r="K1032" s="130" t="s">
        <v>153</v>
      </c>
      <c r="L1032" s="33"/>
      <c r="M1032" s="135" t="s">
        <v>19</v>
      </c>
      <c r="N1032" s="136" t="s">
        <v>43</v>
      </c>
      <c r="P1032" s="137">
        <f>O1032*H1032</f>
        <v>0</v>
      </c>
      <c r="Q1032" s="137">
        <v>2.8500000000000001E-3</v>
      </c>
      <c r="R1032" s="137">
        <f>Q1032*H1032</f>
        <v>1.3296276</v>
      </c>
      <c r="S1032" s="137">
        <v>0</v>
      </c>
      <c r="T1032" s="138">
        <f>S1032*H1032</f>
        <v>0</v>
      </c>
      <c r="AR1032" s="139" t="s">
        <v>256</v>
      </c>
      <c r="AT1032" s="139" t="s">
        <v>149</v>
      </c>
      <c r="AU1032" s="139" t="s">
        <v>82</v>
      </c>
      <c r="AY1032" s="18" t="s">
        <v>146</v>
      </c>
      <c r="BE1032" s="140">
        <f>IF(N1032="základní",J1032,0)</f>
        <v>0</v>
      </c>
      <c r="BF1032" s="140">
        <f>IF(N1032="snížená",J1032,0)</f>
        <v>0</v>
      </c>
      <c r="BG1032" s="140">
        <f>IF(N1032="zákl. přenesená",J1032,0)</f>
        <v>0</v>
      </c>
      <c r="BH1032" s="140">
        <f>IF(N1032="sníž. přenesená",J1032,0)</f>
        <v>0</v>
      </c>
      <c r="BI1032" s="140">
        <f>IF(N1032="nulová",J1032,0)</f>
        <v>0</v>
      </c>
      <c r="BJ1032" s="18" t="s">
        <v>80</v>
      </c>
      <c r="BK1032" s="140">
        <f>ROUND(I1032*H1032,2)</f>
        <v>0</v>
      </c>
      <c r="BL1032" s="18" t="s">
        <v>256</v>
      </c>
      <c r="BM1032" s="139" t="s">
        <v>1055</v>
      </c>
    </row>
    <row r="1033" spans="2:65" s="1" customFormat="1">
      <c r="B1033" s="33"/>
      <c r="D1033" s="141" t="s">
        <v>156</v>
      </c>
      <c r="F1033" s="142" t="s">
        <v>1056</v>
      </c>
      <c r="I1033" s="143"/>
      <c r="L1033" s="33"/>
      <c r="M1033" s="144"/>
      <c r="T1033" s="52"/>
      <c r="AT1033" s="18" t="s">
        <v>156</v>
      </c>
      <c r="AU1033" s="18" t="s">
        <v>82</v>
      </c>
    </row>
    <row r="1034" spans="2:65" s="12" customFormat="1">
      <c r="B1034" s="145"/>
      <c r="D1034" s="146" t="s">
        <v>158</v>
      </c>
      <c r="E1034" s="147" t="s">
        <v>19</v>
      </c>
      <c r="F1034" s="148" t="s">
        <v>197</v>
      </c>
      <c r="H1034" s="147" t="s">
        <v>19</v>
      </c>
      <c r="I1034" s="149"/>
      <c r="L1034" s="145"/>
      <c r="M1034" s="150"/>
      <c r="T1034" s="151"/>
      <c r="AT1034" s="147" t="s">
        <v>158</v>
      </c>
      <c r="AU1034" s="147" t="s">
        <v>82</v>
      </c>
      <c r="AV1034" s="12" t="s">
        <v>80</v>
      </c>
      <c r="AW1034" s="12" t="s">
        <v>33</v>
      </c>
      <c r="AX1034" s="12" t="s">
        <v>72</v>
      </c>
      <c r="AY1034" s="147" t="s">
        <v>146</v>
      </c>
    </row>
    <row r="1035" spans="2:65" s="13" customFormat="1" ht="22.5">
      <c r="B1035" s="152"/>
      <c r="D1035" s="146" t="s">
        <v>158</v>
      </c>
      <c r="E1035" s="153" t="s">
        <v>19</v>
      </c>
      <c r="F1035" s="154" t="s">
        <v>1026</v>
      </c>
      <c r="H1035" s="155">
        <v>106.65</v>
      </c>
      <c r="I1035" s="156"/>
      <c r="L1035" s="152"/>
      <c r="M1035" s="157"/>
      <c r="T1035" s="158"/>
      <c r="AT1035" s="153" t="s">
        <v>158</v>
      </c>
      <c r="AU1035" s="153" t="s">
        <v>82</v>
      </c>
      <c r="AV1035" s="13" t="s">
        <v>82</v>
      </c>
      <c r="AW1035" s="13" t="s">
        <v>33</v>
      </c>
      <c r="AX1035" s="13" t="s">
        <v>72</v>
      </c>
      <c r="AY1035" s="153" t="s">
        <v>146</v>
      </c>
    </row>
    <row r="1036" spans="2:65" s="13" customFormat="1">
      <c r="B1036" s="152"/>
      <c r="D1036" s="146" t="s">
        <v>158</v>
      </c>
      <c r="E1036" s="153" t="s">
        <v>19</v>
      </c>
      <c r="F1036" s="154" t="s">
        <v>1027</v>
      </c>
      <c r="H1036" s="155">
        <v>3.3</v>
      </c>
      <c r="I1036" s="156"/>
      <c r="L1036" s="152"/>
      <c r="M1036" s="157"/>
      <c r="T1036" s="158"/>
      <c r="AT1036" s="153" t="s">
        <v>158</v>
      </c>
      <c r="AU1036" s="153" t="s">
        <v>82</v>
      </c>
      <c r="AV1036" s="13" t="s">
        <v>82</v>
      </c>
      <c r="AW1036" s="13" t="s">
        <v>33</v>
      </c>
      <c r="AX1036" s="13" t="s">
        <v>72</v>
      </c>
      <c r="AY1036" s="153" t="s">
        <v>146</v>
      </c>
    </row>
    <row r="1037" spans="2:65" s="13" customFormat="1">
      <c r="B1037" s="152"/>
      <c r="D1037" s="146" t="s">
        <v>158</v>
      </c>
      <c r="E1037" s="153" t="s">
        <v>19</v>
      </c>
      <c r="F1037" s="154" t="s">
        <v>1028</v>
      </c>
      <c r="H1037" s="155">
        <v>27.41</v>
      </c>
      <c r="I1037" s="156"/>
      <c r="L1037" s="152"/>
      <c r="M1037" s="157"/>
      <c r="T1037" s="158"/>
      <c r="AT1037" s="153" t="s">
        <v>158</v>
      </c>
      <c r="AU1037" s="153" t="s">
        <v>82</v>
      </c>
      <c r="AV1037" s="13" t="s">
        <v>82</v>
      </c>
      <c r="AW1037" s="13" t="s">
        <v>33</v>
      </c>
      <c r="AX1037" s="13" t="s">
        <v>72</v>
      </c>
      <c r="AY1037" s="153" t="s">
        <v>146</v>
      </c>
    </row>
    <row r="1038" spans="2:65" s="12" customFormat="1">
      <c r="B1038" s="145"/>
      <c r="D1038" s="146" t="s">
        <v>158</v>
      </c>
      <c r="E1038" s="147" t="s">
        <v>19</v>
      </c>
      <c r="F1038" s="148" t="s">
        <v>209</v>
      </c>
      <c r="H1038" s="147" t="s">
        <v>19</v>
      </c>
      <c r="I1038" s="149"/>
      <c r="L1038" s="145"/>
      <c r="M1038" s="150"/>
      <c r="T1038" s="151"/>
      <c r="AT1038" s="147" t="s">
        <v>158</v>
      </c>
      <c r="AU1038" s="147" t="s">
        <v>82</v>
      </c>
      <c r="AV1038" s="12" t="s">
        <v>80</v>
      </c>
      <c r="AW1038" s="12" t="s">
        <v>33</v>
      </c>
      <c r="AX1038" s="12" t="s">
        <v>72</v>
      </c>
      <c r="AY1038" s="147" t="s">
        <v>146</v>
      </c>
    </row>
    <row r="1039" spans="2:65" s="13" customFormat="1">
      <c r="B1039" s="152"/>
      <c r="D1039" s="146" t="s">
        <v>158</v>
      </c>
      <c r="E1039" s="153" t="s">
        <v>19</v>
      </c>
      <c r="F1039" s="154" t="s">
        <v>1029</v>
      </c>
      <c r="H1039" s="155">
        <v>19.190000000000001</v>
      </c>
      <c r="I1039" s="156"/>
      <c r="L1039" s="152"/>
      <c r="M1039" s="157"/>
      <c r="T1039" s="158"/>
      <c r="AT1039" s="153" t="s">
        <v>158</v>
      </c>
      <c r="AU1039" s="153" t="s">
        <v>82</v>
      </c>
      <c r="AV1039" s="13" t="s">
        <v>82</v>
      </c>
      <c r="AW1039" s="13" t="s">
        <v>33</v>
      </c>
      <c r="AX1039" s="13" t="s">
        <v>72</v>
      </c>
      <c r="AY1039" s="153" t="s">
        <v>146</v>
      </c>
    </row>
    <row r="1040" spans="2:65" s="12" customFormat="1">
      <c r="B1040" s="145"/>
      <c r="D1040" s="146" t="s">
        <v>158</v>
      </c>
      <c r="E1040" s="147" t="s">
        <v>19</v>
      </c>
      <c r="F1040" s="148" t="s">
        <v>403</v>
      </c>
      <c r="H1040" s="147" t="s">
        <v>19</v>
      </c>
      <c r="I1040" s="149"/>
      <c r="L1040" s="145"/>
      <c r="M1040" s="150"/>
      <c r="T1040" s="151"/>
      <c r="AT1040" s="147" t="s">
        <v>158</v>
      </c>
      <c r="AU1040" s="147" t="s">
        <v>82</v>
      </c>
      <c r="AV1040" s="12" t="s">
        <v>80</v>
      </c>
      <c r="AW1040" s="12" t="s">
        <v>33</v>
      </c>
      <c r="AX1040" s="12" t="s">
        <v>72</v>
      </c>
      <c r="AY1040" s="147" t="s">
        <v>146</v>
      </c>
    </row>
    <row r="1041" spans="2:51" s="13" customFormat="1">
      <c r="B1041" s="152"/>
      <c r="D1041" s="146" t="s">
        <v>158</v>
      </c>
      <c r="E1041" s="153" t="s">
        <v>19</v>
      </c>
      <c r="F1041" s="154" t="s">
        <v>1030</v>
      </c>
      <c r="H1041" s="155">
        <v>36.15</v>
      </c>
      <c r="I1041" s="156"/>
      <c r="L1041" s="152"/>
      <c r="M1041" s="157"/>
      <c r="T1041" s="158"/>
      <c r="AT1041" s="153" t="s">
        <v>158</v>
      </c>
      <c r="AU1041" s="153" t="s">
        <v>82</v>
      </c>
      <c r="AV1041" s="13" t="s">
        <v>82</v>
      </c>
      <c r="AW1041" s="13" t="s">
        <v>33</v>
      </c>
      <c r="AX1041" s="13" t="s">
        <v>72</v>
      </c>
      <c r="AY1041" s="153" t="s">
        <v>146</v>
      </c>
    </row>
    <row r="1042" spans="2:51" s="12" customFormat="1">
      <c r="B1042" s="145"/>
      <c r="D1042" s="146" t="s">
        <v>158</v>
      </c>
      <c r="E1042" s="147" t="s">
        <v>19</v>
      </c>
      <c r="F1042" s="148" t="s">
        <v>213</v>
      </c>
      <c r="H1042" s="147" t="s">
        <v>19</v>
      </c>
      <c r="I1042" s="149"/>
      <c r="L1042" s="145"/>
      <c r="M1042" s="150"/>
      <c r="T1042" s="151"/>
      <c r="AT1042" s="147" t="s">
        <v>158</v>
      </c>
      <c r="AU1042" s="147" t="s">
        <v>82</v>
      </c>
      <c r="AV1042" s="12" t="s">
        <v>80</v>
      </c>
      <c r="AW1042" s="12" t="s">
        <v>33</v>
      </c>
      <c r="AX1042" s="12" t="s">
        <v>72</v>
      </c>
      <c r="AY1042" s="147" t="s">
        <v>146</v>
      </c>
    </row>
    <row r="1043" spans="2:51" s="13" customFormat="1">
      <c r="B1043" s="152"/>
      <c r="D1043" s="146" t="s">
        <v>158</v>
      </c>
      <c r="E1043" s="153" t="s">
        <v>19</v>
      </c>
      <c r="F1043" s="154" t="s">
        <v>1031</v>
      </c>
      <c r="H1043" s="155">
        <v>29.25</v>
      </c>
      <c r="I1043" s="156"/>
      <c r="L1043" s="152"/>
      <c r="M1043" s="157"/>
      <c r="T1043" s="158"/>
      <c r="AT1043" s="153" t="s">
        <v>158</v>
      </c>
      <c r="AU1043" s="153" t="s">
        <v>82</v>
      </c>
      <c r="AV1043" s="13" t="s">
        <v>82</v>
      </c>
      <c r="AW1043" s="13" t="s">
        <v>33</v>
      </c>
      <c r="AX1043" s="13" t="s">
        <v>72</v>
      </c>
      <c r="AY1043" s="153" t="s">
        <v>146</v>
      </c>
    </row>
    <row r="1044" spans="2:51" s="13" customFormat="1">
      <c r="B1044" s="152"/>
      <c r="D1044" s="146" t="s">
        <v>158</v>
      </c>
      <c r="E1044" s="153" t="s">
        <v>19</v>
      </c>
      <c r="F1044" s="154" t="s">
        <v>1032</v>
      </c>
      <c r="H1044" s="155">
        <v>22.3</v>
      </c>
      <c r="I1044" s="156"/>
      <c r="L1044" s="152"/>
      <c r="M1044" s="157"/>
      <c r="T1044" s="158"/>
      <c r="AT1044" s="153" t="s">
        <v>158</v>
      </c>
      <c r="AU1044" s="153" t="s">
        <v>82</v>
      </c>
      <c r="AV1044" s="13" t="s">
        <v>82</v>
      </c>
      <c r="AW1044" s="13" t="s">
        <v>33</v>
      </c>
      <c r="AX1044" s="13" t="s">
        <v>72</v>
      </c>
      <c r="AY1044" s="153" t="s">
        <v>146</v>
      </c>
    </row>
    <row r="1045" spans="2:51" s="13" customFormat="1">
      <c r="B1045" s="152"/>
      <c r="D1045" s="146" t="s">
        <v>158</v>
      </c>
      <c r="E1045" s="153" t="s">
        <v>19</v>
      </c>
      <c r="F1045" s="154" t="s">
        <v>1033</v>
      </c>
      <c r="H1045" s="155">
        <v>24.06</v>
      </c>
      <c r="I1045" s="156"/>
      <c r="L1045" s="152"/>
      <c r="M1045" s="157"/>
      <c r="T1045" s="158"/>
      <c r="AT1045" s="153" t="s">
        <v>158</v>
      </c>
      <c r="AU1045" s="153" t="s">
        <v>82</v>
      </c>
      <c r="AV1045" s="13" t="s">
        <v>82</v>
      </c>
      <c r="AW1045" s="13" t="s">
        <v>33</v>
      </c>
      <c r="AX1045" s="13" t="s">
        <v>72</v>
      </c>
      <c r="AY1045" s="153" t="s">
        <v>146</v>
      </c>
    </row>
    <row r="1046" spans="2:51" s="12" customFormat="1">
      <c r="B1046" s="145"/>
      <c r="D1046" s="146" t="s">
        <v>158</v>
      </c>
      <c r="E1046" s="147" t="s">
        <v>19</v>
      </c>
      <c r="F1046" s="148" t="s">
        <v>333</v>
      </c>
      <c r="H1046" s="147" t="s">
        <v>19</v>
      </c>
      <c r="I1046" s="149"/>
      <c r="L1046" s="145"/>
      <c r="M1046" s="150"/>
      <c r="T1046" s="151"/>
      <c r="AT1046" s="147" t="s">
        <v>158</v>
      </c>
      <c r="AU1046" s="147" t="s">
        <v>82</v>
      </c>
      <c r="AV1046" s="12" t="s">
        <v>80</v>
      </c>
      <c r="AW1046" s="12" t="s">
        <v>33</v>
      </c>
      <c r="AX1046" s="12" t="s">
        <v>72</v>
      </c>
      <c r="AY1046" s="147" t="s">
        <v>146</v>
      </c>
    </row>
    <row r="1047" spans="2:51" s="13" customFormat="1">
      <c r="B1047" s="152"/>
      <c r="D1047" s="146" t="s">
        <v>158</v>
      </c>
      <c r="E1047" s="153" t="s">
        <v>19</v>
      </c>
      <c r="F1047" s="154" t="s">
        <v>1034</v>
      </c>
      <c r="H1047" s="155">
        <v>15.94</v>
      </c>
      <c r="I1047" s="156"/>
      <c r="L1047" s="152"/>
      <c r="M1047" s="157"/>
      <c r="T1047" s="158"/>
      <c r="AT1047" s="153" t="s">
        <v>158</v>
      </c>
      <c r="AU1047" s="153" t="s">
        <v>82</v>
      </c>
      <c r="AV1047" s="13" t="s">
        <v>82</v>
      </c>
      <c r="AW1047" s="13" t="s">
        <v>33</v>
      </c>
      <c r="AX1047" s="13" t="s">
        <v>72</v>
      </c>
      <c r="AY1047" s="153" t="s">
        <v>146</v>
      </c>
    </row>
    <row r="1048" spans="2:51" s="12" customFormat="1">
      <c r="B1048" s="145"/>
      <c r="D1048" s="146" t="s">
        <v>158</v>
      </c>
      <c r="E1048" s="147" t="s">
        <v>19</v>
      </c>
      <c r="F1048" s="148" t="s">
        <v>340</v>
      </c>
      <c r="H1048" s="147" t="s">
        <v>19</v>
      </c>
      <c r="I1048" s="149"/>
      <c r="L1048" s="145"/>
      <c r="M1048" s="150"/>
      <c r="T1048" s="151"/>
      <c r="AT1048" s="147" t="s">
        <v>158</v>
      </c>
      <c r="AU1048" s="147" t="s">
        <v>82</v>
      </c>
      <c r="AV1048" s="12" t="s">
        <v>80</v>
      </c>
      <c r="AW1048" s="12" t="s">
        <v>33</v>
      </c>
      <c r="AX1048" s="12" t="s">
        <v>72</v>
      </c>
      <c r="AY1048" s="147" t="s">
        <v>146</v>
      </c>
    </row>
    <row r="1049" spans="2:51" s="13" customFormat="1">
      <c r="B1049" s="152"/>
      <c r="D1049" s="146" t="s">
        <v>158</v>
      </c>
      <c r="E1049" s="153" t="s">
        <v>19</v>
      </c>
      <c r="F1049" s="154" t="s">
        <v>1035</v>
      </c>
      <c r="H1049" s="155">
        <v>60.62</v>
      </c>
      <c r="I1049" s="156"/>
      <c r="L1049" s="152"/>
      <c r="M1049" s="157"/>
      <c r="T1049" s="158"/>
      <c r="AT1049" s="153" t="s">
        <v>158</v>
      </c>
      <c r="AU1049" s="153" t="s">
        <v>82</v>
      </c>
      <c r="AV1049" s="13" t="s">
        <v>82</v>
      </c>
      <c r="AW1049" s="13" t="s">
        <v>33</v>
      </c>
      <c r="AX1049" s="13" t="s">
        <v>72</v>
      </c>
      <c r="AY1049" s="153" t="s">
        <v>146</v>
      </c>
    </row>
    <row r="1050" spans="2:51" s="13" customFormat="1" ht="22.5">
      <c r="B1050" s="152"/>
      <c r="D1050" s="146" t="s">
        <v>158</v>
      </c>
      <c r="E1050" s="153" t="s">
        <v>19</v>
      </c>
      <c r="F1050" s="154" t="s">
        <v>1036</v>
      </c>
      <c r="H1050" s="155">
        <v>11.09</v>
      </c>
      <c r="I1050" s="156"/>
      <c r="L1050" s="152"/>
      <c r="M1050" s="157"/>
      <c r="T1050" s="158"/>
      <c r="AT1050" s="153" t="s">
        <v>158</v>
      </c>
      <c r="AU1050" s="153" t="s">
        <v>82</v>
      </c>
      <c r="AV1050" s="13" t="s">
        <v>82</v>
      </c>
      <c r="AW1050" s="13" t="s">
        <v>33</v>
      </c>
      <c r="AX1050" s="13" t="s">
        <v>72</v>
      </c>
      <c r="AY1050" s="153" t="s">
        <v>146</v>
      </c>
    </row>
    <row r="1051" spans="2:51" s="12" customFormat="1">
      <c r="B1051" s="145"/>
      <c r="D1051" s="146" t="s">
        <v>158</v>
      </c>
      <c r="E1051" s="147" t="s">
        <v>19</v>
      </c>
      <c r="F1051" s="148" t="s">
        <v>411</v>
      </c>
      <c r="H1051" s="147" t="s">
        <v>19</v>
      </c>
      <c r="I1051" s="149"/>
      <c r="L1051" s="145"/>
      <c r="M1051" s="150"/>
      <c r="T1051" s="151"/>
      <c r="AT1051" s="147" t="s">
        <v>158</v>
      </c>
      <c r="AU1051" s="147" t="s">
        <v>82</v>
      </c>
      <c r="AV1051" s="12" t="s">
        <v>80</v>
      </c>
      <c r="AW1051" s="12" t="s">
        <v>33</v>
      </c>
      <c r="AX1051" s="12" t="s">
        <v>72</v>
      </c>
      <c r="AY1051" s="147" t="s">
        <v>146</v>
      </c>
    </row>
    <row r="1052" spans="2:51" s="13" customFormat="1">
      <c r="B1052" s="152"/>
      <c r="D1052" s="146" t="s">
        <v>158</v>
      </c>
      <c r="E1052" s="153" t="s">
        <v>19</v>
      </c>
      <c r="F1052" s="154" t="s">
        <v>1037</v>
      </c>
      <c r="H1052" s="155">
        <v>19.206</v>
      </c>
      <c r="I1052" s="156"/>
      <c r="L1052" s="152"/>
      <c r="M1052" s="157"/>
      <c r="T1052" s="158"/>
      <c r="AT1052" s="153" t="s">
        <v>158</v>
      </c>
      <c r="AU1052" s="153" t="s">
        <v>82</v>
      </c>
      <c r="AV1052" s="13" t="s">
        <v>82</v>
      </c>
      <c r="AW1052" s="13" t="s">
        <v>33</v>
      </c>
      <c r="AX1052" s="13" t="s">
        <v>72</v>
      </c>
      <c r="AY1052" s="153" t="s">
        <v>146</v>
      </c>
    </row>
    <row r="1053" spans="2:51" s="12" customFormat="1">
      <c r="B1053" s="145"/>
      <c r="D1053" s="146" t="s">
        <v>158</v>
      </c>
      <c r="E1053" s="147" t="s">
        <v>19</v>
      </c>
      <c r="F1053" s="148" t="s">
        <v>370</v>
      </c>
      <c r="H1053" s="147" t="s">
        <v>19</v>
      </c>
      <c r="I1053" s="149"/>
      <c r="L1053" s="145"/>
      <c r="M1053" s="150"/>
      <c r="T1053" s="151"/>
      <c r="AT1053" s="147" t="s">
        <v>158</v>
      </c>
      <c r="AU1053" s="147" t="s">
        <v>82</v>
      </c>
      <c r="AV1053" s="12" t="s">
        <v>80</v>
      </c>
      <c r="AW1053" s="12" t="s">
        <v>33</v>
      </c>
      <c r="AX1053" s="12" t="s">
        <v>72</v>
      </c>
      <c r="AY1053" s="147" t="s">
        <v>146</v>
      </c>
    </row>
    <row r="1054" spans="2:51" s="13" customFormat="1">
      <c r="B1054" s="152"/>
      <c r="D1054" s="146" t="s">
        <v>158</v>
      </c>
      <c r="E1054" s="153" t="s">
        <v>19</v>
      </c>
      <c r="F1054" s="154" t="s">
        <v>1038</v>
      </c>
      <c r="H1054" s="155">
        <v>16.02</v>
      </c>
      <c r="I1054" s="156"/>
      <c r="L1054" s="152"/>
      <c r="M1054" s="157"/>
      <c r="T1054" s="158"/>
      <c r="AT1054" s="153" t="s">
        <v>158</v>
      </c>
      <c r="AU1054" s="153" t="s">
        <v>82</v>
      </c>
      <c r="AV1054" s="13" t="s">
        <v>82</v>
      </c>
      <c r="AW1054" s="13" t="s">
        <v>33</v>
      </c>
      <c r="AX1054" s="13" t="s">
        <v>72</v>
      </c>
      <c r="AY1054" s="153" t="s">
        <v>146</v>
      </c>
    </row>
    <row r="1055" spans="2:51" s="12" customFormat="1">
      <c r="B1055" s="145"/>
      <c r="D1055" s="146" t="s">
        <v>158</v>
      </c>
      <c r="E1055" s="147" t="s">
        <v>19</v>
      </c>
      <c r="F1055" s="148" t="s">
        <v>375</v>
      </c>
      <c r="H1055" s="147" t="s">
        <v>19</v>
      </c>
      <c r="I1055" s="149"/>
      <c r="L1055" s="145"/>
      <c r="M1055" s="150"/>
      <c r="T1055" s="151"/>
      <c r="AT1055" s="147" t="s">
        <v>158</v>
      </c>
      <c r="AU1055" s="147" t="s">
        <v>82</v>
      </c>
      <c r="AV1055" s="12" t="s">
        <v>80</v>
      </c>
      <c r="AW1055" s="12" t="s">
        <v>33</v>
      </c>
      <c r="AX1055" s="12" t="s">
        <v>72</v>
      </c>
      <c r="AY1055" s="147" t="s">
        <v>146</v>
      </c>
    </row>
    <row r="1056" spans="2:51" s="13" customFormat="1">
      <c r="B1056" s="152"/>
      <c r="D1056" s="146" t="s">
        <v>158</v>
      </c>
      <c r="E1056" s="153" t="s">
        <v>19</v>
      </c>
      <c r="F1056" s="154" t="s">
        <v>1039</v>
      </c>
      <c r="H1056" s="155">
        <v>47.43</v>
      </c>
      <c r="I1056" s="156"/>
      <c r="L1056" s="152"/>
      <c r="M1056" s="157"/>
      <c r="T1056" s="158"/>
      <c r="AT1056" s="153" t="s">
        <v>158</v>
      </c>
      <c r="AU1056" s="153" t="s">
        <v>82</v>
      </c>
      <c r="AV1056" s="13" t="s">
        <v>82</v>
      </c>
      <c r="AW1056" s="13" t="s">
        <v>33</v>
      </c>
      <c r="AX1056" s="13" t="s">
        <v>72</v>
      </c>
      <c r="AY1056" s="153" t="s">
        <v>146</v>
      </c>
    </row>
    <row r="1057" spans="2:65" s="12" customFormat="1">
      <c r="B1057" s="145"/>
      <c r="D1057" s="146" t="s">
        <v>158</v>
      </c>
      <c r="E1057" s="147" t="s">
        <v>19</v>
      </c>
      <c r="F1057" s="148" t="s">
        <v>380</v>
      </c>
      <c r="H1057" s="147" t="s">
        <v>19</v>
      </c>
      <c r="I1057" s="149"/>
      <c r="L1057" s="145"/>
      <c r="M1057" s="150"/>
      <c r="T1057" s="151"/>
      <c r="AT1057" s="147" t="s">
        <v>158</v>
      </c>
      <c r="AU1057" s="147" t="s">
        <v>82</v>
      </c>
      <c r="AV1057" s="12" t="s">
        <v>80</v>
      </c>
      <c r="AW1057" s="12" t="s">
        <v>33</v>
      </c>
      <c r="AX1057" s="12" t="s">
        <v>72</v>
      </c>
      <c r="AY1057" s="147" t="s">
        <v>146</v>
      </c>
    </row>
    <row r="1058" spans="2:65" s="13" customFormat="1">
      <c r="B1058" s="152"/>
      <c r="D1058" s="146" t="s">
        <v>158</v>
      </c>
      <c r="E1058" s="153" t="s">
        <v>19</v>
      </c>
      <c r="F1058" s="154" t="s">
        <v>1040</v>
      </c>
      <c r="H1058" s="155">
        <v>18.3</v>
      </c>
      <c r="I1058" s="156"/>
      <c r="L1058" s="152"/>
      <c r="M1058" s="157"/>
      <c r="T1058" s="158"/>
      <c r="AT1058" s="153" t="s">
        <v>158</v>
      </c>
      <c r="AU1058" s="153" t="s">
        <v>82</v>
      </c>
      <c r="AV1058" s="13" t="s">
        <v>82</v>
      </c>
      <c r="AW1058" s="13" t="s">
        <v>33</v>
      </c>
      <c r="AX1058" s="13" t="s">
        <v>72</v>
      </c>
      <c r="AY1058" s="153" t="s">
        <v>146</v>
      </c>
    </row>
    <row r="1059" spans="2:65" s="13" customFormat="1">
      <c r="B1059" s="152"/>
      <c r="D1059" s="146" t="s">
        <v>158</v>
      </c>
      <c r="E1059" s="153" t="s">
        <v>19</v>
      </c>
      <c r="F1059" s="154" t="s">
        <v>1041</v>
      </c>
      <c r="H1059" s="155">
        <v>6</v>
      </c>
      <c r="I1059" s="156"/>
      <c r="L1059" s="152"/>
      <c r="M1059" s="157"/>
      <c r="T1059" s="158"/>
      <c r="AT1059" s="153" t="s">
        <v>158</v>
      </c>
      <c r="AU1059" s="153" t="s">
        <v>82</v>
      </c>
      <c r="AV1059" s="13" t="s">
        <v>82</v>
      </c>
      <c r="AW1059" s="13" t="s">
        <v>33</v>
      </c>
      <c r="AX1059" s="13" t="s">
        <v>72</v>
      </c>
      <c r="AY1059" s="153" t="s">
        <v>146</v>
      </c>
    </row>
    <row r="1060" spans="2:65" s="12" customFormat="1">
      <c r="B1060" s="145"/>
      <c r="D1060" s="146" t="s">
        <v>158</v>
      </c>
      <c r="E1060" s="147" t="s">
        <v>19</v>
      </c>
      <c r="F1060" s="148" t="s">
        <v>543</v>
      </c>
      <c r="H1060" s="147" t="s">
        <v>19</v>
      </c>
      <c r="I1060" s="149"/>
      <c r="L1060" s="145"/>
      <c r="M1060" s="150"/>
      <c r="T1060" s="151"/>
      <c r="AT1060" s="147" t="s">
        <v>158</v>
      </c>
      <c r="AU1060" s="147" t="s">
        <v>82</v>
      </c>
      <c r="AV1060" s="12" t="s">
        <v>80</v>
      </c>
      <c r="AW1060" s="12" t="s">
        <v>33</v>
      </c>
      <c r="AX1060" s="12" t="s">
        <v>72</v>
      </c>
      <c r="AY1060" s="147" t="s">
        <v>146</v>
      </c>
    </row>
    <row r="1061" spans="2:65" s="13" customFormat="1">
      <c r="B1061" s="152"/>
      <c r="D1061" s="146" t="s">
        <v>158</v>
      </c>
      <c r="E1061" s="153" t="s">
        <v>19</v>
      </c>
      <c r="F1061" s="154" t="s">
        <v>1042</v>
      </c>
      <c r="H1061" s="155">
        <v>3.62</v>
      </c>
      <c r="I1061" s="156"/>
      <c r="L1061" s="152"/>
      <c r="M1061" s="157"/>
      <c r="T1061" s="158"/>
      <c r="AT1061" s="153" t="s">
        <v>158</v>
      </c>
      <c r="AU1061" s="153" t="s">
        <v>82</v>
      </c>
      <c r="AV1061" s="13" t="s">
        <v>82</v>
      </c>
      <c r="AW1061" s="13" t="s">
        <v>33</v>
      </c>
      <c r="AX1061" s="13" t="s">
        <v>72</v>
      </c>
      <c r="AY1061" s="153" t="s">
        <v>146</v>
      </c>
    </row>
    <row r="1062" spans="2:65" s="14" customFormat="1">
      <c r="B1062" s="159"/>
      <c r="D1062" s="146" t="s">
        <v>158</v>
      </c>
      <c r="E1062" s="160" t="s">
        <v>19</v>
      </c>
      <c r="F1062" s="161" t="s">
        <v>163</v>
      </c>
      <c r="H1062" s="162">
        <v>466.536</v>
      </c>
      <c r="I1062" s="163"/>
      <c r="L1062" s="159"/>
      <c r="M1062" s="164"/>
      <c r="T1062" s="165"/>
      <c r="AT1062" s="160" t="s">
        <v>158</v>
      </c>
      <c r="AU1062" s="160" t="s">
        <v>82</v>
      </c>
      <c r="AV1062" s="14" t="s">
        <v>154</v>
      </c>
      <c r="AW1062" s="14" t="s">
        <v>33</v>
      </c>
      <c r="AX1062" s="14" t="s">
        <v>80</v>
      </c>
      <c r="AY1062" s="160" t="s">
        <v>146</v>
      </c>
    </row>
    <row r="1063" spans="2:65" s="1" customFormat="1" ht="44.25" customHeight="1">
      <c r="B1063" s="33"/>
      <c r="C1063" s="128" t="s">
        <v>1057</v>
      </c>
      <c r="D1063" s="128" t="s">
        <v>149</v>
      </c>
      <c r="E1063" s="129" t="s">
        <v>1058</v>
      </c>
      <c r="F1063" s="130" t="s">
        <v>1059</v>
      </c>
      <c r="G1063" s="131" t="s">
        <v>1060</v>
      </c>
      <c r="H1063" s="183"/>
      <c r="I1063" s="133"/>
      <c r="J1063" s="134">
        <f>ROUND(I1063*H1063,2)</f>
        <v>0</v>
      </c>
      <c r="K1063" s="130" t="s">
        <v>153</v>
      </c>
      <c r="L1063" s="33"/>
      <c r="M1063" s="135" t="s">
        <v>19</v>
      </c>
      <c r="N1063" s="136" t="s">
        <v>43</v>
      </c>
      <c r="P1063" s="137">
        <f>O1063*H1063</f>
        <v>0</v>
      </c>
      <c r="Q1063" s="137">
        <v>0</v>
      </c>
      <c r="R1063" s="137">
        <f>Q1063*H1063</f>
        <v>0</v>
      </c>
      <c r="S1063" s="137">
        <v>0</v>
      </c>
      <c r="T1063" s="138">
        <f>S1063*H1063</f>
        <v>0</v>
      </c>
      <c r="AR1063" s="139" t="s">
        <v>256</v>
      </c>
      <c r="AT1063" s="139" t="s">
        <v>149</v>
      </c>
      <c r="AU1063" s="139" t="s">
        <v>82</v>
      </c>
      <c r="AY1063" s="18" t="s">
        <v>146</v>
      </c>
      <c r="BE1063" s="140">
        <f>IF(N1063="základní",J1063,0)</f>
        <v>0</v>
      </c>
      <c r="BF1063" s="140">
        <f>IF(N1063="snížená",J1063,0)</f>
        <v>0</v>
      </c>
      <c r="BG1063" s="140">
        <f>IF(N1063="zákl. přenesená",J1063,0)</f>
        <v>0</v>
      </c>
      <c r="BH1063" s="140">
        <f>IF(N1063="sníž. přenesená",J1063,0)</f>
        <v>0</v>
      </c>
      <c r="BI1063" s="140">
        <f>IF(N1063="nulová",J1063,0)</f>
        <v>0</v>
      </c>
      <c r="BJ1063" s="18" t="s">
        <v>80</v>
      </c>
      <c r="BK1063" s="140">
        <f>ROUND(I1063*H1063,2)</f>
        <v>0</v>
      </c>
      <c r="BL1063" s="18" t="s">
        <v>256</v>
      </c>
      <c r="BM1063" s="139" t="s">
        <v>1061</v>
      </c>
    </row>
    <row r="1064" spans="2:65" s="1" customFormat="1">
      <c r="B1064" s="33"/>
      <c r="D1064" s="141" t="s">
        <v>156</v>
      </c>
      <c r="F1064" s="142" t="s">
        <v>1062</v>
      </c>
      <c r="I1064" s="143"/>
      <c r="L1064" s="33"/>
      <c r="M1064" s="144"/>
      <c r="T1064" s="52"/>
      <c r="AT1064" s="18" t="s">
        <v>156</v>
      </c>
      <c r="AU1064" s="18" t="s">
        <v>82</v>
      </c>
    </row>
    <row r="1065" spans="2:65" s="11" customFormat="1" ht="22.9" customHeight="1">
      <c r="B1065" s="116"/>
      <c r="D1065" s="117" t="s">
        <v>71</v>
      </c>
      <c r="E1065" s="126" t="s">
        <v>1063</v>
      </c>
      <c r="F1065" s="126" t="s">
        <v>1064</v>
      </c>
      <c r="I1065" s="119"/>
      <c r="J1065" s="127">
        <f>BK1065</f>
        <v>0</v>
      </c>
      <c r="L1065" s="116"/>
      <c r="M1065" s="121"/>
      <c r="P1065" s="122">
        <f>SUM(P1066:P1120)</f>
        <v>0</v>
      </c>
      <c r="R1065" s="122">
        <f>SUM(R1066:R1120)</f>
        <v>0</v>
      </c>
      <c r="T1065" s="123">
        <f>SUM(T1066:T1120)</f>
        <v>0</v>
      </c>
      <c r="AR1065" s="117" t="s">
        <v>82</v>
      </c>
      <c r="AT1065" s="124" t="s">
        <v>71</v>
      </c>
      <c r="AU1065" s="124" t="s">
        <v>80</v>
      </c>
      <c r="AY1065" s="117" t="s">
        <v>146</v>
      </c>
      <c r="BK1065" s="125">
        <f>SUM(BK1066:BK1120)</f>
        <v>0</v>
      </c>
    </row>
    <row r="1066" spans="2:65" s="1" customFormat="1" ht="44.25" customHeight="1">
      <c r="B1066" s="33"/>
      <c r="C1066" s="128" t="s">
        <v>1065</v>
      </c>
      <c r="D1066" s="128" t="s">
        <v>149</v>
      </c>
      <c r="E1066" s="129" t="s">
        <v>1066</v>
      </c>
      <c r="F1066" s="130" t="s">
        <v>1067</v>
      </c>
      <c r="G1066" s="131" t="s">
        <v>232</v>
      </c>
      <c r="H1066" s="132">
        <v>1</v>
      </c>
      <c r="I1066" s="133"/>
      <c r="J1066" s="134">
        <f>ROUND(I1066*H1066,2)</f>
        <v>0</v>
      </c>
      <c r="K1066" s="130" t="s">
        <v>19</v>
      </c>
      <c r="L1066" s="33"/>
      <c r="M1066" s="135" t="s">
        <v>19</v>
      </c>
      <c r="N1066" s="136" t="s">
        <v>43</v>
      </c>
      <c r="P1066" s="137">
        <f>O1066*H1066</f>
        <v>0</v>
      </c>
      <c r="Q1066" s="137">
        <v>0</v>
      </c>
      <c r="R1066" s="137">
        <f>Q1066*H1066</f>
        <v>0</v>
      </c>
      <c r="S1066" s="137">
        <v>0</v>
      </c>
      <c r="T1066" s="138">
        <f>S1066*H1066</f>
        <v>0</v>
      </c>
      <c r="AR1066" s="139" t="s">
        <v>256</v>
      </c>
      <c r="AT1066" s="139" t="s">
        <v>149</v>
      </c>
      <c r="AU1066" s="139" t="s">
        <v>82</v>
      </c>
      <c r="AY1066" s="18" t="s">
        <v>146</v>
      </c>
      <c r="BE1066" s="140">
        <f>IF(N1066="základní",J1066,0)</f>
        <v>0</v>
      </c>
      <c r="BF1066" s="140">
        <f>IF(N1066="snížená",J1066,0)</f>
        <v>0</v>
      </c>
      <c r="BG1066" s="140">
        <f>IF(N1066="zákl. přenesená",J1066,0)</f>
        <v>0</v>
      </c>
      <c r="BH1066" s="140">
        <f>IF(N1066="sníž. přenesená",J1066,0)</f>
        <v>0</v>
      </c>
      <c r="BI1066" s="140">
        <f>IF(N1066="nulová",J1066,0)</f>
        <v>0</v>
      </c>
      <c r="BJ1066" s="18" t="s">
        <v>80</v>
      </c>
      <c r="BK1066" s="140">
        <f>ROUND(I1066*H1066,2)</f>
        <v>0</v>
      </c>
      <c r="BL1066" s="18" t="s">
        <v>256</v>
      </c>
      <c r="BM1066" s="139" t="s">
        <v>1068</v>
      </c>
    </row>
    <row r="1067" spans="2:65" s="12" customFormat="1">
      <c r="B1067" s="145"/>
      <c r="D1067" s="146" t="s">
        <v>158</v>
      </c>
      <c r="E1067" s="147" t="s">
        <v>19</v>
      </c>
      <c r="F1067" s="148" t="s">
        <v>1069</v>
      </c>
      <c r="H1067" s="147" t="s">
        <v>19</v>
      </c>
      <c r="I1067" s="149"/>
      <c r="L1067" s="145"/>
      <c r="M1067" s="150"/>
      <c r="T1067" s="151"/>
      <c r="AT1067" s="147" t="s">
        <v>158</v>
      </c>
      <c r="AU1067" s="147" t="s">
        <v>82</v>
      </c>
      <c r="AV1067" s="12" t="s">
        <v>80</v>
      </c>
      <c r="AW1067" s="12" t="s">
        <v>33</v>
      </c>
      <c r="AX1067" s="12" t="s">
        <v>72</v>
      </c>
      <c r="AY1067" s="147" t="s">
        <v>146</v>
      </c>
    </row>
    <row r="1068" spans="2:65" s="13" customFormat="1">
      <c r="B1068" s="152"/>
      <c r="D1068" s="146" t="s">
        <v>158</v>
      </c>
      <c r="E1068" s="153" t="s">
        <v>19</v>
      </c>
      <c r="F1068" s="154" t="s">
        <v>80</v>
      </c>
      <c r="H1068" s="155">
        <v>1</v>
      </c>
      <c r="I1068" s="156"/>
      <c r="L1068" s="152"/>
      <c r="M1068" s="157"/>
      <c r="T1068" s="158"/>
      <c r="AT1068" s="153" t="s">
        <v>158</v>
      </c>
      <c r="AU1068" s="153" t="s">
        <v>82</v>
      </c>
      <c r="AV1068" s="13" t="s">
        <v>82</v>
      </c>
      <c r="AW1068" s="13" t="s">
        <v>33</v>
      </c>
      <c r="AX1068" s="13" t="s">
        <v>80</v>
      </c>
      <c r="AY1068" s="153" t="s">
        <v>146</v>
      </c>
    </row>
    <row r="1069" spans="2:65" s="1" customFormat="1" ht="49.15" customHeight="1">
      <c r="B1069" s="33"/>
      <c r="C1069" s="128" t="s">
        <v>1070</v>
      </c>
      <c r="D1069" s="128" t="s">
        <v>149</v>
      </c>
      <c r="E1069" s="129" t="s">
        <v>1071</v>
      </c>
      <c r="F1069" s="130" t="s">
        <v>1072</v>
      </c>
      <c r="G1069" s="131" t="s">
        <v>166</v>
      </c>
      <c r="H1069" s="132">
        <v>1</v>
      </c>
      <c r="I1069" s="133"/>
      <c r="J1069" s="134">
        <f>ROUND(I1069*H1069,2)</f>
        <v>0</v>
      </c>
      <c r="K1069" s="130" t="s">
        <v>19</v>
      </c>
      <c r="L1069" s="33"/>
      <c r="M1069" s="135" t="s">
        <v>19</v>
      </c>
      <c r="N1069" s="136" t="s">
        <v>43</v>
      </c>
      <c r="P1069" s="137">
        <f>O1069*H1069</f>
        <v>0</v>
      </c>
      <c r="Q1069" s="137">
        <v>0</v>
      </c>
      <c r="R1069" s="137">
        <f>Q1069*H1069</f>
        <v>0</v>
      </c>
      <c r="S1069" s="137">
        <v>0</v>
      </c>
      <c r="T1069" s="138">
        <f>S1069*H1069</f>
        <v>0</v>
      </c>
      <c r="AR1069" s="139" t="s">
        <v>256</v>
      </c>
      <c r="AT1069" s="139" t="s">
        <v>149</v>
      </c>
      <c r="AU1069" s="139" t="s">
        <v>82</v>
      </c>
      <c r="AY1069" s="18" t="s">
        <v>146</v>
      </c>
      <c r="BE1069" s="140">
        <f>IF(N1069="základní",J1069,0)</f>
        <v>0</v>
      </c>
      <c r="BF1069" s="140">
        <f>IF(N1069="snížená",J1069,0)</f>
        <v>0</v>
      </c>
      <c r="BG1069" s="140">
        <f>IF(N1069="zákl. přenesená",J1069,0)</f>
        <v>0</v>
      </c>
      <c r="BH1069" s="140">
        <f>IF(N1069="sníž. přenesená",J1069,0)</f>
        <v>0</v>
      </c>
      <c r="BI1069" s="140">
        <f>IF(N1069="nulová",J1069,0)</f>
        <v>0</v>
      </c>
      <c r="BJ1069" s="18" t="s">
        <v>80</v>
      </c>
      <c r="BK1069" s="140">
        <f>ROUND(I1069*H1069,2)</f>
        <v>0</v>
      </c>
      <c r="BL1069" s="18" t="s">
        <v>256</v>
      </c>
      <c r="BM1069" s="139" t="s">
        <v>1073</v>
      </c>
    </row>
    <row r="1070" spans="2:65" s="12" customFormat="1">
      <c r="B1070" s="145"/>
      <c r="D1070" s="146" t="s">
        <v>158</v>
      </c>
      <c r="E1070" s="147" t="s">
        <v>19</v>
      </c>
      <c r="F1070" s="148" t="s">
        <v>1074</v>
      </c>
      <c r="H1070" s="147" t="s">
        <v>19</v>
      </c>
      <c r="I1070" s="149"/>
      <c r="L1070" s="145"/>
      <c r="M1070" s="150"/>
      <c r="T1070" s="151"/>
      <c r="AT1070" s="147" t="s">
        <v>158</v>
      </c>
      <c r="AU1070" s="147" t="s">
        <v>82</v>
      </c>
      <c r="AV1070" s="12" t="s">
        <v>80</v>
      </c>
      <c r="AW1070" s="12" t="s">
        <v>33</v>
      </c>
      <c r="AX1070" s="12" t="s">
        <v>72</v>
      </c>
      <c r="AY1070" s="147" t="s">
        <v>146</v>
      </c>
    </row>
    <row r="1071" spans="2:65" s="13" customFormat="1">
      <c r="B1071" s="152"/>
      <c r="D1071" s="146" t="s">
        <v>158</v>
      </c>
      <c r="E1071" s="153" t="s">
        <v>19</v>
      </c>
      <c r="F1071" s="154" t="s">
        <v>80</v>
      </c>
      <c r="H1071" s="155">
        <v>1</v>
      </c>
      <c r="I1071" s="156"/>
      <c r="L1071" s="152"/>
      <c r="M1071" s="157"/>
      <c r="T1071" s="158"/>
      <c r="AT1071" s="153" t="s">
        <v>158</v>
      </c>
      <c r="AU1071" s="153" t="s">
        <v>82</v>
      </c>
      <c r="AV1071" s="13" t="s">
        <v>82</v>
      </c>
      <c r="AW1071" s="13" t="s">
        <v>33</v>
      </c>
      <c r="AX1071" s="13" t="s">
        <v>80</v>
      </c>
      <c r="AY1071" s="153" t="s">
        <v>146</v>
      </c>
    </row>
    <row r="1072" spans="2:65" s="1" customFormat="1" ht="49.15" customHeight="1">
      <c r="B1072" s="33"/>
      <c r="C1072" s="128" t="s">
        <v>1075</v>
      </c>
      <c r="D1072" s="128" t="s">
        <v>149</v>
      </c>
      <c r="E1072" s="129" t="s">
        <v>1076</v>
      </c>
      <c r="F1072" s="130" t="s">
        <v>1077</v>
      </c>
      <c r="G1072" s="131" t="s">
        <v>166</v>
      </c>
      <c r="H1072" s="132">
        <v>1</v>
      </c>
      <c r="I1072" s="133"/>
      <c r="J1072" s="134">
        <f>ROUND(I1072*H1072,2)</f>
        <v>0</v>
      </c>
      <c r="K1072" s="130" t="s">
        <v>19</v>
      </c>
      <c r="L1072" s="33"/>
      <c r="M1072" s="135" t="s">
        <v>19</v>
      </c>
      <c r="N1072" s="136" t="s">
        <v>43</v>
      </c>
      <c r="P1072" s="137">
        <f>O1072*H1072</f>
        <v>0</v>
      </c>
      <c r="Q1072" s="137">
        <v>0</v>
      </c>
      <c r="R1072" s="137">
        <f>Q1072*H1072</f>
        <v>0</v>
      </c>
      <c r="S1072" s="137">
        <v>0</v>
      </c>
      <c r="T1072" s="138">
        <f>S1072*H1072</f>
        <v>0</v>
      </c>
      <c r="AR1072" s="139" t="s">
        <v>256</v>
      </c>
      <c r="AT1072" s="139" t="s">
        <v>149</v>
      </c>
      <c r="AU1072" s="139" t="s">
        <v>82</v>
      </c>
      <c r="AY1072" s="18" t="s">
        <v>146</v>
      </c>
      <c r="BE1072" s="140">
        <f>IF(N1072="základní",J1072,0)</f>
        <v>0</v>
      </c>
      <c r="BF1072" s="140">
        <f>IF(N1072="snížená",J1072,0)</f>
        <v>0</v>
      </c>
      <c r="BG1072" s="140">
        <f>IF(N1072="zákl. přenesená",J1072,0)</f>
        <v>0</v>
      </c>
      <c r="BH1072" s="140">
        <f>IF(N1072="sníž. přenesená",J1072,0)</f>
        <v>0</v>
      </c>
      <c r="BI1072" s="140">
        <f>IF(N1072="nulová",J1072,0)</f>
        <v>0</v>
      </c>
      <c r="BJ1072" s="18" t="s">
        <v>80</v>
      </c>
      <c r="BK1072" s="140">
        <f>ROUND(I1072*H1072,2)</f>
        <v>0</v>
      </c>
      <c r="BL1072" s="18" t="s">
        <v>256</v>
      </c>
      <c r="BM1072" s="139" t="s">
        <v>1078</v>
      </c>
    </row>
    <row r="1073" spans="2:65" s="12" customFormat="1">
      <c r="B1073" s="145"/>
      <c r="D1073" s="146" t="s">
        <v>158</v>
      </c>
      <c r="E1073" s="147" t="s">
        <v>19</v>
      </c>
      <c r="F1073" s="148" t="s">
        <v>1079</v>
      </c>
      <c r="H1073" s="147" t="s">
        <v>19</v>
      </c>
      <c r="I1073" s="149"/>
      <c r="L1073" s="145"/>
      <c r="M1073" s="150"/>
      <c r="T1073" s="151"/>
      <c r="AT1073" s="147" t="s">
        <v>158</v>
      </c>
      <c r="AU1073" s="147" t="s">
        <v>82</v>
      </c>
      <c r="AV1073" s="12" t="s">
        <v>80</v>
      </c>
      <c r="AW1073" s="12" t="s">
        <v>33</v>
      </c>
      <c r="AX1073" s="12" t="s">
        <v>72</v>
      </c>
      <c r="AY1073" s="147" t="s">
        <v>146</v>
      </c>
    </row>
    <row r="1074" spans="2:65" s="13" customFormat="1">
      <c r="B1074" s="152"/>
      <c r="D1074" s="146" t="s">
        <v>158</v>
      </c>
      <c r="E1074" s="153" t="s">
        <v>19</v>
      </c>
      <c r="F1074" s="154" t="s">
        <v>80</v>
      </c>
      <c r="H1074" s="155">
        <v>1</v>
      </c>
      <c r="I1074" s="156"/>
      <c r="L1074" s="152"/>
      <c r="M1074" s="157"/>
      <c r="T1074" s="158"/>
      <c r="AT1074" s="153" t="s">
        <v>158</v>
      </c>
      <c r="AU1074" s="153" t="s">
        <v>82</v>
      </c>
      <c r="AV1074" s="13" t="s">
        <v>82</v>
      </c>
      <c r="AW1074" s="13" t="s">
        <v>33</v>
      </c>
      <c r="AX1074" s="13" t="s">
        <v>80</v>
      </c>
      <c r="AY1074" s="153" t="s">
        <v>146</v>
      </c>
    </row>
    <row r="1075" spans="2:65" s="1" customFormat="1" ht="49.15" customHeight="1">
      <c r="B1075" s="33"/>
      <c r="C1075" s="128" t="s">
        <v>1080</v>
      </c>
      <c r="D1075" s="128" t="s">
        <v>149</v>
      </c>
      <c r="E1075" s="129" t="s">
        <v>1081</v>
      </c>
      <c r="F1075" s="130" t="s">
        <v>1082</v>
      </c>
      <c r="G1075" s="131" t="s">
        <v>166</v>
      </c>
      <c r="H1075" s="132">
        <v>1</v>
      </c>
      <c r="I1075" s="133"/>
      <c r="J1075" s="134">
        <f>ROUND(I1075*H1075,2)</f>
        <v>0</v>
      </c>
      <c r="K1075" s="130" t="s">
        <v>19</v>
      </c>
      <c r="L1075" s="33"/>
      <c r="M1075" s="135" t="s">
        <v>19</v>
      </c>
      <c r="N1075" s="136" t="s">
        <v>43</v>
      </c>
      <c r="P1075" s="137">
        <f>O1075*H1075</f>
        <v>0</v>
      </c>
      <c r="Q1075" s="137">
        <v>0</v>
      </c>
      <c r="R1075" s="137">
        <f>Q1075*H1075</f>
        <v>0</v>
      </c>
      <c r="S1075" s="137">
        <v>0</v>
      </c>
      <c r="T1075" s="138">
        <f>S1075*H1075</f>
        <v>0</v>
      </c>
      <c r="AR1075" s="139" t="s">
        <v>256</v>
      </c>
      <c r="AT1075" s="139" t="s">
        <v>149</v>
      </c>
      <c r="AU1075" s="139" t="s">
        <v>82</v>
      </c>
      <c r="AY1075" s="18" t="s">
        <v>146</v>
      </c>
      <c r="BE1075" s="140">
        <f>IF(N1075="základní",J1075,0)</f>
        <v>0</v>
      </c>
      <c r="BF1075" s="140">
        <f>IF(N1075="snížená",J1075,0)</f>
        <v>0</v>
      </c>
      <c r="BG1075" s="140">
        <f>IF(N1075="zákl. přenesená",J1075,0)</f>
        <v>0</v>
      </c>
      <c r="BH1075" s="140">
        <f>IF(N1075="sníž. přenesená",J1075,0)</f>
        <v>0</v>
      </c>
      <c r="BI1075" s="140">
        <f>IF(N1075="nulová",J1075,0)</f>
        <v>0</v>
      </c>
      <c r="BJ1075" s="18" t="s">
        <v>80</v>
      </c>
      <c r="BK1075" s="140">
        <f>ROUND(I1075*H1075,2)</f>
        <v>0</v>
      </c>
      <c r="BL1075" s="18" t="s">
        <v>256</v>
      </c>
      <c r="BM1075" s="139" t="s">
        <v>1083</v>
      </c>
    </row>
    <row r="1076" spans="2:65" s="12" customFormat="1">
      <c r="B1076" s="145"/>
      <c r="D1076" s="146" t="s">
        <v>158</v>
      </c>
      <c r="E1076" s="147" t="s">
        <v>19</v>
      </c>
      <c r="F1076" s="148" t="s">
        <v>1084</v>
      </c>
      <c r="H1076" s="147" t="s">
        <v>19</v>
      </c>
      <c r="I1076" s="149"/>
      <c r="L1076" s="145"/>
      <c r="M1076" s="150"/>
      <c r="T1076" s="151"/>
      <c r="AT1076" s="147" t="s">
        <v>158</v>
      </c>
      <c r="AU1076" s="147" t="s">
        <v>82</v>
      </c>
      <c r="AV1076" s="12" t="s">
        <v>80</v>
      </c>
      <c r="AW1076" s="12" t="s">
        <v>33</v>
      </c>
      <c r="AX1076" s="12" t="s">
        <v>72</v>
      </c>
      <c r="AY1076" s="147" t="s">
        <v>146</v>
      </c>
    </row>
    <row r="1077" spans="2:65" s="13" customFormat="1">
      <c r="B1077" s="152"/>
      <c r="D1077" s="146" t="s">
        <v>158</v>
      </c>
      <c r="E1077" s="153" t="s">
        <v>19</v>
      </c>
      <c r="F1077" s="154" t="s">
        <v>80</v>
      </c>
      <c r="H1077" s="155">
        <v>1</v>
      </c>
      <c r="I1077" s="156"/>
      <c r="L1077" s="152"/>
      <c r="M1077" s="157"/>
      <c r="T1077" s="158"/>
      <c r="AT1077" s="153" t="s">
        <v>158</v>
      </c>
      <c r="AU1077" s="153" t="s">
        <v>82</v>
      </c>
      <c r="AV1077" s="13" t="s">
        <v>82</v>
      </c>
      <c r="AW1077" s="13" t="s">
        <v>33</v>
      </c>
      <c r="AX1077" s="13" t="s">
        <v>80</v>
      </c>
      <c r="AY1077" s="153" t="s">
        <v>146</v>
      </c>
    </row>
    <row r="1078" spans="2:65" s="1" customFormat="1" ht="66.75" customHeight="1">
      <c r="B1078" s="33"/>
      <c r="C1078" s="128" t="s">
        <v>1085</v>
      </c>
      <c r="D1078" s="128" t="s">
        <v>149</v>
      </c>
      <c r="E1078" s="129" t="s">
        <v>1086</v>
      </c>
      <c r="F1078" s="130" t="s">
        <v>1087</v>
      </c>
      <c r="G1078" s="131" t="s">
        <v>166</v>
      </c>
      <c r="H1078" s="132">
        <v>1</v>
      </c>
      <c r="I1078" s="133"/>
      <c r="J1078" s="134">
        <f>ROUND(I1078*H1078,2)</f>
        <v>0</v>
      </c>
      <c r="K1078" s="130" t="s">
        <v>19</v>
      </c>
      <c r="L1078" s="33"/>
      <c r="M1078" s="135" t="s">
        <v>19</v>
      </c>
      <c r="N1078" s="136" t="s">
        <v>43</v>
      </c>
      <c r="P1078" s="137">
        <f>O1078*H1078</f>
        <v>0</v>
      </c>
      <c r="Q1078" s="137">
        <v>0</v>
      </c>
      <c r="R1078" s="137">
        <f>Q1078*H1078</f>
        <v>0</v>
      </c>
      <c r="S1078" s="137">
        <v>0</v>
      </c>
      <c r="T1078" s="138">
        <f>S1078*H1078</f>
        <v>0</v>
      </c>
      <c r="AR1078" s="139" t="s">
        <v>256</v>
      </c>
      <c r="AT1078" s="139" t="s">
        <v>149</v>
      </c>
      <c r="AU1078" s="139" t="s">
        <v>82</v>
      </c>
      <c r="AY1078" s="18" t="s">
        <v>146</v>
      </c>
      <c r="BE1078" s="140">
        <f>IF(N1078="základní",J1078,0)</f>
        <v>0</v>
      </c>
      <c r="BF1078" s="140">
        <f>IF(N1078="snížená",J1078,0)</f>
        <v>0</v>
      </c>
      <c r="BG1078" s="140">
        <f>IF(N1078="zákl. přenesená",J1078,0)</f>
        <v>0</v>
      </c>
      <c r="BH1078" s="140">
        <f>IF(N1078="sníž. přenesená",J1078,0)</f>
        <v>0</v>
      </c>
      <c r="BI1078" s="140">
        <f>IF(N1078="nulová",J1078,0)</f>
        <v>0</v>
      </c>
      <c r="BJ1078" s="18" t="s">
        <v>80</v>
      </c>
      <c r="BK1078" s="140">
        <f>ROUND(I1078*H1078,2)</f>
        <v>0</v>
      </c>
      <c r="BL1078" s="18" t="s">
        <v>256</v>
      </c>
      <c r="BM1078" s="139" t="s">
        <v>1088</v>
      </c>
    </row>
    <row r="1079" spans="2:65" s="12" customFormat="1">
      <c r="B1079" s="145"/>
      <c r="D1079" s="146" t="s">
        <v>158</v>
      </c>
      <c r="E1079" s="147" t="s">
        <v>19</v>
      </c>
      <c r="F1079" s="148" t="s">
        <v>1089</v>
      </c>
      <c r="H1079" s="147" t="s">
        <v>19</v>
      </c>
      <c r="I1079" s="149"/>
      <c r="L1079" s="145"/>
      <c r="M1079" s="150"/>
      <c r="T1079" s="151"/>
      <c r="AT1079" s="147" t="s">
        <v>158</v>
      </c>
      <c r="AU1079" s="147" t="s">
        <v>82</v>
      </c>
      <c r="AV1079" s="12" t="s">
        <v>80</v>
      </c>
      <c r="AW1079" s="12" t="s">
        <v>33</v>
      </c>
      <c r="AX1079" s="12" t="s">
        <v>72</v>
      </c>
      <c r="AY1079" s="147" t="s">
        <v>146</v>
      </c>
    </row>
    <row r="1080" spans="2:65" s="13" customFormat="1">
      <c r="B1080" s="152"/>
      <c r="D1080" s="146" t="s">
        <v>158</v>
      </c>
      <c r="E1080" s="153" t="s">
        <v>19</v>
      </c>
      <c r="F1080" s="154" t="s">
        <v>80</v>
      </c>
      <c r="H1080" s="155">
        <v>1</v>
      </c>
      <c r="I1080" s="156"/>
      <c r="L1080" s="152"/>
      <c r="M1080" s="157"/>
      <c r="T1080" s="158"/>
      <c r="AT1080" s="153" t="s">
        <v>158</v>
      </c>
      <c r="AU1080" s="153" t="s">
        <v>82</v>
      </c>
      <c r="AV1080" s="13" t="s">
        <v>82</v>
      </c>
      <c r="AW1080" s="13" t="s">
        <v>33</v>
      </c>
      <c r="AX1080" s="13" t="s">
        <v>80</v>
      </c>
      <c r="AY1080" s="153" t="s">
        <v>146</v>
      </c>
    </row>
    <row r="1081" spans="2:65" s="1" customFormat="1" ht="62.65" customHeight="1">
      <c r="B1081" s="33"/>
      <c r="C1081" s="128" t="s">
        <v>1090</v>
      </c>
      <c r="D1081" s="128" t="s">
        <v>149</v>
      </c>
      <c r="E1081" s="129" t="s">
        <v>1091</v>
      </c>
      <c r="F1081" s="130" t="s">
        <v>1092</v>
      </c>
      <c r="G1081" s="131" t="s">
        <v>166</v>
      </c>
      <c r="H1081" s="132">
        <v>1</v>
      </c>
      <c r="I1081" s="133"/>
      <c r="J1081" s="134">
        <f>ROUND(I1081*H1081,2)</f>
        <v>0</v>
      </c>
      <c r="K1081" s="130" t="s">
        <v>19</v>
      </c>
      <c r="L1081" s="33"/>
      <c r="M1081" s="135" t="s">
        <v>19</v>
      </c>
      <c r="N1081" s="136" t="s">
        <v>43</v>
      </c>
      <c r="P1081" s="137">
        <f>O1081*H1081</f>
        <v>0</v>
      </c>
      <c r="Q1081" s="137">
        <v>0</v>
      </c>
      <c r="R1081" s="137">
        <f>Q1081*H1081</f>
        <v>0</v>
      </c>
      <c r="S1081" s="137">
        <v>0</v>
      </c>
      <c r="T1081" s="138">
        <f>S1081*H1081</f>
        <v>0</v>
      </c>
      <c r="AR1081" s="139" t="s">
        <v>256</v>
      </c>
      <c r="AT1081" s="139" t="s">
        <v>149</v>
      </c>
      <c r="AU1081" s="139" t="s">
        <v>82</v>
      </c>
      <c r="AY1081" s="18" t="s">
        <v>146</v>
      </c>
      <c r="BE1081" s="140">
        <f>IF(N1081="základní",J1081,0)</f>
        <v>0</v>
      </c>
      <c r="BF1081" s="140">
        <f>IF(N1081="snížená",J1081,0)</f>
        <v>0</v>
      </c>
      <c r="BG1081" s="140">
        <f>IF(N1081="zákl. přenesená",J1081,0)</f>
        <v>0</v>
      </c>
      <c r="BH1081" s="140">
        <f>IF(N1081="sníž. přenesená",J1081,0)</f>
        <v>0</v>
      </c>
      <c r="BI1081" s="140">
        <f>IF(N1081="nulová",J1081,0)</f>
        <v>0</v>
      </c>
      <c r="BJ1081" s="18" t="s">
        <v>80</v>
      </c>
      <c r="BK1081" s="140">
        <f>ROUND(I1081*H1081,2)</f>
        <v>0</v>
      </c>
      <c r="BL1081" s="18" t="s">
        <v>256</v>
      </c>
      <c r="BM1081" s="139" t="s">
        <v>1093</v>
      </c>
    </row>
    <row r="1082" spans="2:65" s="12" customFormat="1">
      <c r="B1082" s="145"/>
      <c r="D1082" s="146" t="s">
        <v>158</v>
      </c>
      <c r="E1082" s="147" t="s">
        <v>19</v>
      </c>
      <c r="F1082" s="148" t="s">
        <v>1094</v>
      </c>
      <c r="H1082" s="147" t="s">
        <v>19</v>
      </c>
      <c r="I1082" s="149"/>
      <c r="L1082" s="145"/>
      <c r="M1082" s="150"/>
      <c r="T1082" s="151"/>
      <c r="AT1082" s="147" t="s">
        <v>158</v>
      </c>
      <c r="AU1082" s="147" t="s">
        <v>82</v>
      </c>
      <c r="AV1082" s="12" t="s">
        <v>80</v>
      </c>
      <c r="AW1082" s="12" t="s">
        <v>33</v>
      </c>
      <c r="AX1082" s="12" t="s">
        <v>72</v>
      </c>
      <c r="AY1082" s="147" t="s">
        <v>146</v>
      </c>
    </row>
    <row r="1083" spans="2:65" s="13" customFormat="1">
      <c r="B1083" s="152"/>
      <c r="D1083" s="146" t="s">
        <v>158</v>
      </c>
      <c r="E1083" s="153" t="s">
        <v>19</v>
      </c>
      <c r="F1083" s="154" t="s">
        <v>80</v>
      </c>
      <c r="H1083" s="155">
        <v>1</v>
      </c>
      <c r="I1083" s="156"/>
      <c r="L1083" s="152"/>
      <c r="M1083" s="157"/>
      <c r="T1083" s="158"/>
      <c r="AT1083" s="153" t="s">
        <v>158</v>
      </c>
      <c r="AU1083" s="153" t="s">
        <v>82</v>
      </c>
      <c r="AV1083" s="13" t="s">
        <v>82</v>
      </c>
      <c r="AW1083" s="13" t="s">
        <v>33</v>
      </c>
      <c r="AX1083" s="13" t="s">
        <v>80</v>
      </c>
      <c r="AY1083" s="153" t="s">
        <v>146</v>
      </c>
    </row>
    <row r="1084" spans="2:65" s="1" customFormat="1" ht="66.75" customHeight="1">
      <c r="B1084" s="33"/>
      <c r="C1084" s="128" t="s">
        <v>1095</v>
      </c>
      <c r="D1084" s="128" t="s">
        <v>149</v>
      </c>
      <c r="E1084" s="129" t="s">
        <v>1096</v>
      </c>
      <c r="F1084" s="130" t="s">
        <v>1097</v>
      </c>
      <c r="G1084" s="131" t="s">
        <v>166</v>
      </c>
      <c r="H1084" s="132">
        <v>1</v>
      </c>
      <c r="I1084" s="133"/>
      <c r="J1084" s="134">
        <f>ROUND(I1084*H1084,2)</f>
        <v>0</v>
      </c>
      <c r="K1084" s="130" t="s">
        <v>19</v>
      </c>
      <c r="L1084" s="33"/>
      <c r="M1084" s="135" t="s">
        <v>19</v>
      </c>
      <c r="N1084" s="136" t="s">
        <v>43</v>
      </c>
      <c r="P1084" s="137">
        <f>O1084*H1084</f>
        <v>0</v>
      </c>
      <c r="Q1084" s="137">
        <v>0</v>
      </c>
      <c r="R1084" s="137">
        <f>Q1084*H1084</f>
        <v>0</v>
      </c>
      <c r="S1084" s="137">
        <v>0</v>
      </c>
      <c r="T1084" s="138">
        <f>S1084*H1084</f>
        <v>0</v>
      </c>
      <c r="AR1084" s="139" t="s">
        <v>256</v>
      </c>
      <c r="AT1084" s="139" t="s">
        <v>149</v>
      </c>
      <c r="AU1084" s="139" t="s">
        <v>82</v>
      </c>
      <c r="AY1084" s="18" t="s">
        <v>146</v>
      </c>
      <c r="BE1084" s="140">
        <f>IF(N1084="základní",J1084,0)</f>
        <v>0</v>
      </c>
      <c r="BF1084" s="140">
        <f>IF(N1084="snížená",J1084,0)</f>
        <v>0</v>
      </c>
      <c r="BG1084" s="140">
        <f>IF(N1084="zákl. přenesená",J1084,0)</f>
        <v>0</v>
      </c>
      <c r="BH1084" s="140">
        <f>IF(N1084="sníž. přenesená",J1084,0)</f>
        <v>0</v>
      </c>
      <c r="BI1084" s="140">
        <f>IF(N1084="nulová",J1084,0)</f>
        <v>0</v>
      </c>
      <c r="BJ1084" s="18" t="s">
        <v>80</v>
      </c>
      <c r="BK1084" s="140">
        <f>ROUND(I1084*H1084,2)</f>
        <v>0</v>
      </c>
      <c r="BL1084" s="18" t="s">
        <v>256</v>
      </c>
      <c r="BM1084" s="139" t="s">
        <v>1098</v>
      </c>
    </row>
    <row r="1085" spans="2:65" s="12" customFormat="1">
      <c r="B1085" s="145"/>
      <c r="D1085" s="146" t="s">
        <v>158</v>
      </c>
      <c r="E1085" s="147" t="s">
        <v>19</v>
      </c>
      <c r="F1085" s="148" t="s">
        <v>1099</v>
      </c>
      <c r="H1085" s="147" t="s">
        <v>19</v>
      </c>
      <c r="I1085" s="149"/>
      <c r="L1085" s="145"/>
      <c r="M1085" s="150"/>
      <c r="T1085" s="151"/>
      <c r="AT1085" s="147" t="s">
        <v>158</v>
      </c>
      <c r="AU1085" s="147" t="s">
        <v>82</v>
      </c>
      <c r="AV1085" s="12" t="s">
        <v>80</v>
      </c>
      <c r="AW1085" s="12" t="s">
        <v>33</v>
      </c>
      <c r="AX1085" s="12" t="s">
        <v>72</v>
      </c>
      <c r="AY1085" s="147" t="s">
        <v>146</v>
      </c>
    </row>
    <row r="1086" spans="2:65" s="13" customFormat="1">
      <c r="B1086" s="152"/>
      <c r="D1086" s="146" t="s">
        <v>158</v>
      </c>
      <c r="E1086" s="153" t="s">
        <v>19</v>
      </c>
      <c r="F1086" s="154" t="s">
        <v>80</v>
      </c>
      <c r="H1086" s="155">
        <v>1</v>
      </c>
      <c r="I1086" s="156"/>
      <c r="L1086" s="152"/>
      <c r="M1086" s="157"/>
      <c r="T1086" s="158"/>
      <c r="AT1086" s="153" t="s">
        <v>158</v>
      </c>
      <c r="AU1086" s="153" t="s">
        <v>82</v>
      </c>
      <c r="AV1086" s="13" t="s">
        <v>82</v>
      </c>
      <c r="AW1086" s="13" t="s">
        <v>33</v>
      </c>
      <c r="AX1086" s="13" t="s">
        <v>80</v>
      </c>
      <c r="AY1086" s="153" t="s">
        <v>146</v>
      </c>
    </row>
    <row r="1087" spans="2:65" s="1" customFormat="1" ht="55.5" customHeight="1">
      <c r="B1087" s="33"/>
      <c r="C1087" s="128" t="s">
        <v>1100</v>
      </c>
      <c r="D1087" s="128" t="s">
        <v>149</v>
      </c>
      <c r="E1087" s="129" t="s">
        <v>1101</v>
      </c>
      <c r="F1087" s="130" t="s">
        <v>1102</v>
      </c>
      <c r="G1087" s="131" t="s">
        <v>166</v>
      </c>
      <c r="H1087" s="132">
        <v>1</v>
      </c>
      <c r="I1087" s="133"/>
      <c r="J1087" s="134">
        <f>ROUND(I1087*H1087,2)</f>
        <v>0</v>
      </c>
      <c r="K1087" s="130" t="s">
        <v>19</v>
      </c>
      <c r="L1087" s="33"/>
      <c r="M1087" s="135" t="s">
        <v>19</v>
      </c>
      <c r="N1087" s="136" t="s">
        <v>43</v>
      </c>
      <c r="P1087" s="137">
        <f>O1087*H1087</f>
        <v>0</v>
      </c>
      <c r="Q1087" s="137">
        <v>0</v>
      </c>
      <c r="R1087" s="137">
        <f>Q1087*H1087</f>
        <v>0</v>
      </c>
      <c r="S1087" s="137">
        <v>0</v>
      </c>
      <c r="T1087" s="138">
        <f>S1087*H1087</f>
        <v>0</v>
      </c>
      <c r="AR1087" s="139" t="s">
        <v>256</v>
      </c>
      <c r="AT1087" s="139" t="s">
        <v>149</v>
      </c>
      <c r="AU1087" s="139" t="s">
        <v>82</v>
      </c>
      <c r="AY1087" s="18" t="s">
        <v>146</v>
      </c>
      <c r="BE1087" s="140">
        <f>IF(N1087="základní",J1087,0)</f>
        <v>0</v>
      </c>
      <c r="BF1087" s="140">
        <f>IF(N1087="snížená",J1087,0)</f>
        <v>0</v>
      </c>
      <c r="BG1087" s="140">
        <f>IF(N1087="zákl. přenesená",J1087,0)</f>
        <v>0</v>
      </c>
      <c r="BH1087" s="140">
        <f>IF(N1087="sníž. přenesená",J1087,0)</f>
        <v>0</v>
      </c>
      <c r="BI1087" s="140">
        <f>IF(N1087="nulová",J1087,0)</f>
        <v>0</v>
      </c>
      <c r="BJ1087" s="18" t="s">
        <v>80</v>
      </c>
      <c r="BK1087" s="140">
        <f>ROUND(I1087*H1087,2)</f>
        <v>0</v>
      </c>
      <c r="BL1087" s="18" t="s">
        <v>256</v>
      </c>
      <c r="BM1087" s="139" t="s">
        <v>1103</v>
      </c>
    </row>
    <row r="1088" spans="2:65" s="12" customFormat="1">
      <c r="B1088" s="145"/>
      <c r="D1088" s="146" t="s">
        <v>158</v>
      </c>
      <c r="E1088" s="147" t="s">
        <v>19</v>
      </c>
      <c r="F1088" s="148" t="s">
        <v>1104</v>
      </c>
      <c r="H1088" s="147" t="s">
        <v>19</v>
      </c>
      <c r="I1088" s="149"/>
      <c r="L1088" s="145"/>
      <c r="M1088" s="150"/>
      <c r="T1088" s="151"/>
      <c r="AT1088" s="147" t="s">
        <v>158</v>
      </c>
      <c r="AU1088" s="147" t="s">
        <v>82</v>
      </c>
      <c r="AV1088" s="12" t="s">
        <v>80</v>
      </c>
      <c r="AW1088" s="12" t="s">
        <v>33</v>
      </c>
      <c r="AX1088" s="12" t="s">
        <v>72</v>
      </c>
      <c r="AY1088" s="147" t="s">
        <v>146</v>
      </c>
    </row>
    <row r="1089" spans="2:65" s="13" customFormat="1">
      <c r="B1089" s="152"/>
      <c r="D1089" s="146" t="s">
        <v>158</v>
      </c>
      <c r="E1089" s="153" t="s">
        <v>19</v>
      </c>
      <c r="F1089" s="154" t="s">
        <v>80</v>
      </c>
      <c r="H1089" s="155">
        <v>1</v>
      </c>
      <c r="I1089" s="156"/>
      <c r="L1089" s="152"/>
      <c r="M1089" s="157"/>
      <c r="T1089" s="158"/>
      <c r="AT1089" s="153" t="s">
        <v>158</v>
      </c>
      <c r="AU1089" s="153" t="s">
        <v>82</v>
      </c>
      <c r="AV1089" s="13" t="s">
        <v>82</v>
      </c>
      <c r="AW1089" s="13" t="s">
        <v>33</v>
      </c>
      <c r="AX1089" s="13" t="s">
        <v>80</v>
      </c>
      <c r="AY1089" s="153" t="s">
        <v>146</v>
      </c>
    </row>
    <row r="1090" spans="2:65" s="1" customFormat="1" ht="62.65" customHeight="1">
      <c r="B1090" s="33"/>
      <c r="C1090" s="128" t="s">
        <v>1105</v>
      </c>
      <c r="D1090" s="128" t="s">
        <v>149</v>
      </c>
      <c r="E1090" s="129" t="s">
        <v>1106</v>
      </c>
      <c r="F1090" s="130" t="s">
        <v>1107</v>
      </c>
      <c r="G1090" s="131" t="s">
        <v>166</v>
      </c>
      <c r="H1090" s="132">
        <v>2</v>
      </c>
      <c r="I1090" s="133"/>
      <c r="J1090" s="134">
        <f>ROUND(I1090*H1090,2)</f>
        <v>0</v>
      </c>
      <c r="K1090" s="130" t="s">
        <v>19</v>
      </c>
      <c r="L1090" s="33"/>
      <c r="M1090" s="135" t="s">
        <v>19</v>
      </c>
      <c r="N1090" s="136" t="s">
        <v>43</v>
      </c>
      <c r="P1090" s="137">
        <f>O1090*H1090</f>
        <v>0</v>
      </c>
      <c r="Q1090" s="137">
        <v>0</v>
      </c>
      <c r="R1090" s="137">
        <f>Q1090*H1090</f>
        <v>0</v>
      </c>
      <c r="S1090" s="137">
        <v>0</v>
      </c>
      <c r="T1090" s="138">
        <f>S1090*H1090</f>
        <v>0</v>
      </c>
      <c r="AR1090" s="139" t="s">
        <v>256</v>
      </c>
      <c r="AT1090" s="139" t="s">
        <v>149</v>
      </c>
      <c r="AU1090" s="139" t="s">
        <v>82</v>
      </c>
      <c r="AY1090" s="18" t="s">
        <v>146</v>
      </c>
      <c r="BE1090" s="140">
        <f>IF(N1090="základní",J1090,0)</f>
        <v>0</v>
      </c>
      <c r="BF1090" s="140">
        <f>IF(N1090="snížená",J1090,0)</f>
        <v>0</v>
      </c>
      <c r="BG1090" s="140">
        <f>IF(N1090="zákl. přenesená",J1090,0)</f>
        <v>0</v>
      </c>
      <c r="BH1090" s="140">
        <f>IF(N1090="sníž. přenesená",J1090,0)</f>
        <v>0</v>
      </c>
      <c r="BI1090" s="140">
        <f>IF(N1090="nulová",J1090,0)</f>
        <v>0</v>
      </c>
      <c r="BJ1090" s="18" t="s">
        <v>80</v>
      </c>
      <c r="BK1090" s="140">
        <f>ROUND(I1090*H1090,2)</f>
        <v>0</v>
      </c>
      <c r="BL1090" s="18" t="s">
        <v>256</v>
      </c>
      <c r="BM1090" s="139" t="s">
        <v>1108</v>
      </c>
    </row>
    <row r="1091" spans="2:65" s="12" customFormat="1">
      <c r="B1091" s="145"/>
      <c r="D1091" s="146" t="s">
        <v>158</v>
      </c>
      <c r="E1091" s="147" t="s">
        <v>19</v>
      </c>
      <c r="F1091" s="148" t="s">
        <v>1104</v>
      </c>
      <c r="H1091" s="147" t="s">
        <v>19</v>
      </c>
      <c r="I1091" s="149"/>
      <c r="L1091" s="145"/>
      <c r="M1091" s="150"/>
      <c r="T1091" s="151"/>
      <c r="AT1091" s="147" t="s">
        <v>158</v>
      </c>
      <c r="AU1091" s="147" t="s">
        <v>82</v>
      </c>
      <c r="AV1091" s="12" t="s">
        <v>80</v>
      </c>
      <c r="AW1091" s="12" t="s">
        <v>33</v>
      </c>
      <c r="AX1091" s="12" t="s">
        <v>72</v>
      </c>
      <c r="AY1091" s="147" t="s">
        <v>146</v>
      </c>
    </row>
    <row r="1092" spans="2:65" s="13" customFormat="1">
      <c r="B1092" s="152"/>
      <c r="D1092" s="146" t="s">
        <v>158</v>
      </c>
      <c r="E1092" s="153" t="s">
        <v>19</v>
      </c>
      <c r="F1092" s="154" t="s">
        <v>82</v>
      </c>
      <c r="H1092" s="155">
        <v>2</v>
      </c>
      <c r="I1092" s="156"/>
      <c r="L1092" s="152"/>
      <c r="M1092" s="157"/>
      <c r="T1092" s="158"/>
      <c r="AT1092" s="153" t="s">
        <v>158</v>
      </c>
      <c r="AU1092" s="153" t="s">
        <v>82</v>
      </c>
      <c r="AV1092" s="13" t="s">
        <v>82</v>
      </c>
      <c r="AW1092" s="13" t="s">
        <v>33</v>
      </c>
      <c r="AX1092" s="13" t="s">
        <v>80</v>
      </c>
      <c r="AY1092" s="153" t="s">
        <v>146</v>
      </c>
    </row>
    <row r="1093" spans="2:65" s="1" customFormat="1" ht="66.75" customHeight="1">
      <c r="B1093" s="33"/>
      <c r="C1093" s="128" t="s">
        <v>1109</v>
      </c>
      <c r="D1093" s="128" t="s">
        <v>149</v>
      </c>
      <c r="E1093" s="129" t="s">
        <v>1110</v>
      </c>
      <c r="F1093" s="130" t="s">
        <v>1111</v>
      </c>
      <c r="G1093" s="131" t="s">
        <v>166</v>
      </c>
      <c r="H1093" s="132">
        <v>1</v>
      </c>
      <c r="I1093" s="133"/>
      <c r="J1093" s="134">
        <f>ROUND(I1093*H1093,2)</f>
        <v>0</v>
      </c>
      <c r="K1093" s="130" t="s">
        <v>19</v>
      </c>
      <c r="L1093" s="33"/>
      <c r="M1093" s="135" t="s">
        <v>19</v>
      </c>
      <c r="N1093" s="136" t="s">
        <v>43</v>
      </c>
      <c r="P1093" s="137">
        <f>O1093*H1093</f>
        <v>0</v>
      </c>
      <c r="Q1093" s="137">
        <v>0</v>
      </c>
      <c r="R1093" s="137">
        <f>Q1093*H1093</f>
        <v>0</v>
      </c>
      <c r="S1093" s="137">
        <v>0</v>
      </c>
      <c r="T1093" s="138">
        <f>S1093*H1093</f>
        <v>0</v>
      </c>
      <c r="AR1093" s="139" t="s">
        <v>256</v>
      </c>
      <c r="AT1093" s="139" t="s">
        <v>149</v>
      </c>
      <c r="AU1093" s="139" t="s">
        <v>82</v>
      </c>
      <c r="AY1093" s="18" t="s">
        <v>146</v>
      </c>
      <c r="BE1093" s="140">
        <f>IF(N1093="základní",J1093,0)</f>
        <v>0</v>
      </c>
      <c r="BF1093" s="140">
        <f>IF(N1093="snížená",J1093,0)</f>
        <v>0</v>
      </c>
      <c r="BG1093" s="140">
        <f>IF(N1093="zákl. přenesená",J1093,0)</f>
        <v>0</v>
      </c>
      <c r="BH1093" s="140">
        <f>IF(N1093="sníž. přenesená",J1093,0)</f>
        <v>0</v>
      </c>
      <c r="BI1093" s="140">
        <f>IF(N1093="nulová",J1093,0)</f>
        <v>0</v>
      </c>
      <c r="BJ1093" s="18" t="s">
        <v>80</v>
      </c>
      <c r="BK1093" s="140">
        <f>ROUND(I1093*H1093,2)</f>
        <v>0</v>
      </c>
      <c r="BL1093" s="18" t="s">
        <v>256</v>
      </c>
      <c r="BM1093" s="139" t="s">
        <v>1112</v>
      </c>
    </row>
    <row r="1094" spans="2:65" s="12" customFormat="1">
      <c r="B1094" s="145"/>
      <c r="D1094" s="146" t="s">
        <v>158</v>
      </c>
      <c r="E1094" s="147" t="s">
        <v>19</v>
      </c>
      <c r="F1094" s="148" t="s">
        <v>1113</v>
      </c>
      <c r="H1094" s="147" t="s">
        <v>19</v>
      </c>
      <c r="I1094" s="149"/>
      <c r="L1094" s="145"/>
      <c r="M1094" s="150"/>
      <c r="T1094" s="151"/>
      <c r="AT1094" s="147" t="s">
        <v>158</v>
      </c>
      <c r="AU1094" s="147" t="s">
        <v>82</v>
      </c>
      <c r="AV1094" s="12" t="s">
        <v>80</v>
      </c>
      <c r="AW1094" s="12" t="s">
        <v>33</v>
      </c>
      <c r="AX1094" s="12" t="s">
        <v>72</v>
      </c>
      <c r="AY1094" s="147" t="s">
        <v>146</v>
      </c>
    </row>
    <row r="1095" spans="2:65" s="13" customFormat="1">
      <c r="B1095" s="152"/>
      <c r="D1095" s="146" t="s">
        <v>158</v>
      </c>
      <c r="E1095" s="153" t="s">
        <v>19</v>
      </c>
      <c r="F1095" s="154" t="s">
        <v>80</v>
      </c>
      <c r="H1095" s="155">
        <v>1</v>
      </c>
      <c r="I1095" s="156"/>
      <c r="L1095" s="152"/>
      <c r="M1095" s="157"/>
      <c r="T1095" s="158"/>
      <c r="AT1095" s="153" t="s">
        <v>158</v>
      </c>
      <c r="AU1095" s="153" t="s">
        <v>82</v>
      </c>
      <c r="AV1095" s="13" t="s">
        <v>82</v>
      </c>
      <c r="AW1095" s="13" t="s">
        <v>33</v>
      </c>
      <c r="AX1095" s="13" t="s">
        <v>80</v>
      </c>
      <c r="AY1095" s="153" t="s">
        <v>146</v>
      </c>
    </row>
    <row r="1096" spans="2:65" s="1" customFormat="1" ht="66.75" customHeight="1">
      <c r="B1096" s="33"/>
      <c r="C1096" s="128" t="s">
        <v>1114</v>
      </c>
      <c r="D1096" s="128" t="s">
        <v>149</v>
      </c>
      <c r="E1096" s="129" t="s">
        <v>1115</v>
      </c>
      <c r="F1096" s="130" t="s">
        <v>1116</v>
      </c>
      <c r="G1096" s="131" t="s">
        <v>166</v>
      </c>
      <c r="H1096" s="132">
        <v>1</v>
      </c>
      <c r="I1096" s="133"/>
      <c r="J1096" s="134">
        <f>ROUND(I1096*H1096,2)</f>
        <v>0</v>
      </c>
      <c r="K1096" s="130" t="s">
        <v>19</v>
      </c>
      <c r="L1096" s="33"/>
      <c r="M1096" s="135" t="s">
        <v>19</v>
      </c>
      <c r="N1096" s="136" t="s">
        <v>43</v>
      </c>
      <c r="P1096" s="137">
        <f>O1096*H1096</f>
        <v>0</v>
      </c>
      <c r="Q1096" s="137">
        <v>0</v>
      </c>
      <c r="R1096" s="137">
        <f>Q1096*H1096</f>
        <v>0</v>
      </c>
      <c r="S1096" s="137">
        <v>0</v>
      </c>
      <c r="T1096" s="138">
        <f>S1096*H1096</f>
        <v>0</v>
      </c>
      <c r="AR1096" s="139" t="s">
        <v>256</v>
      </c>
      <c r="AT1096" s="139" t="s">
        <v>149</v>
      </c>
      <c r="AU1096" s="139" t="s">
        <v>82</v>
      </c>
      <c r="AY1096" s="18" t="s">
        <v>146</v>
      </c>
      <c r="BE1096" s="140">
        <f>IF(N1096="základní",J1096,0)</f>
        <v>0</v>
      </c>
      <c r="BF1096" s="140">
        <f>IF(N1096="snížená",J1096,0)</f>
        <v>0</v>
      </c>
      <c r="BG1096" s="140">
        <f>IF(N1096="zákl. přenesená",J1096,0)</f>
        <v>0</v>
      </c>
      <c r="BH1096" s="140">
        <f>IF(N1096="sníž. přenesená",J1096,0)</f>
        <v>0</v>
      </c>
      <c r="BI1096" s="140">
        <f>IF(N1096="nulová",J1096,0)</f>
        <v>0</v>
      </c>
      <c r="BJ1096" s="18" t="s">
        <v>80</v>
      </c>
      <c r="BK1096" s="140">
        <f>ROUND(I1096*H1096,2)</f>
        <v>0</v>
      </c>
      <c r="BL1096" s="18" t="s">
        <v>256</v>
      </c>
      <c r="BM1096" s="139" t="s">
        <v>1117</v>
      </c>
    </row>
    <row r="1097" spans="2:65" s="12" customFormat="1">
      <c r="B1097" s="145"/>
      <c r="D1097" s="146" t="s">
        <v>158</v>
      </c>
      <c r="E1097" s="147" t="s">
        <v>19</v>
      </c>
      <c r="F1097" s="148" t="s">
        <v>1118</v>
      </c>
      <c r="H1097" s="147" t="s">
        <v>19</v>
      </c>
      <c r="I1097" s="149"/>
      <c r="L1097" s="145"/>
      <c r="M1097" s="150"/>
      <c r="T1097" s="151"/>
      <c r="AT1097" s="147" t="s">
        <v>158</v>
      </c>
      <c r="AU1097" s="147" t="s">
        <v>82</v>
      </c>
      <c r="AV1097" s="12" t="s">
        <v>80</v>
      </c>
      <c r="AW1097" s="12" t="s">
        <v>33</v>
      </c>
      <c r="AX1097" s="12" t="s">
        <v>72</v>
      </c>
      <c r="AY1097" s="147" t="s">
        <v>146</v>
      </c>
    </row>
    <row r="1098" spans="2:65" s="13" customFormat="1">
      <c r="B1098" s="152"/>
      <c r="D1098" s="146" t="s">
        <v>158</v>
      </c>
      <c r="E1098" s="153" t="s">
        <v>19</v>
      </c>
      <c r="F1098" s="154" t="s">
        <v>80</v>
      </c>
      <c r="H1098" s="155">
        <v>1</v>
      </c>
      <c r="I1098" s="156"/>
      <c r="L1098" s="152"/>
      <c r="M1098" s="157"/>
      <c r="T1098" s="158"/>
      <c r="AT1098" s="153" t="s">
        <v>158</v>
      </c>
      <c r="AU1098" s="153" t="s">
        <v>82</v>
      </c>
      <c r="AV1098" s="13" t="s">
        <v>82</v>
      </c>
      <c r="AW1098" s="13" t="s">
        <v>33</v>
      </c>
      <c r="AX1098" s="13" t="s">
        <v>80</v>
      </c>
      <c r="AY1098" s="153" t="s">
        <v>146</v>
      </c>
    </row>
    <row r="1099" spans="2:65" s="1" customFormat="1" ht="49.15" customHeight="1">
      <c r="B1099" s="33"/>
      <c r="C1099" s="128" t="s">
        <v>1119</v>
      </c>
      <c r="D1099" s="128" t="s">
        <v>149</v>
      </c>
      <c r="E1099" s="129" t="s">
        <v>1120</v>
      </c>
      <c r="F1099" s="130" t="s">
        <v>1121</v>
      </c>
      <c r="G1099" s="131" t="s">
        <v>166</v>
      </c>
      <c r="H1099" s="132">
        <v>1</v>
      </c>
      <c r="I1099" s="133"/>
      <c r="J1099" s="134">
        <f>ROUND(I1099*H1099,2)</f>
        <v>0</v>
      </c>
      <c r="K1099" s="130" t="s">
        <v>19</v>
      </c>
      <c r="L1099" s="33"/>
      <c r="M1099" s="135" t="s">
        <v>19</v>
      </c>
      <c r="N1099" s="136" t="s">
        <v>43</v>
      </c>
      <c r="P1099" s="137">
        <f>O1099*H1099</f>
        <v>0</v>
      </c>
      <c r="Q1099" s="137">
        <v>0</v>
      </c>
      <c r="R1099" s="137">
        <f>Q1099*H1099</f>
        <v>0</v>
      </c>
      <c r="S1099" s="137">
        <v>0</v>
      </c>
      <c r="T1099" s="138">
        <f>S1099*H1099</f>
        <v>0</v>
      </c>
      <c r="AR1099" s="139" t="s">
        <v>256</v>
      </c>
      <c r="AT1099" s="139" t="s">
        <v>149</v>
      </c>
      <c r="AU1099" s="139" t="s">
        <v>82</v>
      </c>
      <c r="AY1099" s="18" t="s">
        <v>146</v>
      </c>
      <c r="BE1099" s="140">
        <f>IF(N1099="základní",J1099,0)</f>
        <v>0</v>
      </c>
      <c r="BF1099" s="140">
        <f>IF(N1099="snížená",J1099,0)</f>
        <v>0</v>
      </c>
      <c r="BG1099" s="140">
        <f>IF(N1099="zákl. přenesená",J1099,0)</f>
        <v>0</v>
      </c>
      <c r="BH1099" s="140">
        <f>IF(N1099="sníž. přenesená",J1099,0)</f>
        <v>0</v>
      </c>
      <c r="BI1099" s="140">
        <f>IF(N1099="nulová",J1099,0)</f>
        <v>0</v>
      </c>
      <c r="BJ1099" s="18" t="s">
        <v>80</v>
      </c>
      <c r="BK1099" s="140">
        <f>ROUND(I1099*H1099,2)</f>
        <v>0</v>
      </c>
      <c r="BL1099" s="18" t="s">
        <v>256</v>
      </c>
      <c r="BM1099" s="139" t="s">
        <v>1122</v>
      </c>
    </row>
    <row r="1100" spans="2:65" s="12" customFormat="1">
      <c r="B1100" s="145"/>
      <c r="D1100" s="146" t="s">
        <v>158</v>
      </c>
      <c r="E1100" s="147" t="s">
        <v>19</v>
      </c>
      <c r="F1100" s="148" t="s">
        <v>1123</v>
      </c>
      <c r="H1100" s="147" t="s">
        <v>19</v>
      </c>
      <c r="I1100" s="149"/>
      <c r="L1100" s="145"/>
      <c r="M1100" s="150"/>
      <c r="T1100" s="151"/>
      <c r="AT1100" s="147" t="s">
        <v>158</v>
      </c>
      <c r="AU1100" s="147" t="s">
        <v>82</v>
      </c>
      <c r="AV1100" s="12" t="s">
        <v>80</v>
      </c>
      <c r="AW1100" s="12" t="s">
        <v>33</v>
      </c>
      <c r="AX1100" s="12" t="s">
        <v>72</v>
      </c>
      <c r="AY1100" s="147" t="s">
        <v>146</v>
      </c>
    </row>
    <row r="1101" spans="2:65" s="13" customFormat="1">
      <c r="B1101" s="152"/>
      <c r="D1101" s="146" t="s">
        <v>158</v>
      </c>
      <c r="E1101" s="153" t="s">
        <v>19</v>
      </c>
      <c r="F1101" s="154" t="s">
        <v>80</v>
      </c>
      <c r="H1101" s="155">
        <v>1</v>
      </c>
      <c r="I1101" s="156"/>
      <c r="L1101" s="152"/>
      <c r="M1101" s="157"/>
      <c r="T1101" s="158"/>
      <c r="AT1101" s="153" t="s">
        <v>158</v>
      </c>
      <c r="AU1101" s="153" t="s">
        <v>82</v>
      </c>
      <c r="AV1101" s="13" t="s">
        <v>82</v>
      </c>
      <c r="AW1101" s="13" t="s">
        <v>33</v>
      </c>
      <c r="AX1101" s="13" t="s">
        <v>80</v>
      </c>
      <c r="AY1101" s="153" t="s">
        <v>146</v>
      </c>
    </row>
    <row r="1102" spans="2:65" s="1" customFormat="1" ht="44.25" customHeight="1">
      <c r="B1102" s="33"/>
      <c r="C1102" s="128" t="s">
        <v>1124</v>
      </c>
      <c r="D1102" s="128" t="s">
        <v>149</v>
      </c>
      <c r="E1102" s="129" t="s">
        <v>1125</v>
      </c>
      <c r="F1102" s="130" t="s">
        <v>1126</v>
      </c>
      <c r="G1102" s="131" t="s">
        <v>166</v>
      </c>
      <c r="H1102" s="132">
        <v>6</v>
      </c>
      <c r="I1102" s="133"/>
      <c r="J1102" s="134">
        <f>ROUND(I1102*H1102,2)</f>
        <v>0</v>
      </c>
      <c r="K1102" s="130" t="s">
        <v>19</v>
      </c>
      <c r="L1102" s="33"/>
      <c r="M1102" s="135" t="s">
        <v>19</v>
      </c>
      <c r="N1102" s="136" t="s">
        <v>43</v>
      </c>
      <c r="P1102" s="137">
        <f>O1102*H1102</f>
        <v>0</v>
      </c>
      <c r="Q1102" s="137">
        <v>0</v>
      </c>
      <c r="R1102" s="137">
        <f>Q1102*H1102</f>
        <v>0</v>
      </c>
      <c r="S1102" s="137">
        <v>0</v>
      </c>
      <c r="T1102" s="138">
        <f>S1102*H1102</f>
        <v>0</v>
      </c>
      <c r="AR1102" s="139" t="s">
        <v>256</v>
      </c>
      <c r="AT1102" s="139" t="s">
        <v>149</v>
      </c>
      <c r="AU1102" s="139" t="s">
        <v>82</v>
      </c>
      <c r="AY1102" s="18" t="s">
        <v>146</v>
      </c>
      <c r="BE1102" s="140">
        <f>IF(N1102="základní",J1102,0)</f>
        <v>0</v>
      </c>
      <c r="BF1102" s="140">
        <f>IF(N1102="snížená",J1102,0)</f>
        <v>0</v>
      </c>
      <c r="BG1102" s="140">
        <f>IF(N1102="zákl. přenesená",J1102,0)</f>
        <v>0</v>
      </c>
      <c r="BH1102" s="140">
        <f>IF(N1102="sníž. přenesená",J1102,0)</f>
        <v>0</v>
      </c>
      <c r="BI1102" s="140">
        <f>IF(N1102="nulová",J1102,0)</f>
        <v>0</v>
      </c>
      <c r="BJ1102" s="18" t="s">
        <v>80</v>
      </c>
      <c r="BK1102" s="140">
        <f>ROUND(I1102*H1102,2)</f>
        <v>0</v>
      </c>
      <c r="BL1102" s="18" t="s">
        <v>256</v>
      </c>
      <c r="BM1102" s="139" t="s">
        <v>1127</v>
      </c>
    </row>
    <row r="1103" spans="2:65" s="12" customFormat="1">
      <c r="B1103" s="145"/>
      <c r="D1103" s="146" t="s">
        <v>158</v>
      </c>
      <c r="E1103" s="147" t="s">
        <v>19</v>
      </c>
      <c r="F1103" s="148" t="s">
        <v>1128</v>
      </c>
      <c r="H1103" s="147" t="s">
        <v>19</v>
      </c>
      <c r="I1103" s="149"/>
      <c r="L1103" s="145"/>
      <c r="M1103" s="150"/>
      <c r="T1103" s="151"/>
      <c r="AT1103" s="147" t="s">
        <v>158</v>
      </c>
      <c r="AU1103" s="147" t="s">
        <v>82</v>
      </c>
      <c r="AV1103" s="12" t="s">
        <v>80</v>
      </c>
      <c r="AW1103" s="12" t="s">
        <v>33</v>
      </c>
      <c r="AX1103" s="12" t="s">
        <v>72</v>
      </c>
      <c r="AY1103" s="147" t="s">
        <v>146</v>
      </c>
    </row>
    <row r="1104" spans="2:65" s="13" customFormat="1">
      <c r="B1104" s="152"/>
      <c r="D1104" s="146" t="s">
        <v>158</v>
      </c>
      <c r="E1104" s="153" t="s">
        <v>19</v>
      </c>
      <c r="F1104" s="154" t="s">
        <v>80</v>
      </c>
      <c r="H1104" s="155">
        <v>1</v>
      </c>
      <c r="I1104" s="156"/>
      <c r="L1104" s="152"/>
      <c r="M1104" s="157"/>
      <c r="T1104" s="158"/>
      <c r="AT1104" s="153" t="s">
        <v>158</v>
      </c>
      <c r="AU1104" s="153" t="s">
        <v>82</v>
      </c>
      <c r="AV1104" s="13" t="s">
        <v>82</v>
      </c>
      <c r="AW1104" s="13" t="s">
        <v>33</v>
      </c>
      <c r="AX1104" s="13" t="s">
        <v>72</v>
      </c>
      <c r="AY1104" s="153" t="s">
        <v>146</v>
      </c>
    </row>
    <row r="1105" spans="2:65" s="12" customFormat="1">
      <c r="B1105" s="145"/>
      <c r="D1105" s="146" t="s">
        <v>158</v>
      </c>
      <c r="E1105" s="147" t="s">
        <v>19</v>
      </c>
      <c r="F1105" s="148" t="s">
        <v>1129</v>
      </c>
      <c r="H1105" s="147" t="s">
        <v>19</v>
      </c>
      <c r="I1105" s="149"/>
      <c r="L1105" s="145"/>
      <c r="M1105" s="150"/>
      <c r="T1105" s="151"/>
      <c r="AT1105" s="147" t="s">
        <v>158</v>
      </c>
      <c r="AU1105" s="147" t="s">
        <v>82</v>
      </c>
      <c r="AV1105" s="12" t="s">
        <v>80</v>
      </c>
      <c r="AW1105" s="12" t="s">
        <v>33</v>
      </c>
      <c r="AX1105" s="12" t="s">
        <v>72</v>
      </c>
      <c r="AY1105" s="147" t="s">
        <v>146</v>
      </c>
    </row>
    <row r="1106" spans="2:65" s="13" customFormat="1">
      <c r="B1106" s="152"/>
      <c r="D1106" s="146" t="s">
        <v>158</v>
      </c>
      <c r="E1106" s="153" t="s">
        <v>19</v>
      </c>
      <c r="F1106" s="154" t="s">
        <v>82</v>
      </c>
      <c r="H1106" s="155">
        <v>2</v>
      </c>
      <c r="I1106" s="156"/>
      <c r="L1106" s="152"/>
      <c r="M1106" s="157"/>
      <c r="T1106" s="158"/>
      <c r="AT1106" s="153" t="s">
        <v>158</v>
      </c>
      <c r="AU1106" s="153" t="s">
        <v>82</v>
      </c>
      <c r="AV1106" s="13" t="s">
        <v>82</v>
      </c>
      <c r="AW1106" s="13" t="s">
        <v>33</v>
      </c>
      <c r="AX1106" s="13" t="s">
        <v>72</v>
      </c>
      <c r="AY1106" s="153" t="s">
        <v>146</v>
      </c>
    </row>
    <row r="1107" spans="2:65" s="12" customFormat="1">
      <c r="B1107" s="145"/>
      <c r="D1107" s="146" t="s">
        <v>158</v>
      </c>
      <c r="E1107" s="147" t="s">
        <v>19</v>
      </c>
      <c r="F1107" s="148" t="s">
        <v>159</v>
      </c>
      <c r="H1107" s="147" t="s">
        <v>19</v>
      </c>
      <c r="I1107" s="149"/>
      <c r="L1107" s="145"/>
      <c r="M1107" s="150"/>
      <c r="T1107" s="151"/>
      <c r="AT1107" s="147" t="s">
        <v>158</v>
      </c>
      <c r="AU1107" s="147" t="s">
        <v>82</v>
      </c>
      <c r="AV1107" s="12" t="s">
        <v>80</v>
      </c>
      <c r="AW1107" s="12" t="s">
        <v>33</v>
      </c>
      <c r="AX1107" s="12" t="s">
        <v>72</v>
      </c>
      <c r="AY1107" s="147" t="s">
        <v>146</v>
      </c>
    </row>
    <row r="1108" spans="2:65" s="13" customFormat="1">
      <c r="B1108" s="152"/>
      <c r="D1108" s="146" t="s">
        <v>158</v>
      </c>
      <c r="E1108" s="153" t="s">
        <v>19</v>
      </c>
      <c r="F1108" s="154" t="s">
        <v>147</v>
      </c>
      <c r="H1108" s="155">
        <v>3</v>
      </c>
      <c r="I1108" s="156"/>
      <c r="L1108" s="152"/>
      <c r="M1108" s="157"/>
      <c r="T1108" s="158"/>
      <c r="AT1108" s="153" t="s">
        <v>158</v>
      </c>
      <c r="AU1108" s="153" t="s">
        <v>82</v>
      </c>
      <c r="AV1108" s="13" t="s">
        <v>82</v>
      </c>
      <c r="AW1108" s="13" t="s">
        <v>33</v>
      </c>
      <c r="AX1108" s="13" t="s">
        <v>72</v>
      </c>
      <c r="AY1108" s="153" t="s">
        <v>146</v>
      </c>
    </row>
    <row r="1109" spans="2:65" s="14" customFormat="1">
      <c r="B1109" s="159"/>
      <c r="D1109" s="146" t="s">
        <v>158</v>
      </c>
      <c r="E1109" s="160" t="s">
        <v>19</v>
      </c>
      <c r="F1109" s="161" t="s">
        <v>163</v>
      </c>
      <c r="H1109" s="162">
        <v>6</v>
      </c>
      <c r="I1109" s="163"/>
      <c r="L1109" s="159"/>
      <c r="M1109" s="164"/>
      <c r="T1109" s="165"/>
      <c r="AT1109" s="160" t="s">
        <v>158</v>
      </c>
      <c r="AU1109" s="160" t="s">
        <v>82</v>
      </c>
      <c r="AV1109" s="14" t="s">
        <v>154</v>
      </c>
      <c r="AW1109" s="14" t="s">
        <v>33</v>
      </c>
      <c r="AX1109" s="14" t="s">
        <v>80</v>
      </c>
      <c r="AY1109" s="160" t="s">
        <v>146</v>
      </c>
    </row>
    <row r="1110" spans="2:65" s="1" customFormat="1" ht="44.25" customHeight="1">
      <c r="B1110" s="33"/>
      <c r="C1110" s="128" t="s">
        <v>1130</v>
      </c>
      <c r="D1110" s="128" t="s">
        <v>149</v>
      </c>
      <c r="E1110" s="129" t="s">
        <v>1131</v>
      </c>
      <c r="F1110" s="130" t="s">
        <v>1132</v>
      </c>
      <c r="G1110" s="131" t="s">
        <v>166</v>
      </c>
      <c r="H1110" s="132">
        <v>1</v>
      </c>
      <c r="I1110" s="133"/>
      <c r="J1110" s="134">
        <f>ROUND(I1110*H1110,2)</f>
        <v>0</v>
      </c>
      <c r="K1110" s="130" t="s">
        <v>19</v>
      </c>
      <c r="L1110" s="33"/>
      <c r="M1110" s="135" t="s">
        <v>19</v>
      </c>
      <c r="N1110" s="136" t="s">
        <v>43</v>
      </c>
      <c r="P1110" s="137">
        <f>O1110*H1110</f>
        <v>0</v>
      </c>
      <c r="Q1110" s="137">
        <v>0</v>
      </c>
      <c r="R1110" s="137">
        <f>Q1110*H1110</f>
        <v>0</v>
      </c>
      <c r="S1110" s="137">
        <v>0</v>
      </c>
      <c r="T1110" s="138">
        <f>S1110*H1110</f>
        <v>0</v>
      </c>
      <c r="AR1110" s="139" t="s">
        <v>256</v>
      </c>
      <c r="AT1110" s="139" t="s">
        <v>149</v>
      </c>
      <c r="AU1110" s="139" t="s">
        <v>82</v>
      </c>
      <c r="AY1110" s="18" t="s">
        <v>146</v>
      </c>
      <c r="BE1110" s="140">
        <f>IF(N1110="základní",J1110,0)</f>
        <v>0</v>
      </c>
      <c r="BF1110" s="140">
        <f>IF(N1110="snížená",J1110,0)</f>
        <v>0</v>
      </c>
      <c r="BG1110" s="140">
        <f>IF(N1110="zákl. přenesená",J1110,0)</f>
        <v>0</v>
      </c>
      <c r="BH1110" s="140">
        <f>IF(N1110="sníž. přenesená",J1110,0)</f>
        <v>0</v>
      </c>
      <c r="BI1110" s="140">
        <f>IF(N1110="nulová",J1110,0)</f>
        <v>0</v>
      </c>
      <c r="BJ1110" s="18" t="s">
        <v>80</v>
      </c>
      <c r="BK1110" s="140">
        <f>ROUND(I1110*H1110,2)</f>
        <v>0</v>
      </c>
      <c r="BL1110" s="18" t="s">
        <v>256</v>
      </c>
      <c r="BM1110" s="139" t="s">
        <v>1133</v>
      </c>
    </row>
    <row r="1111" spans="2:65" s="12" customFormat="1">
      <c r="B1111" s="145"/>
      <c r="D1111" s="146" t="s">
        <v>158</v>
      </c>
      <c r="E1111" s="147" t="s">
        <v>19</v>
      </c>
      <c r="F1111" s="148" t="s">
        <v>1134</v>
      </c>
      <c r="H1111" s="147" t="s">
        <v>19</v>
      </c>
      <c r="I1111" s="149"/>
      <c r="L1111" s="145"/>
      <c r="M1111" s="150"/>
      <c r="T1111" s="151"/>
      <c r="AT1111" s="147" t="s">
        <v>158</v>
      </c>
      <c r="AU1111" s="147" t="s">
        <v>82</v>
      </c>
      <c r="AV1111" s="12" t="s">
        <v>80</v>
      </c>
      <c r="AW1111" s="12" t="s">
        <v>33</v>
      </c>
      <c r="AX1111" s="12" t="s">
        <v>72</v>
      </c>
      <c r="AY1111" s="147" t="s">
        <v>146</v>
      </c>
    </row>
    <row r="1112" spans="2:65" s="13" customFormat="1">
      <c r="B1112" s="152"/>
      <c r="D1112" s="146" t="s">
        <v>158</v>
      </c>
      <c r="E1112" s="153" t="s">
        <v>19</v>
      </c>
      <c r="F1112" s="154" t="s">
        <v>80</v>
      </c>
      <c r="H1112" s="155">
        <v>1</v>
      </c>
      <c r="I1112" s="156"/>
      <c r="L1112" s="152"/>
      <c r="M1112" s="157"/>
      <c r="T1112" s="158"/>
      <c r="AT1112" s="153" t="s">
        <v>158</v>
      </c>
      <c r="AU1112" s="153" t="s">
        <v>82</v>
      </c>
      <c r="AV1112" s="13" t="s">
        <v>82</v>
      </c>
      <c r="AW1112" s="13" t="s">
        <v>33</v>
      </c>
      <c r="AX1112" s="13" t="s">
        <v>80</v>
      </c>
      <c r="AY1112" s="153" t="s">
        <v>146</v>
      </c>
    </row>
    <row r="1113" spans="2:65" s="1" customFormat="1" ht="49.15" customHeight="1">
      <c r="B1113" s="33"/>
      <c r="C1113" s="128" t="s">
        <v>1135</v>
      </c>
      <c r="D1113" s="128" t="s">
        <v>149</v>
      </c>
      <c r="E1113" s="129" t="s">
        <v>1136</v>
      </c>
      <c r="F1113" s="130" t="s">
        <v>1137</v>
      </c>
      <c r="G1113" s="131" t="s">
        <v>166</v>
      </c>
      <c r="H1113" s="132">
        <v>1</v>
      </c>
      <c r="I1113" s="133"/>
      <c r="J1113" s="134">
        <f>ROUND(I1113*H1113,2)</f>
        <v>0</v>
      </c>
      <c r="K1113" s="130" t="s">
        <v>19</v>
      </c>
      <c r="L1113" s="33"/>
      <c r="M1113" s="135" t="s">
        <v>19</v>
      </c>
      <c r="N1113" s="136" t="s">
        <v>43</v>
      </c>
      <c r="P1113" s="137">
        <f>O1113*H1113</f>
        <v>0</v>
      </c>
      <c r="Q1113" s="137">
        <v>0</v>
      </c>
      <c r="R1113" s="137">
        <f>Q1113*H1113</f>
        <v>0</v>
      </c>
      <c r="S1113" s="137">
        <v>0</v>
      </c>
      <c r="T1113" s="138">
        <f>S1113*H1113</f>
        <v>0</v>
      </c>
      <c r="AR1113" s="139" t="s">
        <v>256</v>
      </c>
      <c r="AT1113" s="139" t="s">
        <v>149</v>
      </c>
      <c r="AU1113" s="139" t="s">
        <v>82</v>
      </c>
      <c r="AY1113" s="18" t="s">
        <v>146</v>
      </c>
      <c r="BE1113" s="140">
        <f>IF(N1113="základní",J1113,0)</f>
        <v>0</v>
      </c>
      <c r="BF1113" s="140">
        <f>IF(N1113="snížená",J1113,0)</f>
        <v>0</v>
      </c>
      <c r="BG1113" s="140">
        <f>IF(N1113="zákl. přenesená",J1113,0)</f>
        <v>0</v>
      </c>
      <c r="BH1113" s="140">
        <f>IF(N1113="sníž. přenesená",J1113,0)</f>
        <v>0</v>
      </c>
      <c r="BI1113" s="140">
        <f>IF(N1113="nulová",J1113,0)</f>
        <v>0</v>
      </c>
      <c r="BJ1113" s="18" t="s">
        <v>80</v>
      </c>
      <c r="BK1113" s="140">
        <f>ROUND(I1113*H1113,2)</f>
        <v>0</v>
      </c>
      <c r="BL1113" s="18" t="s">
        <v>256</v>
      </c>
      <c r="BM1113" s="139" t="s">
        <v>1138</v>
      </c>
    </row>
    <row r="1114" spans="2:65" s="12" customFormat="1">
      <c r="B1114" s="145"/>
      <c r="D1114" s="146" t="s">
        <v>158</v>
      </c>
      <c r="E1114" s="147" t="s">
        <v>19</v>
      </c>
      <c r="F1114" s="148" t="s">
        <v>896</v>
      </c>
      <c r="H1114" s="147" t="s">
        <v>19</v>
      </c>
      <c r="I1114" s="149"/>
      <c r="L1114" s="145"/>
      <c r="M1114" s="150"/>
      <c r="T1114" s="151"/>
      <c r="AT1114" s="147" t="s">
        <v>158</v>
      </c>
      <c r="AU1114" s="147" t="s">
        <v>82</v>
      </c>
      <c r="AV1114" s="12" t="s">
        <v>80</v>
      </c>
      <c r="AW1114" s="12" t="s">
        <v>33</v>
      </c>
      <c r="AX1114" s="12" t="s">
        <v>72</v>
      </c>
      <c r="AY1114" s="147" t="s">
        <v>146</v>
      </c>
    </row>
    <row r="1115" spans="2:65" s="13" customFormat="1">
      <c r="B1115" s="152"/>
      <c r="D1115" s="146" t="s">
        <v>158</v>
      </c>
      <c r="E1115" s="153" t="s">
        <v>19</v>
      </c>
      <c r="F1115" s="154" t="s">
        <v>80</v>
      </c>
      <c r="H1115" s="155">
        <v>1</v>
      </c>
      <c r="I1115" s="156"/>
      <c r="L1115" s="152"/>
      <c r="M1115" s="157"/>
      <c r="T1115" s="158"/>
      <c r="AT1115" s="153" t="s">
        <v>158</v>
      </c>
      <c r="AU1115" s="153" t="s">
        <v>82</v>
      </c>
      <c r="AV1115" s="13" t="s">
        <v>82</v>
      </c>
      <c r="AW1115" s="13" t="s">
        <v>33</v>
      </c>
      <c r="AX1115" s="13" t="s">
        <v>80</v>
      </c>
      <c r="AY1115" s="153" t="s">
        <v>146</v>
      </c>
    </row>
    <row r="1116" spans="2:65" s="1" customFormat="1" ht="55.5" customHeight="1">
      <c r="B1116" s="33"/>
      <c r="C1116" s="128" t="s">
        <v>1139</v>
      </c>
      <c r="D1116" s="128" t="s">
        <v>149</v>
      </c>
      <c r="E1116" s="129" t="s">
        <v>1140</v>
      </c>
      <c r="F1116" s="130" t="s">
        <v>1141</v>
      </c>
      <c r="G1116" s="131" t="s">
        <v>166</v>
      </c>
      <c r="H1116" s="132">
        <v>2</v>
      </c>
      <c r="I1116" s="133"/>
      <c r="J1116" s="134">
        <f>ROUND(I1116*H1116,2)</f>
        <v>0</v>
      </c>
      <c r="K1116" s="130" t="s">
        <v>19</v>
      </c>
      <c r="L1116" s="33"/>
      <c r="M1116" s="135" t="s">
        <v>19</v>
      </c>
      <c r="N1116" s="136" t="s">
        <v>43</v>
      </c>
      <c r="P1116" s="137">
        <f>O1116*H1116</f>
        <v>0</v>
      </c>
      <c r="Q1116" s="137">
        <v>0</v>
      </c>
      <c r="R1116" s="137">
        <f>Q1116*H1116</f>
        <v>0</v>
      </c>
      <c r="S1116" s="137">
        <v>0</v>
      </c>
      <c r="T1116" s="138">
        <f>S1116*H1116</f>
        <v>0</v>
      </c>
      <c r="AR1116" s="139" t="s">
        <v>256</v>
      </c>
      <c r="AT1116" s="139" t="s">
        <v>149</v>
      </c>
      <c r="AU1116" s="139" t="s">
        <v>82</v>
      </c>
      <c r="AY1116" s="18" t="s">
        <v>146</v>
      </c>
      <c r="BE1116" s="140">
        <f>IF(N1116="základní",J1116,0)</f>
        <v>0</v>
      </c>
      <c r="BF1116" s="140">
        <f>IF(N1116="snížená",J1116,0)</f>
        <v>0</v>
      </c>
      <c r="BG1116" s="140">
        <f>IF(N1116="zákl. přenesená",J1116,0)</f>
        <v>0</v>
      </c>
      <c r="BH1116" s="140">
        <f>IF(N1116="sníž. přenesená",J1116,0)</f>
        <v>0</v>
      </c>
      <c r="BI1116" s="140">
        <f>IF(N1116="nulová",J1116,0)</f>
        <v>0</v>
      </c>
      <c r="BJ1116" s="18" t="s">
        <v>80</v>
      </c>
      <c r="BK1116" s="140">
        <f>ROUND(I1116*H1116,2)</f>
        <v>0</v>
      </c>
      <c r="BL1116" s="18" t="s">
        <v>256</v>
      </c>
      <c r="BM1116" s="139" t="s">
        <v>1142</v>
      </c>
    </row>
    <row r="1117" spans="2:65" s="12" customFormat="1">
      <c r="B1117" s="145"/>
      <c r="D1117" s="146" t="s">
        <v>158</v>
      </c>
      <c r="E1117" s="147" t="s">
        <v>19</v>
      </c>
      <c r="F1117" s="148" t="s">
        <v>887</v>
      </c>
      <c r="H1117" s="147" t="s">
        <v>19</v>
      </c>
      <c r="I1117" s="149"/>
      <c r="L1117" s="145"/>
      <c r="M1117" s="150"/>
      <c r="T1117" s="151"/>
      <c r="AT1117" s="147" t="s">
        <v>158</v>
      </c>
      <c r="AU1117" s="147" t="s">
        <v>82</v>
      </c>
      <c r="AV1117" s="12" t="s">
        <v>80</v>
      </c>
      <c r="AW1117" s="12" t="s">
        <v>33</v>
      </c>
      <c r="AX1117" s="12" t="s">
        <v>72</v>
      </c>
      <c r="AY1117" s="147" t="s">
        <v>146</v>
      </c>
    </row>
    <row r="1118" spans="2:65" s="13" customFormat="1">
      <c r="B1118" s="152"/>
      <c r="D1118" s="146" t="s">
        <v>158</v>
      </c>
      <c r="E1118" s="153" t="s">
        <v>19</v>
      </c>
      <c r="F1118" s="154" t="s">
        <v>82</v>
      </c>
      <c r="H1118" s="155">
        <v>2</v>
      </c>
      <c r="I1118" s="156"/>
      <c r="L1118" s="152"/>
      <c r="M1118" s="157"/>
      <c r="T1118" s="158"/>
      <c r="AT1118" s="153" t="s">
        <v>158</v>
      </c>
      <c r="AU1118" s="153" t="s">
        <v>82</v>
      </c>
      <c r="AV1118" s="13" t="s">
        <v>82</v>
      </c>
      <c r="AW1118" s="13" t="s">
        <v>33</v>
      </c>
      <c r="AX1118" s="13" t="s">
        <v>80</v>
      </c>
      <c r="AY1118" s="153" t="s">
        <v>146</v>
      </c>
    </row>
    <row r="1119" spans="2:65" s="1" customFormat="1" ht="44.25" customHeight="1">
      <c r="B1119" s="33"/>
      <c r="C1119" s="128" t="s">
        <v>1143</v>
      </c>
      <c r="D1119" s="128" t="s">
        <v>149</v>
      </c>
      <c r="E1119" s="129" t="s">
        <v>1144</v>
      </c>
      <c r="F1119" s="130" t="s">
        <v>1145</v>
      </c>
      <c r="G1119" s="131" t="s">
        <v>1060</v>
      </c>
      <c r="H1119" s="183"/>
      <c r="I1119" s="133"/>
      <c r="J1119" s="134">
        <f>ROUND(I1119*H1119,2)</f>
        <v>0</v>
      </c>
      <c r="K1119" s="130" t="s">
        <v>153</v>
      </c>
      <c r="L1119" s="33"/>
      <c r="M1119" s="135" t="s">
        <v>19</v>
      </c>
      <c r="N1119" s="136" t="s">
        <v>43</v>
      </c>
      <c r="P1119" s="137">
        <f>O1119*H1119</f>
        <v>0</v>
      </c>
      <c r="Q1119" s="137">
        <v>0</v>
      </c>
      <c r="R1119" s="137">
        <f>Q1119*H1119</f>
        <v>0</v>
      </c>
      <c r="S1119" s="137">
        <v>0</v>
      </c>
      <c r="T1119" s="138">
        <f>S1119*H1119</f>
        <v>0</v>
      </c>
      <c r="AR1119" s="139" t="s">
        <v>256</v>
      </c>
      <c r="AT1119" s="139" t="s">
        <v>149</v>
      </c>
      <c r="AU1119" s="139" t="s">
        <v>82</v>
      </c>
      <c r="AY1119" s="18" t="s">
        <v>146</v>
      </c>
      <c r="BE1119" s="140">
        <f>IF(N1119="základní",J1119,0)</f>
        <v>0</v>
      </c>
      <c r="BF1119" s="140">
        <f>IF(N1119="snížená",J1119,0)</f>
        <v>0</v>
      </c>
      <c r="BG1119" s="140">
        <f>IF(N1119="zákl. přenesená",J1119,0)</f>
        <v>0</v>
      </c>
      <c r="BH1119" s="140">
        <f>IF(N1119="sníž. přenesená",J1119,0)</f>
        <v>0</v>
      </c>
      <c r="BI1119" s="140">
        <f>IF(N1119="nulová",J1119,0)</f>
        <v>0</v>
      </c>
      <c r="BJ1119" s="18" t="s">
        <v>80</v>
      </c>
      <c r="BK1119" s="140">
        <f>ROUND(I1119*H1119,2)</f>
        <v>0</v>
      </c>
      <c r="BL1119" s="18" t="s">
        <v>256</v>
      </c>
      <c r="BM1119" s="139" t="s">
        <v>1146</v>
      </c>
    </row>
    <row r="1120" spans="2:65" s="1" customFormat="1">
      <c r="B1120" s="33"/>
      <c r="D1120" s="141" t="s">
        <v>156</v>
      </c>
      <c r="F1120" s="142" t="s">
        <v>1147</v>
      </c>
      <c r="I1120" s="143"/>
      <c r="L1120" s="33"/>
      <c r="M1120" s="144"/>
      <c r="T1120" s="52"/>
      <c r="AT1120" s="18" t="s">
        <v>156</v>
      </c>
      <c r="AU1120" s="18" t="s">
        <v>82</v>
      </c>
    </row>
    <row r="1121" spans="2:65" s="11" customFormat="1" ht="22.9" customHeight="1">
      <c r="B1121" s="116"/>
      <c r="D1121" s="117" t="s">
        <v>71</v>
      </c>
      <c r="E1121" s="126" t="s">
        <v>1148</v>
      </c>
      <c r="F1121" s="126" t="s">
        <v>1149</v>
      </c>
      <c r="I1121" s="119"/>
      <c r="J1121" s="127">
        <f>BK1121</f>
        <v>0</v>
      </c>
      <c r="L1121" s="116"/>
      <c r="M1121" s="121"/>
      <c r="P1121" s="122">
        <f>SUM(P1122:P1159)</f>
        <v>0</v>
      </c>
      <c r="R1121" s="122">
        <f>SUM(R1122:R1159)</f>
        <v>0</v>
      </c>
      <c r="T1121" s="123">
        <f>SUM(T1122:T1159)</f>
        <v>0.20019999999999999</v>
      </c>
      <c r="AR1121" s="117" t="s">
        <v>82</v>
      </c>
      <c r="AT1121" s="124" t="s">
        <v>71</v>
      </c>
      <c r="AU1121" s="124" t="s">
        <v>80</v>
      </c>
      <c r="AY1121" s="117" t="s">
        <v>146</v>
      </c>
      <c r="BK1121" s="125">
        <f>SUM(BK1122:BK1159)</f>
        <v>0</v>
      </c>
    </row>
    <row r="1122" spans="2:65" s="1" customFormat="1" ht="24.2" customHeight="1">
      <c r="B1122" s="33"/>
      <c r="C1122" s="128" t="s">
        <v>1150</v>
      </c>
      <c r="D1122" s="128" t="s">
        <v>149</v>
      </c>
      <c r="E1122" s="129" t="s">
        <v>1151</v>
      </c>
      <c r="F1122" s="130" t="s">
        <v>1152</v>
      </c>
      <c r="G1122" s="131" t="s">
        <v>264</v>
      </c>
      <c r="H1122" s="132">
        <v>7.7</v>
      </c>
      <c r="I1122" s="133"/>
      <c r="J1122" s="134">
        <f>ROUND(I1122*H1122,2)</f>
        <v>0</v>
      </c>
      <c r="K1122" s="130" t="s">
        <v>153</v>
      </c>
      <c r="L1122" s="33"/>
      <c r="M1122" s="135" t="s">
        <v>19</v>
      </c>
      <c r="N1122" s="136" t="s">
        <v>43</v>
      </c>
      <c r="P1122" s="137">
        <f>O1122*H1122</f>
        <v>0</v>
      </c>
      <c r="Q1122" s="137">
        <v>0</v>
      </c>
      <c r="R1122" s="137">
        <f>Q1122*H1122</f>
        <v>0</v>
      </c>
      <c r="S1122" s="137">
        <v>2.5999999999999999E-2</v>
      </c>
      <c r="T1122" s="138">
        <f>S1122*H1122</f>
        <v>0.20019999999999999</v>
      </c>
      <c r="AR1122" s="139" t="s">
        <v>256</v>
      </c>
      <c r="AT1122" s="139" t="s">
        <v>149</v>
      </c>
      <c r="AU1122" s="139" t="s">
        <v>82</v>
      </c>
      <c r="AY1122" s="18" t="s">
        <v>146</v>
      </c>
      <c r="BE1122" s="140">
        <f>IF(N1122="základní",J1122,0)</f>
        <v>0</v>
      </c>
      <c r="BF1122" s="140">
        <f>IF(N1122="snížená",J1122,0)</f>
        <v>0</v>
      </c>
      <c r="BG1122" s="140">
        <f>IF(N1122="zákl. přenesená",J1122,0)</f>
        <v>0</v>
      </c>
      <c r="BH1122" s="140">
        <f>IF(N1122="sníž. přenesená",J1122,0)</f>
        <v>0</v>
      </c>
      <c r="BI1122" s="140">
        <f>IF(N1122="nulová",J1122,0)</f>
        <v>0</v>
      </c>
      <c r="BJ1122" s="18" t="s">
        <v>80</v>
      </c>
      <c r="BK1122" s="140">
        <f>ROUND(I1122*H1122,2)</f>
        <v>0</v>
      </c>
      <c r="BL1122" s="18" t="s">
        <v>256</v>
      </c>
      <c r="BM1122" s="139" t="s">
        <v>1153</v>
      </c>
    </row>
    <row r="1123" spans="2:65" s="1" customFormat="1">
      <c r="B1123" s="33"/>
      <c r="D1123" s="141" t="s">
        <v>156</v>
      </c>
      <c r="F1123" s="142" t="s">
        <v>1154</v>
      </c>
      <c r="I1123" s="143"/>
      <c r="L1123" s="33"/>
      <c r="M1123" s="144"/>
      <c r="T1123" s="52"/>
      <c r="AT1123" s="18" t="s">
        <v>156</v>
      </c>
      <c r="AU1123" s="18" t="s">
        <v>82</v>
      </c>
    </row>
    <row r="1124" spans="2:65" s="12" customFormat="1">
      <c r="B1124" s="145"/>
      <c r="D1124" s="146" t="s">
        <v>158</v>
      </c>
      <c r="E1124" s="147" t="s">
        <v>19</v>
      </c>
      <c r="F1124" s="148" t="s">
        <v>1155</v>
      </c>
      <c r="H1124" s="147" t="s">
        <v>19</v>
      </c>
      <c r="I1124" s="149"/>
      <c r="L1124" s="145"/>
      <c r="M1124" s="150"/>
      <c r="T1124" s="151"/>
      <c r="AT1124" s="147" t="s">
        <v>158</v>
      </c>
      <c r="AU1124" s="147" t="s">
        <v>82</v>
      </c>
      <c r="AV1124" s="12" t="s">
        <v>80</v>
      </c>
      <c r="AW1124" s="12" t="s">
        <v>33</v>
      </c>
      <c r="AX1124" s="12" t="s">
        <v>72</v>
      </c>
      <c r="AY1124" s="147" t="s">
        <v>146</v>
      </c>
    </row>
    <row r="1125" spans="2:65" s="13" customFormat="1">
      <c r="B1125" s="152"/>
      <c r="D1125" s="146" t="s">
        <v>158</v>
      </c>
      <c r="E1125" s="153" t="s">
        <v>19</v>
      </c>
      <c r="F1125" s="154" t="s">
        <v>1156</v>
      </c>
      <c r="H1125" s="155">
        <v>7.7</v>
      </c>
      <c r="I1125" s="156"/>
      <c r="L1125" s="152"/>
      <c r="M1125" s="157"/>
      <c r="T1125" s="158"/>
      <c r="AT1125" s="153" t="s">
        <v>158</v>
      </c>
      <c r="AU1125" s="153" t="s">
        <v>82</v>
      </c>
      <c r="AV1125" s="13" t="s">
        <v>82</v>
      </c>
      <c r="AW1125" s="13" t="s">
        <v>33</v>
      </c>
      <c r="AX1125" s="13" t="s">
        <v>80</v>
      </c>
      <c r="AY1125" s="153" t="s">
        <v>146</v>
      </c>
    </row>
    <row r="1126" spans="2:65" s="1" customFormat="1" ht="49.15" customHeight="1">
      <c r="B1126" s="33"/>
      <c r="C1126" s="128" t="s">
        <v>729</v>
      </c>
      <c r="D1126" s="128" t="s">
        <v>149</v>
      </c>
      <c r="E1126" s="129" t="s">
        <v>1157</v>
      </c>
      <c r="F1126" s="130" t="s">
        <v>1158</v>
      </c>
      <c r="G1126" s="131" t="s">
        <v>166</v>
      </c>
      <c r="H1126" s="132">
        <v>1</v>
      </c>
      <c r="I1126" s="133"/>
      <c r="J1126" s="134">
        <f>ROUND(I1126*H1126,2)</f>
        <v>0</v>
      </c>
      <c r="K1126" s="130" t="s">
        <v>19</v>
      </c>
      <c r="L1126" s="33"/>
      <c r="M1126" s="135" t="s">
        <v>19</v>
      </c>
      <c r="N1126" s="136" t="s">
        <v>43</v>
      </c>
      <c r="P1126" s="137">
        <f>O1126*H1126</f>
        <v>0</v>
      </c>
      <c r="Q1126" s="137">
        <v>0</v>
      </c>
      <c r="R1126" s="137">
        <f>Q1126*H1126</f>
        <v>0</v>
      </c>
      <c r="S1126" s="137">
        <v>0</v>
      </c>
      <c r="T1126" s="138">
        <f>S1126*H1126</f>
        <v>0</v>
      </c>
      <c r="AR1126" s="139" t="s">
        <v>256</v>
      </c>
      <c r="AT1126" s="139" t="s">
        <v>149</v>
      </c>
      <c r="AU1126" s="139" t="s">
        <v>82</v>
      </c>
      <c r="AY1126" s="18" t="s">
        <v>146</v>
      </c>
      <c r="BE1126" s="140">
        <f>IF(N1126="základní",J1126,0)</f>
        <v>0</v>
      </c>
      <c r="BF1126" s="140">
        <f>IF(N1126="snížená",J1126,0)</f>
        <v>0</v>
      </c>
      <c r="BG1126" s="140">
        <f>IF(N1126="zákl. přenesená",J1126,0)</f>
        <v>0</v>
      </c>
      <c r="BH1126" s="140">
        <f>IF(N1126="sníž. přenesená",J1126,0)</f>
        <v>0</v>
      </c>
      <c r="BI1126" s="140">
        <f>IF(N1126="nulová",J1126,0)</f>
        <v>0</v>
      </c>
      <c r="BJ1126" s="18" t="s">
        <v>80</v>
      </c>
      <c r="BK1126" s="140">
        <f>ROUND(I1126*H1126,2)</f>
        <v>0</v>
      </c>
      <c r="BL1126" s="18" t="s">
        <v>256</v>
      </c>
      <c r="BM1126" s="139" t="s">
        <v>1159</v>
      </c>
    </row>
    <row r="1127" spans="2:65" s="12" customFormat="1">
      <c r="B1127" s="145"/>
      <c r="D1127" s="146" t="s">
        <v>158</v>
      </c>
      <c r="E1127" s="147" t="s">
        <v>19</v>
      </c>
      <c r="F1127" s="148" t="s">
        <v>1160</v>
      </c>
      <c r="H1127" s="147" t="s">
        <v>19</v>
      </c>
      <c r="I1127" s="149"/>
      <c r="L1127" s="145"/>
      <c r="M1127" s="150"/>
      <c r="T1127" s="151"/>
      <c r="AT1127" s="147" t="s">
        <v>158</v>
      </c>
      <c r="AU1127" s="147" t="s">
        <v>82</v>
      </c>
      <c r="AV1127" s="12" t="s">
        <v>80</v>
      </c>
      <c r="AW1127" s="12" t="s">
        <v>33</v>
      </c>
      <c r="AX1127" s="12" t="s">
        <v>72</v>
      </c>
      <c r="AY1127" s="147" t="s">
        <v>146</v>
      </c>
    </row>
    <row r="1128" spans="2:65" s="13" customFormat="1">
      <c r="B1128" s="152"/>
      <c r="D1128" s="146" t="s">
        <v>158</v>
      </c>
      <c r="E1128" s="153" t="s">
        <v>19</v>
      </c>
      <c r="F1128" s="154" t="s">
        <v>80</v>
      </c>
      <c r="H1128" s="155">
        <v>1</v>
      </c>
      <c r="I1128" s="156"/>
      <c r="L1128" s="152"/>
      <c r="M1128" s="157"/>
      <c r="T1128" s="158"/>
      <c r="AT1128" s="153" t="s">
        <v>158</v>
      </c>
      <c r="AU1128" s="153" t="s">
        <v>82</v>
      </c>
      <c r="AV1128" s="13" t="s">
        <v>82</v>
      </c>
      <c r="AW1128" s="13" t="s">
        <v>33</v>
      </c>
      <c r="AX1128" s="13" t="s">
        <v>80</v>
      </c>
      <c r="AY1128" s="153" t="s">
        <v>146</v>
      </c>
    </row>
    <row r="1129" spans="2:65" s="1" customFormat="1" ht="37.9" customHeight="1">
      <c r="B1129" s="33"/>
      <c r="C1129" s="128" t="s">
        <v>810</v>
      </c>
      <c r="D1129" s="128" t="s">
        <v>149</v>
      </c>
      <c r="E1129" s="129" t="s">
        <v>1161</v>
      </c>
      <c r="F1129" s="130" t="s">
        <v>1162</v>
      </c>
      <c r="G1129" s="131" t="s">
        <v>166</v>
      </c>
      <c r="H1129" s="132">
        <v>2</v>
      </c>
      <c r="I1129" s="133"/>
      <c r="J1129" s="134">
        <f>ROUND(I1129*H1129,2)</f>
        <v>0</v>
      </c>
      <c r="K1129" s="130" t="s">
        <v>19</v>
      </c>
      <c r="L1129" s="33"/>
      <c r="M1129" s="135" t="s">
        <v>19</v>
      </c>
      <c r="N1129" s="136" t="s">
        <v>43</v>
      </c>
      <c r="P1129" s="137">
        <f>O1129*H1129</f>
        <v>0</v>
      </c>
      <c r="Q1129" s="137">
        <v>0</v>
      </c>
      <c r="R1129" s="137">
        <f>Q1129*H1129</f>
        <v>0</v>
      </c>
      <c r="S1129" s="137">
        <v>0</v>
      </c>
      <c r="T1129" s="138">
        <f>S1129*H1129</f>
        <v>0</v>
      </c>
      <c r="AR1129" s="139" t="s">
        <v>256</v>
      </c>
      <c r="AT1129" s="139" t="s">
        <v>149</v>
      </c>
      <c r="AU1129" s="139" t="s">
        <v>82</v>
      </c>
      <c r="AY1129" s="18" t="s">
        <v>146</v>
      </c>
      <c r="BE1129" s="140">
        <f>IF(N1129="základní",J1129,0)</f>
        <v>0</v>
      </c>
      <c r="BF1129" s="140">
        <f>IF(N1129="snížená",J1129,0)</f>
        <v>0</v>
      </c>
      <c r="BG1129" s="140">
        <f>IF(N1129="zákl. přenesená",J1129,0)</f>
        <v>0</v>
      </c>
      <c r="BH1129" s="140">
        <f>IF(N1129="sníž. přenesená",J1129,0)</f>
        <v>0</v>
      </c>
      <c r="BI1129" s="140">
        <f>IF(N1129="nulová",J1129,0)</f>
        <v>0</v>
      </c>
      <c r="BJ1129" s="18" t="s">
        <v>80</v>
      </c>
      <c r="BK1129" s="140">
        <f>ROUND(I1129*H1129,2)</f>
        <v>0</v>
      </c>
      <c r="BL1129" s="18" t="s">
        <v>256</v>
      </c>
      <c r="BM1129" s="139" t="s">
        <v>1163</v>
      </c>
    </row>
    <row r="1130" spans="2:65" s="12" customFormat="1">
      <c r="B1130" s="145"/>
      <c r="D1130" s="146" t="s">
        <v>158</v>
      </c>
      <c r="E1130" s="147" t="s">
        <v>19</v>
      </c>
      <c r="F1130" s="148" t="s">
        <v>831</v>
      </c>
      <c r="H1130" s="147" t="s">
        <v>19</v>
      </c>
      <c r="I1130" s="149"/>
      <c r="L1130" s="145"/>
      <c r="M1130" s="150"/>
      <c r="T1130" s="151"/>
      <c r="AT1130" s="147" t="s">
        <v>158</v>
      </c>
      <c r="AU1130" s="147" t="s">
        <v>82</v>
      </c>
      <c r="AV1130" s="12" t="s">
        <v>80</v>
      </c>
      <c r="AW1130" s="12" t="s">
        <v>33</v>
      </c>
      <c r="AX1130" s="12" t="s">
        <v>72</v>
      </c>
      <c r="AY1130" s="147" t="s">
        <v>146</v>
      </c>
    </row>
    <row r="1131" spans="2:65" s="13" customFormat="1">
      <c r="B1131" s="152"/>
      <c r="D1131" s="146" t="s">
        <v>158</v>
      </c>
      <c r="E1131" s="153" t="s">
        <v>19</v>
      </c>
      <c r="F1131" s="154" t="s">
        <v>82</v>
      </c>
      <c r="H1131" s="155">
        <v>2</v>
      </c>
      <c r="I1131" s="156"/>
      <c r="L1131" s="152"/>
      <c r="M1131" s="157"/>
      <c r="T1131" s="158"/>
      <c r="AT1131" s="153" t="s">
        <v>158</v>
      </c>
      <c r="AU1131" s="153" t="s">
        <v>82</v>
      </c>
      <c r="AV1131" s="13" t="s">
        <v>82</v>
      </c>
      <c r="AW1131" s="13" t="s">
        <v>33</v>
      </c>
      <c r="AX1131" s="13" t="s">
        <v>80</v>
      </c>
      <c r="AY1131" s="153" t="s">
        <v>146</v>
      </c>
    </row>
    <row r="1132" spans="2:65" s="1" customFormat="1" ht="55.5" customHeight="1">
      <c r="B1132" s="33"/>
      <c r="C1132" s="128" t="s">
        <v>832</v>
      </c>
      <c r="D1132" s="128" t="s">
        <v>149</v>
      </c>
      <c r="E1132" s="129" t="s">
        <v>1164</v>
      </c>
      <c r="F1132" s="130" t="s">
        <v>1165</v>
      </c>
      <c r="G1132" s="131" t="s">
        <v>166</v>
      </c>
      <c r="H1132" s="132">
        <v>1</v>
      </c>
      <c r="I1132" s="133"/>
      <c r="J1132" s="134">
        <f>ROUND(I1132*H1132,2)</f>
        <v>0</v>
      </c>
      <c r="K1132" s="130" t="s">
        <v>19</v>
      </c>
      <c r="L1132" s="33"/>
      <c r="M1132" s="135" t="s">
        <v>19</v>
      </c>
      <c r="N1132" s="136" t="s">
        <v>43</v>
      </c>
      <c r="P1132" s="137">
        <f>O1132*H1132</f>
        <v>0</v>
      </c>
      <c r="Q1132" s="137">
        <v>0</v>
      </c>
      <c r="R1132" s="137">
        <f>Q1132*H1132</f>
        <v>0</v>
      </c>
      <c r="S1132" s="137">
        <v>0</v>
      </c>
      <c r="T1132" s="138">
        <f>S1132*H1132</f>
        <v>0</v>
      </c>
      <c r="AR1132" s="139" t="s">
        <v>256</v>
      </c>
      <c r="AT1132" s="139" t="s">
        <v>149</v>
      </c>
      <c r="AU1132" s="139" t="s">
        <v>82</v>
      </c>
      <c r="AY1132" s="18" t="s">
        <v>146</v>
      </c>
      <c r="BE1132" s="140">
        <f>IF(N1132="základní",J1132,0)</f>
        <v>0</v>
      </c>
      <c r="BF1132" s="140">
        <f>IF(N1132="snížená",J1132,0)</f>
        <v>0</v>
      </c>
      <c r="BG1132" s="140">
        <f>IF(N1132="zákl. přenesená",J1132,0)</f>
        <v>0</v>
      </c>
      <c r="BH1132" s="140">
        <f>IF(N1132="sníž. přenesená",J1132,0)</f>
        <v>0</v>
      </c>
      <c r="BI1132" s="140">
        <f>IF(N1132="nulová",J1132,0)</f>
        <v>0</v>
      </c>
      <c r="BJ1132" s="18" t="s">
        <v>80</v>
      </c>
      <c r="BK1132" s="140">
        <f>ROUND(I1132*H1132,2)</f>
        <v>0</v>
      </c>
      <c r="BL1132" s="18" t="s">
        <v>256</v>
      </c>
      <c r="BM1132" s="139" t="s">
        <v>1166</v>
      </c>
    </row>
    <row r="1133" spans="2:65" s="12" customFormat="1">
      <c r="B1133" s="145"/>
      <c r="D1133" s="146" t="s">
        <v>158</v>
      </c>
      <c r="E1133" s="147" t="s">
        <v>19</v>
      </c>
      <c r="F1133" s="148" t="s">
        <v>1167</v>
      </c>
      <c r="H1133" s="147" t="s">
        <v>19</v>
      </c>
      <c r="I1133" s="149"/>
      <c r="L1133" s="145"/>
      <c r="M1133" s="150"/>
      <c r="T1133" s="151"/>
      <c r="AT1133" s="147" t="s">
        <v>158</v>
      </c>
      <c r="AU1133" s="147" t="s">
        <v>82</v>
      </c>
      <c r="AV1133" s="12" t="s">
        <v>80</v>
      </c>
      <c r="AW1133" s="12" t="s">
        <v>33</v>
      </c>
      <c r="AX1133" s="12" t="s">
        <v>72</v>
      </c>
      <c r="AY1133" s="147" t="s">
        <v>146</v>
      </c>
    </row>
    <row r="1134" spans="2:65" s="13" customFormat="1">
      <c r="B1134" s="152"/>
      <c r="D1134" s="146" t="s">
        <v>158</v>
      </c>
      <c r="E1134" s="153" t="s">
        <v>19</v>
      </c>
      <c r="F1134" s="154" t="s">
        <v>80</v>
      </c>
      <c r="H1134" s="155">
        <v>1</v>
      </c>
      <c r="I1134" s="156"/>
      <c r="L1134" s="152"/>
      <c r="M1134" s="157"/>
      <c r="T1134" s="158"/>
      <c r="AT1134" s="153" t="s">
        <v>158</v>
      </c>
      <c r="AU1134" s="153" t="s">
        <v>82</v>
      </c>
      <c r="AV1134" s="13" t="s">
        <v>82</v>
      </c>
      <c r="AW1134" s="13" t="s">
        <v>33</v>
      </c>
      <c r="AX1134" s="13" t="s">
        <v>80</v>
      </c>
      <c r="AY1134" s="153" t="s">
        <v>146</v>
      </c>
    </row>
    <row r="1135" spans="2:65" s="1" customFormat="1" ht="44.25" customHeight="1">
      <c r="B1135" s="33"/>
      <c r="C1135" s="128" t="s">
        <v>1168</v>
      </c>
      <c r="D1135" s="128" t="s">
        <v>149</v>
      </c>
      <c r="E1135" s="129" t="s">
        <v>1169</v>
      </c>
      <c r="F1135" s="130" t="s">
        <v>1170</v>
      </c>
      <c r="G1135" s="131" t="s">
        <v>171</v>
      </c>
      <c r="H1135" s="132">
        <v>38.133000000000003</v>
      </c>
      <c r="I1135" s="133"/>
      <c r="J1135" s="134">
        <f>ROUND(I1135*H1135,2)</f>
        <v>0</v>
      </c>
      <c r="K1135" s="130" t="s">
        <v>19</v>
      </c>
      <c r="L1135" s="33"/>
      <c r="M1135" s="135" t="s">
        <v>19</v>
      </c>
      <c r="N1135" s="136" t="s">
        <v>43</v>
      </c>
      <c r="P1135" s="137">
        <f>O1135*H1135</f>
        <v>0</v>
      </c>
      <c r="Q1135" s="137">
        <v>0</v>
      </c>
      <c r="R1135" s="137">
        <f>Q1135*H1135</f>
        <v>0</v>
      </c>
      <c r="S1135" s="137">
        <v>0</v>
      </c>
      <c r="T1135" s="138">
        <f>S1135*H1135</f>
        <v>0</v>
      </c>
      <c r="AR1135" s="139" t="s">
        <v>256</v>
      </c>
      <c r="AT1135" s="139" t="s">
        <v>149</v>
      </c>
      <c r="AU1135" s="139" t="s">
        <v>82</v>
      </c>
      <c r="AY1135" s="18" t="s">
        <v>146</v>
      </c>
      <c r="BE1135" s="140">
        <f>IF(N1135="základní",J1135,0)</f>
        <v>0</v>
      </c>
      <c r="BF1135" s="140">
        <f>IF(N1135="snížená",J1135,0)</f>
        <v>0</v>
      </c>
      <c r="BG1135" s="140">
        <f>IF(N1135="zákl. přenesená",J1135,0)</f>
        <v>0</v>
      </c>
      <c r="BH1135" s="140">
        <f>IF(N1135="sníž. přenesená",J1135,0)</f>
        <v>0</v>
      </c>
      <c r="BI1135" s="140">
        <f>IF(N1135="nulová",J1135,0)</f>
        <v>0</v>
      </c>
      <c r="BJ1135" s="18" t="s">
        <v>80</v>
      </c>
      <c r="BK1135" s="140">
        <f>ROUND(I1135*H1135,2)</f>
        <v>0</v>
      </c>
      <c r="BL1135" s="18" t="s">
        <v>256</v>
      </c>
      <c r="BM1135" s="139" t="s">
        <v>1171</v>
      </c>
    </row>
    <row r="1136" spans="2:65" s="12" customFormat="1">
      <c r="B1136" s="145"/>
      <c r="D1136" s="146" t="s">
        <v>158</v>
      </c>
      <c r="E1136" s="147" t="s">
        <v>19</v>
      </c>
      <c r="F1136" s="148" t="s">
        <v>893</v>
      </c>
      <c r="H1136" s="147" t="s">
        <v>19</v>
      </c>
      <c r="I1136" s="149"/>
      <c r="L1136" s="145"/>
      <c r="M1136" s="150"/>
      <c r="T1136" s="151"/>
      <c r="AT1136" s="147" t="s">
        <v>158</v>
      </c>
      <c r="AU1136" s="147" t="s">
        <v>82</v>
      </c>
      <c r="AV1136" s="12" t="s">
        <v>80</v>
      </c>
      <c r="AW1136" s="12" t="s">
        <v>33</v>
      </c>
      <c r="AX1136" s="12" t="s">
        <v>72</v>
      </c>
      <c r="AY1136" s="147" t="s">
        <v>146</v>
      </c>
    </row>
    <row r="1137" spans="2:65" s="13" customFormat="1">
      <c r="B1137" s="152"/>
      <c r="D1137" s="146" t="s">
        <v>158</v>
      </c>
      <c r="E1137" s="153" t="s">
        <v>19</v>
      </c>
      <c r="F1137" s="154" t="s">
        <v>657</v>
      </c>
      <c r="H1137" s="155">
        <v>0.4</v>
      </c>
      <c r="I1137" s="156"/>
      <c r="L1137" s="152"/>
      <c r="M1137" s="157"/>
      <c r="T1137" s="158"/>
      <c r="AT1137" s="153" t="s">
        <v>158</v>
      </c>
      <c r="AU1137" s="153" t="s">
        <v>82</v>
      </c>
      <c r="AV1137" s="13" t="s">
        <v>82</v>
      </c>
      <c r="AW1137" s="13" t="s">
        <v>33</v>
      </c>
      <c r="AX1137" s="13" t="s">
        <v>72</v>
      </c>
      <c r="AY1137" s="153" t="s">
        <v>146</v>
      </c>
    </row>
    <row r="1138" spans="2:65" s="13" customFormat="1">
      <c r="B1138" s="152"/>
      <c r="D1138" s="146" t="s">
        <v>158</v>
      </c>
      <c r="E1138" s="153" t="s">
        <v>19</v>
      </c>
      <c r="F1138" s="154" t="s">
        <v>663</v>
      </c>
      <c r="H1138" s="155">
        <v>10.5</v>
      </c>
      <c r="I1138" s="156"/>
      <c r="L1138" s="152"/>
      <c r="M1138" s="157"/>
      <c r="T1138" s="158"/>
      <c r="AT1138" s="153" t="s">
        <v>158</v>
      </c>
      <c r="AU1138" s="153" t="s">
        <v>82</v>
      </c>
      <c r="AV1138" s="13" t="s">
        <v>82</v>
      </c>
      <c r="AW1138" s="13" t="s">
        <v>33</v>
      </c>
      <c r="AX1138" s="13" t="s">
        <v>72</v>
      </c>
      <c r="AY1138" s="153" t="s">
        <v>146</v>
      </c>
    </row>
    <row r="1139" spans="2:65" s="12" customFormat="1">
      <c r="B1139" s="145"/>
      <c r="D1139" s="146" t="s">
        <v>158</v>
      </c>
      <c r="E1139" s="147" t="s">
        <v>19</v>
      </c>
      <c r="F1139" s="148" t="s">
        <v>894</v>
      </c>
      <c r="H1139" s="147" t="s">
        <v>19</v>
      </c>
      <c r="I1139" s="149"/>
      <c r="L1139" s="145"/>
      <c r="M1139" s="150"/>
      <c r="T1139" s="151"/>
      <c r="AT1139" s="147" t="s">
        <v>158</v>
      </c>
      <c r="AU1139" s="147" t="s">
        <v>82</v>
      </c>
      <c r="AV1139" s="12" t="s">
        <v>80</v>
      </c>
      <c r="AW1139" s="12" t="s">
        <v>33</v>
      </c>
      <c r="AX1139" s="12" t="s">
        <v>72</v>
      </c>
      <c r="AY1139" s="147" t="s">
        <v>146</v>
      </c>
    </row>
    <row r="1140" spans="2:65" s="13" customFormat="1">
      <c r="B1140" s="152"/>
      <c r="D1140" s="146" t="s">
        <v>158</v>
      </c>
      <c r="E1140" s="153" t="s">
        <v>19</v>
      </c>
      <c r="F1140" s="154" t="s">
        <v>683</v>
      </c>
      <c r="H1140" s="155">
        <v>11.005000000000001</v>
      </c>
      <c r="I1140" s="156"/>
      <c r="L1140" s="152"/>
      <c r="M1140" s="157"/>
      <c r="T1140" s="158"/>
      <c r="AT1140" s="153" t="s">
        <v>158</v>
      </c>
      <c r="AU1140" s="153" t="s">
        <v>82</v>
      </c>
      <c r="AV1140" s="13" t="s">
        <v>82</v>
      </c>
      <c r="AW1140" s="13" t="s">
        <v>33</v>
      </c>
      <c r="AX1140" s="13" t="s">
        <v>72</v>
      </c>
      <c r="AY1140" s="153" t="s">
        <v>146</v>
      </c>
    </row>
    <row r="1141" spans="2:65" s="13" customFormat="1">
      <c r="B1141" s="152"/>
      <c r="D1141" s="146" t="s">
        <v>158</v>
      </c>
      <c r="E1141" s="153" t="s">
        <v>19</v>
      </c>
      <c r="F1141" s="154" t="s">
        <v>684</v>
      </c>
      <c r="H1141" s="155">
        <v>1.4179999999999999</v>
      </c>
      <c r="I1141" s="156"/>
      <c r="L1141" s="152"/>
      <c r="M1141" s="157"/>
      <c r="T1141" s="158"/>
      <c r="AT1141" s="153" t="s">
        <v>158</v>
      </c>
      <c r="AU1141" s="153" t="s">
        <v>82</v>
      </c>
      <c r="AV1141" s="13" t="s">
        <v>82</v>
      </c>
      <c r="AW1141" s="13" t="s">
        <v>33</v>
      </c>
      <c r="AX1141" s="13" t="s">
        <v>72</v>
      </c>
      <c r="AY1141" s="153" t="s">
        <v>146</v>
      </c>
    </row>
    <row r="1142" spans="2:65" s="13" customFormat="1">
      <c r="B1142" s="152"/>
      <c r="D1142" s="146" t="s">
        <v>158</v>
      </c>
      <c r="E1142" s="153" t="s">
        <v>19</v>
      </c>
      <c r="F1142" s="154" t="s">
        <v>687</v>
      </c>
      <c r="H1142" s="155">
        <v>5.94</v>
      </c>
      <c r="I1142" s="156"/>
      <c r="L1142" s="152"/>
      <c r="M1142" s="157"/>
      <c r="T1142" s="158"/>
      <c r="AT1142" s="153" t="s">
        <v>158</v>
      </c>
      <c r="AU1142" s="153" t="s">
        <v>82</v>
      </c>
      <c r="AV1142" s="13" t="s">
        <v>82</v>
      </c>
      <c r="AW1142" s="13" t="s">
        <v>33</v>
      </c>
      <c r="AX1142" s="13" t="s">
        <v>72</v>
      </c>
      <c r="AY1142" s="153" t="s">
        <v>146</v>
      </c>
    </row>
    <row r="1143" spans="2:65" s="12" customFormat="1">
      <c r="B1143" s="145"/>
      <c r="D1143" s="146" t="s">
        <v>158</v>
      </c>
      <c r="E1143" s="147" t="s">
        <v>19</v>
      </c>
      <c r="F1143" s="148" t="s">
        <v>895</v>
      </c>
      <c r="H1143" s="147" t="s">
        <v>19</v>
      </c>
      <c r="I1143" s="149"/>
      <c r="L1143" s="145"/>
      <c r="M1143" s="150"/>
      <c r="T1143" s="151"/>
      <c r="AT1143" s="147" t="s">
        <v>158</v>
      </c>
      <c r="AU1143" s="147" t="s">
        <v>82</v>
      </c>
      <c r="AV1143" s="12" t="s">
        <v>80</v>
      </c>
      <c r="AW1143" s="12" t="s">
        <v>33</v>
      </c>
      <c r="AX1143" s="12" t="s">
        <v>72</v>
      </c>
      <c r="AY1143" s="147" t="s">
        <v>146</v>
      </c>
    </row>
    <row r="1144" spans="2:65" s="13" customFormat="1">
      <c r="B1144" s="152"/>
      <c r="D1144" s="146" t="s">
        <v>158</v>
      </c>
      <c r="E1144" s="153" t="s">
        <v>19</v>
      </c>
      <c r="F1144" s="154" t="s">
        <v>694</v>
      </c>
      <c r="H1144" s="155">
        <v>4.05</v>
      </c>
      <c r="I1144" s="156"/>
      <c r="L1144" s="152"/>
      <c r="M1144" s="157"/>
      <c r="T1144" s="158"/>
      <c r="AT1144" s="153" t="s">
        <v>158</v>
      </c>
      <c r="AU1144" s="153" t="s">
        <v>82</v>
      </c>
      <c r="AV1144" s="13" t="s">
        <v>82</v>
      </c>
      <c r="AW1144" s="13" t="s">
        <v>33</v>
      </c>
      <c r="AX1144" s="13" t="s">
        <v>72</v>
      </c>
      <c r="AY1144" s="153" t="s">
        <v>146</v>
      </c>
    </row>
    <row r="1145" spans="2:65" s="12" customFormat="1">
      <c r="B1145" s="145"/>
      <c r="D1145" s="146" t="s">
        <v>158</v>
      </c>
      <c r="E1145" s="147" t="s">
        <v>19</v>
      </c>
      <c r="F1145" s="148" t="s">
        <v>159</v>
      </c>
      <c r="H1145" s="147" t="s">
        <v>19</v>
      </c>
      <c r="I1145" s="149"/>
      <c r="L1145" s="145"/>
      <c r="M1145" s="150"/>
      <c r="T1145" s="151"/>
      <c r="AT1145" s="147" t="s">
        <v>158</v>
      </c>
      <c r="AU1145" s="147" t="s">
        <v>82</v>
      </c>
      <c r="AV1145" s="12" t="s">
        <v>80</v>
      </c>
      <c r="AW1145" s="12" t="s">
        <v>33</v>
      </c>
      <c r="AX1145" s="12" t="s">
        <v>72</v>
      </c>
      <c r="AY1145" s="147" t="s">
        <v>146</v>
      </c>
    </row>
    <row r="1146" spans="2:65" s="13" customFormat="1">
      <c r="B1146" s="152"/>
      <c r="D1146" s="146" t="s">
        <v>158</v>
      </c>
      <c r="E1146" s="153" t="s">
        <v>19</v>
      </c>
      <c r="F1146" s="154" t="s">
        <v>695</v>
      </c>
      <c r="H1146" s="155">
        <v>1.62</v>
      </c>
      <c r="I1146" s="156"/>
      <c r="L1146" s="152"/>
      <c r="M1146" s="157"/>
      <c r="T1146" s="158"/>
      <c r="AT1146" s="153" t="s">
        <v>158</v>
      </c>
      <c r="AU1146" s="153" t="s">
        <v>82</v>
      </c>
      <c r="AV1146" s="13" t="s">
        <v>82</v>
      </c>
      <c r="AW1146" s="13" t="s">
        <v>33</v>
      </c>
      <c r="AX1146" s="13" t="s">
        <v>72</v>
      </c>
      <c r="AY1146" s="153" t="s">
        <v>146</v>
      </c>
    </row>
    <row r="1147" spans="2:65" s="12" customFormat="1">
      <c r="B1147" s="145"/>
      <c r="D1147" s="146" t="s">
        <v>158</v>
      </c>
      <c r="E1147" s="147" t="s">
        <v>19</v>
      </c>
      <c r="F1147" s="148" t="s">
        <v>896</v>
      </c>
      <c r="H1147" s="147" t="s">
        <v>19</v>
      </c>
      <c r="I1147" s="149"/>
      <c r="L1147" s="145"/>
      <c r="M1147" s="150"/>
      <c r="T1147" s="151"/>
      <c r="AT1147" s="147" t="s">
        <v>158</v>
      </c>
      <c r="AU1147" s="147" t="s">
        <v>82</v>
      </c>
      <c r="AV1147" s="12" t="s">
        <v>80</v>
      </c>
      <c r="AW1147" s="12" t="s">
        <v>33</v>
      </c>
      <c r="AX1147" s="12" t="s">
        <v>72</v>
      </c>
      <c r="AY1147" s="147" t="s">
        <v>146</v>
      </c>
    </row>
    <row r="1148" spans="2:65" s="13" customFormat="1">
      <c r="B1148" s="152"/>
      <c r="D1148" s="146" t="s">
        <v>158</v>
      </c>
      <c r="E1148" s="153" t="s">
        <v>19</v>
      </c>
      <c r="F1148" s="154" t="s">
        <v>860</v>
      </c>
      <c r="H1148" s="155">
        <v>2.4</v>
      </c>
      <c r="I1148" s="156"/>
      <c r="L1148" s="152"/>
      <c r="M1148" s="157"/>
      <c r="T1148" s="158"/>
      <c r="AT1148" s="153" t="s">
        <v>158</v>
      </c>
      <c r="AU1148" s="153" t="s">
        <v>82</v>
      </c>
      <c r="AV1148" s="13" t="s">
        <v>82</v>
      </c>
      <c r="AW1148" s="13" t="s">
        <v>33</v>
      </c>
      <c r="AX1148" s="13" t="s">
        <v>72</v>
      </c>
      <c r="AY1148" s="153" t="s">
        <v>146</v>
      </c>
    </row>
    <row r="1149" spans="2:65" s="12" customFormat="1">
      <c r="B1149" s="145"/>
      <c r="D1149" s="146" t="s">
        <v>158</v>
      </c>
      <c r="E1149" s="147" t="s">
        <v>19</v>
      </c>
      <c r="F1149" s="148" t="s">
        <v>897</v>
      </c>
      <c r="H1149" s="147" t="s">
        <v>19</v>
      </c>
      <c r="I1149" s="149"/>
      <c r="L1149" s="145"/>
      <c r="M1149" s="150"/>
      <c r="T1149" s="151"/>
      <c r="AT1149" s="147" t="s">
        <v>158</v>
      </c>
      <c r="AU1149" s="147" t="s">
        <v>82</v>
      </c>
      <c r="AV1149" s="12" t="s">
        <v>80</v>
      </c>
      <c r="AW1149" s="12" t="s">
        <v>33</v>
      </c>
      <c r="AX1149" s="12" t="s">
        <v>72</v>
      </c>
      <c r="AY1149" s="147" t="s">
        <v>146</v>
      </c>
    </row>
    <row r="1150" spans="2:65" s="13" customFormat="1">
      <c r="B1150" s="152"/>
      <c r="D1150" s="146" t="s">
        <v>158</v>
      </c>
      <c r="E1150" s="153" t="s">
        <v>19</v>
      </c>
      <c r="F1150" s="154" t="s">
        <v>700</v>
      </c>
      <c r="H1150" s="155">
        <v>0.8</v>
      </c>
      <c r="I1150" s="156"/>
      <c r="L1150" s="152"/>
      <c r="M1150" s="157"/>
      <c r="T1150" s="158"/>
      <c r="AT1150" s="153" t="s">
        <v>158</v>
      </c>
      <c r="AU1150" s="153" t="s">
        <v>82</v>
      </c>
      <c r="AV1150" s="13" t="s">
        <v>82</v>
      </c>
      <c r="AW1150" s="13" t="s">
        <v>33</v>
      </c>
      <c r="AX1150" s="13" t="s">
        <v>72</v>
      </c>
      <c r="AY1150" s="153" t="s">
        <v>146</v>
      </c>
    </row>
    <row r="1151" spans="2:65" s="14" customFormat="1">
      <c r="B1151" s="159"/>
      <c r="D1151" s="146" t="s">
        <v>158</v>
      </c>
      <c r="E1151" s="160" t="s">
        <v>19</v>
      </c>
      <c r="F1151" s="161" t="s">
        <v>163</v>
      </c>
      <c r="H1151" s="162">
        <v>38.133000000000003</v>
      </c>
      <c r="I1151" s="163"/>
      <c r="L1151" s="159"/>
      <c r="M1151" s="164"/>
      <c r="T1151" s="165"/>
      <c r="AT1151" s="160" t="s">
        <v>158</v>
      </c>
      <c r="AU1151" s="160" t="s">
        <v>82</v>
      </c>
      <c r="AV1151" s="14" t="s">
        <v>154</v>
      </c>
      <c r="AW1151" s="14" t="s">
        <v>33</v>
      </c>
      <c r="AX1151" s="14" t="s">
        <v>80</v>
      </c>
      <c r="AY1151" s="160" t="s">
        <v>146</v>
      </c>
    </row>
    <row r="1152" spans="2:65" s="1" customFormat="1" ht="49.15" customHeight="1">
      <c r="B1152" s="33"/>
      <c r="C1152" s="128" t="s">
        <v>908</v>
      </c>
      <c r="D1152" s="128" t="s">
        <v>149</v>
      </c>
      <c r="E1152" s="129" t="s">
        <v>1172</v>
      </c>
      <c r="F1152" s="130" t="s">
        <v>1173</v>
      </c>
      <c r="G1152" s="131" t="s">
        <v>166</v>
      </c>
      <c r="H1152" s="132">
        <v>1</v>
      </c>
      <c r="I1152" s="133"/>
      <c r="J1152" s="134">
        <f>ROUND(I1152*H1152,2)</f>
        <v>0</v>
      </c>
      <c r="K1152" s="130" t="s">
        <v>19</v>
      </c>
      <c r="L1152" s="33"/>
      <c r="M1152" s="135" t="s">
        <v>19</v>
      </c>
      <c r="N1152" s="136" t="s">
        <v>43</v>
      </c>
      <c r="P1152" s="137">
        <f>O1152*H1152</f>
        <v>0</v>
      </c>
      <c r="Q1152" s="137">
        <v>0</v>
      </c>
      <c r="R1152" s="137">
        <f>Q1152*H1152</f>
        <v>0</v>
      </c>
      <c r="S1152" s="137">
        <v>0</v>
      </c>
      <c r="T1152" s="138">
        <f>S1152*H1152</f>
        <v>0</v>
      </c>
      <c r="AR1152" s="139" t="s">
        <v>256</v>
      </c>
      <c r="AT1152" s="139" t="s">
        <v>149</v>
      </c>
      <c r="AU1152" s="139" t="s">
        <v>82</v>
      </c>
      <c r="AY1152" s="18" t="s">
        <v>146</v>
      </c>
      <c r="BE1152" s="140">
        <f>IF(N1152="základní",J1152,0)</f>
        <v>0</v>
      </c>
      <c r="BF1152" s="140">
        <f>IF(N1152="snížená",J1152,0)</f>
        <v>0</v>
      </c>
      <c r="BG1152" s="140">
        <f>IF(N1152="zákl. přenesená",J1152,0)</f>
        <v>0</v>
      </c>
      <c r="BH1152" s="140">
        <f>IF(N1152="sníž. přenesená",J1152,0)</f>
        <v>0</v>
      </c>
      <c r="BI1152" s="140">
        <f>IF(N1152="nulová",J1152,0)</f>
        <v>0</v>
      </c>
      <c r="BJ1152" s="18" t="s">
        <v>80</v>
      </c>
      <c r="BK1152" s="140">
        <f>ROUND(I1152*H1152,2)</f>
        <v>0</v>
      </c>
      <c r="BL1152" s="18" t="s">
        <v>256</v>
      </c>
      <c r="BM1152" s="139" t="s">
        <v>1174</v>
      </c>
    </row>
    <row r="1153" spans="2:65" s="12" customFormat="1">
      <c r="B1153" s="145"/>
      <c r="D1153" s="146" t="s">
        <v>158</v>
      </c>
      <c r="E1153" s="147" t="s">
        <v>19</v>
      </c>
      <c r="F1153" s="148" t="s">
        <v>1175</v>
      </c>
      <c r="H1153" s="147" t="s">
        <v>19</v>
      </c>
      <c r="I1153" s="149"/>
      <c r="L1153" s="145"/>
      <c r="M1153" s="150"/>
      <c r="T1153" s="151"/>
      <c r="AT1153" s="147" t="s">
        <v>158</v>
      </c>
      <c r="AU1153" s="147" t="s">
        <v>82</v>
      </c>
      <c r="AV1153" s="12" t="s">
        <v>80</v>
      </c>
      <c r="AW1153" s="12" t="s">
        <v>33</v>
      </c>
      <c r="AX1153" s="12" t="s">
        <v>72</v>
      </c>
      <c r="AY1153" s="147" t="s">
        <v>146</v>
      </c>
    </row>
    <row r="1154" spans="2:65" s="13" customFormat="1">
      <c r="B1154" s="152"/>
      <c r="D1154" s="146" t="s">
        <v>158</v>
      </c>
      <c r="E1154" s="153" t="s">
        <v>19</v>
      </c>
      <c r="F1154" s="154" t="s">
        <v>80</v>
      </c>
      <c r="H1154" s="155">
        <v>1</v>
      </c>
      <c r="I1154" s="156"/>
      <c r="L1154" s="152"/>
      <c r="M1154" s="157"/>
      <c r="T1154" s="158"/>
      <c r="AT1154" s="153" t="s">
        <v>158</v>
      </c>
      <c r="AU1154" s="153" t="s">
        <v>82</v>
      </c>
      <c r="AV1154" s="13" t="s">
        <v>82</v>
      </c>
      <c r="AW1154" s="13" t="s">
        <v>33</v>
      </c>
      <c r="AX1154" s="13" t="s">
        <v>80</v>
      </c>
      <c r="AY1154" s="153" t="s">
        <v>146</v>
      </c>
    </row>
    <row r="1155" spans="2:65" s="1" customFormat="1" ht="90" customHeight="1">
      <c r="B1155" s="33"/>
      <c r="C1155" s="128" t="s">
        <v>1176</v>
      </c>
      <c r="D1155" s="128" t="s">
        <v>149</v>
      </c>
      <c r="E1155" s="129" t="s">
        <v>1177</v>
      </c>
      <c r="F1155" s="130" t="s">
        <v>1178</v>
      </c>
      <c r="G1155" s="131" t="s">
        <v>166</v>
      </c>
      <c r="H1155" s="132">
        <v>1</v>
      </c>
      <c r="I1155" s="133"/>
      <c r="J1155" s="134">
        <f>ROUND(I1155*H1155,2)</f>
        <v>0</v>
      </c>
      <c r="K1155" s="130" t="s">
        <v>19</v>
      </c>
      <c r="L1155" s="33"/>
      <c r="M1155" s="135" t="s">
        <v>19</v>
      </c>
      <c r="N1155" s="136" t="s">
        <v>43</v>
      </c>
      <c r="P1155" s="137">
        <f>O1155*H1155</f>
        <v>0</v>
      </c>
      <c r="Q1155" s="137">
        <v>0</v>
      </c>
      <c r="R1155" s="137">
        <f>Q1155*H1155</f>
        <v>0</v>
      </c>
      <c r="S1155" s="137">
        <v>0</v>
      </c>
      <c r="T1155" s="138">
        <f>S1155*H1155</f>
        <v>0</v>
      </c>
      <c r="AR1155" s="139" t="s">
        <v>256</v>
      </c>
      <c r="AT1155" s="139" t="s">
        <v>149</v>
      </c>
      <c r="AU1155" s="139" t="s">
        <v>82</v>
      </c>
      <c r="AY1155" s="18" t="s">
        <v>146</v>
      </c>
      <c r="BE1155" s="140">
        <f>IF(N1155="základní",J1155,0)</f>
        <v>0</v>
      </c>
      <c r="BF1155" s="140">
        <f>IF(N1155="snížená",J1155,0)</f>
        <v>0</v>
      </c>
      <c r="BG1155" s="140">
        <f>IF(N1155="zákl. přenesená",J1155,0)</f>
        <v>0</v>
      </c>
      <c r="BH1155" s="140">
        <f>IF(N1155="sníž. přenesená",J1155,0)</f>
        <v>0</v>
      </c>
      <c r="BI1155" s="140">
        <f>IF(N1155="nulová",J1155,0)</f>
        <v>0</v>
      </c>
      <c r="BJ1155" s="18" t="s">
        <v>80</v>
      </c>
      <c r="BK1155" s="140">
        <f>ROUND(I1155*H1155,2)</f>
        <v>0</v>
      </c>
      <c r="BL1155" s="18" t="s">
        <v>256</v>
      </c>
      <c r="BM1155" s="139" t="s">
        <v>1179</v>
      </c>
    </row>
    <row r="1156" spans="2:65" s="12" customFormat="1">
      <c r="B1156" s="145"/>
      <c r="D1156" s="146" t="s">
        <v>158</v>
      </c>
      <c r="E1156" s="147" t="s">
        <v>19</v>
      </c>
      <c r="F1156" s="148" t="s">
        <v>1180</v>
      </c>
      <c r="H1156" s="147" t="s">
        <v>19</v>
      </c>
      <c r="I1156" s="149"/>
      <c r="L1156" s="145"/>
      <c r="M1156" s="150"/>
      <c r="T1156" s="151"/>
      <c r="AT1156" s="147" t="s">
        <v>158</v>
      </c>
      <c r="AU1156" s="147" t="s">
        <v>82</v>
      </c>
      <c r="AV1156" s="12" t="s">
        <v>80</v>
      </c>
      <c r="AW1156" s="12" t="s">
        <v>33</v>
      </c>
      <c r="AX1156" s="12" t="s">
        <v>72</v>
      </c>
      <c r="AY1156" s="147" t="s">
        <v>146</v>
      </c>
    </row>
    <row r="1157" spans="2:65" s="13" customFormat="1">
      <c r="B1157" s="152"/>
      <c r="D1157" s="146" t="s">
        <v>158</v>
      </c>
      <c r="E1157" s="153" t="s">
        <v>19</v>
      </c>
      <c r="F1157" s="154" t="s">
        <v>80</v>
      </c>
      <c r="H1157" s="155">
        <v>1</v>
      </c>
      <c r="I1157" s="156"/>
      <c r="L1157" s="152"/>
      <c r="M1157" s="157"/>
      <c r="T1157" s="158"/>
      <c r="AT1157" s="153" t="s">
        <v>158</v>
      </c>
      <c r="AU1157" s="153" t="s">
        <v>82</v>
      </c>
      <c r="AV1157" s="13" t="s">
        <v>82</v>
      </c>
      <c r="AW1157" s="13" t="s">
        <v>33</v>
      </c>
      <c r="AX1157" s="13" t="s">
        <v>80</v>
      </c>
      <c r="AY1157" s="153" t="s">
        <v>146</v>
      </c>
    </row>
    <row r="1158" spans="2:65" s="1" customFormat="1" ht="44.25" customHeight="1">
      <c r="B1158" s="33"/>
      <c r="C1158" s="128" t="s">
        <v>1181</v>
      </c>
      <c r="D1158" s="128" t="s">
        <v>149</v>
      </c>
      <c r="E1158" s="129" t="s">
        <v>1182</v>
      </c>
      <c r="F1158" s="130" t="s">
        <v>1183</v>
      </c>
      <c r="G1158" s="131" t="s">
        <v>1060</v>
      </c>
      <c r="H1158" s="183"/>
      <c r="I1158" s="133"/>
      <c r="J1158" s="134">
        <f>ROUND(I1158*H1158,2)</f>
        <v>0</v>
      </c>
      <c r="K1158" s="130" t="s">
        <v>153</v>
      </c>
      <c r="L1158" s="33"/>
      <c r="M1158" s="135" t="s">
        <v>19</v>
      </c>
      <c r="N1158" s="136" t="s">
        <v>43</v>
      </c>
      <c r="P1158" s="137">
        <f>O1158*H1158</f>
        <v>0</v>
      </c>
      <c r="Q1158" s="137">
        <v>0</v>
      </c>
      <c r="R1158" s="137">
        <f>Q1158*H1158</f>
        <v>0</v>
      </c>
      <c r="S1158" s="137">
        <v>0</v>
      </c>
      <c r="T1158" s="138">
        <f>S1158*H1158</f>
        <v>0</v>
      </c>
      <c r="AR1158" s="139" t="s">
        <v>256</v>
      </c>
      <c r="AT1158" s="139" t="s">
        <v>149</v>
      </c>
      <c r="AU1158" s="139" t="s">
        <v>82</v>
      </c>
      <c r="AY1158" s="18" t="s">
        <v>146</v>
      </c>
      <c r="BE1158" s="140">
        <f>IF(N1158="základní",J1158,0)</f>
        <v>0</v>
      </c>
      <c r="BF1158" s="140">
        <f>IF(N1158="snížená",J1158,0)</f>
        <v>0</v>
      </c>
      <c r="BG1158" s="140">
        <f>IF(N1158="zákl. přenesená",J1158,0)</f>
        <v>0</v>
      </c>
      <c r="BH1158" s="140">
        <f>IF(N1158="sníž. přenesená",J1158,0)</f>
        <v>0</v>
      </c>
      <c r="BI1158" s="140">
        <f>IF(N1158="nulová",J1158,0)</f>
        <v>0</v>
      </c>
      <c r="BJ1158" s="18" t="s">
        <v>80</v>
      </c>
      <c r="BK1158" s="140">
        <f>ROUND(I1158*H1158,2)</f>
        <v>0</v>
      </c>
      <c r="BL1158" s="18" t="s">
        <v>256</v>
      </c>
      <c r="BM1158" s="139" t="s">
        <v>1184</v>
      </c>
    </row>
    <row r="1159" spans="2:65" s="1" customFormat="1">
      <c r="B1159" s="33"/>
      <c r="D1159" s="141" t="s">
        <v>156</v>
      </c>
      <c r="F1159" s="142" t="s">
        <v>1185</v>
      </c>
      <c r="I1159" s="143"/>
      <c r="L1159" s="33"/>
      <c r="M1159" s="144"/>
      <c r="T1159" s="52"/>
      <c r="AT1159" s="18" t="s">
        <v>156</v>
      </c>
      <c r="AU1159" s="18" t="s">
        <v>82</v>
      </c>
    </row>
    <row r="1160" spans="2:65" s="11" customFormat="1" ht="22.9" customHeight="1">
      <c r="B1160" s="116"/>
      <c r="D1160" s="117" t="s">
        <v>71</v>
      </c>
      <c r="E1160" s="126" t="s">
        <v>1186</v>
      </c>
      <c r="F1160" s="126" t="s">
        <v>1187</v>
      </c>
      <c r="I1160" s="119"/>
      <c r="J1160" s="127">
        <f>BK1160</f>
        <v>0</v>
      </c>
      <c r="L1160" s="116"/>
      <c r="M1160" s="121"/>
      <c r="P1160" s="122">
        <f>SUM(P1161:P1192)</f>
        <v>0</v>
      </c>
      <c r="R1160" s="122">
        <f>SUM(R1161:R1192)</f>
        <v>2.97231735</v>
      </c>
      <c r="T1160" s="123">
        <f>SUM(T1161:T1192)</f>
        <v>0</v>
      </c>
      <c r="AR1160" s="117" t="s">
        <v>82</v>
      </c>
      <c r="AT1160" s="124" t="s">
        <v>71</v>
      </c>
      <c r="AU1160" s="124" t="s">
        <v>80</v>
      </c>
      <c r="AY1160" s="117" t="s">
        <v>146</v>
      </c>
      <c r="BK1160" s="125">
        <f>SUM(BK1161:BK1192)</f>
        <v>0</v>
      </c>
    </row>
    <row r="1161" spans="2:65" s="1" customFormat="1" ht="24.2" customHeight="1">
      <c r="B1161" s="33"/>
      <c r="C1161" s="128" t="s">
        <v>1188</v>
      </c>
      <c r="D1161" s="128" t="s">
        <v>149</v>
      </c>
      <c r="E1161" s="129" t="s">
        <v>1189</v>
      </c>
      <c r="F1161" s="130" t="s">
        <v>1190</v>
      </c>
      <c r="G1161" s="131" t="s">
        <v>171</v>
      </c>
      <c r="H1161" s="132">
        <v>175.35499999999999</v>
      </c>
      <c r="I1161" s="133"/>
      <c r="J1161" s="134">
        <f>ROUND(I1161*H1161,2)</f>
        <v>0</v>
      </c>
      <c r="K1161" s="130" t="s">
        <v>153</v>
      </c>
      <c r="L1161" s="33"/>
      <c r="M1161" s="135" t="s">
        <v>19</v>
      </c>
      <c r="N1161" s="136" t="s">
        <v>43</v>
      </c>
      <c r="P1161" s="137">
        <f>O1161*H1161</f>
        <v>0</v>
      </c>
      <c r="Q1161" s="137">
        <v>2.0000000000000002E-5</v>
      </c>
      <c r="R1161" s="137">
        <f>Q1161*H1161</f>
        <v>3.5071E-3</v>
      </c>
      <c r="S1161" s="137">
        <v>0</v>
      </c>
      <c r="T1161" s="138">
        <f>S1161*H1161</f>
        <v>0</v>
      </c>
      <c r="AR1161" s="139" t="s">
        <v>256</v>
      </c>
      <c r="AT1161" s="139" t="s">
        <v>149</v>
      </c>
      <c r="AU1161" s="139" t="s">
        <v>82</v>
      </c>
      <c r="AY1161" s="18" t="s">
        <v>146</v>
      </c>
      <c r="BE1161" s="140">
        <f>IF(N1161="základní",J1161,0)</f>
        <v>0</v>
      </c>
      <c r="BF1161" s="140">
        <f>IF(N1161="snížená",J1161,0)</f>
        <v>0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18" t="s">
        <v>80</v>
      </c>
      <c r="BK1161" s="140">
        <f>ROUND(I1161*H1161,2)</f>
        <v>0</v>
      </c>
      <c r="BL1161" s="18" t="s">
        <v>256</v>
      </c>
      <c r="BM1161" s="139" t="s">
        <v>1191</v>
      </c>
    </row>
    <row r="1162" spans="2:65" s="1" customFormat="1">
      <c r="B1162" s="33"/>
      <c r="D1162" s="141" t="s">
        <v>156</v>
      </c>
      <c r="F1162" s="142" t="s">
        <v>1192</v>
      </c>
      <c r="I1162" s="143"/>
      <c r="L1162" s="33"/>
      <c r="M1162" s="144"/>
      <c r="T1162" s="52"/>
      <c r="AT1162" s="18" t="s">
        <v>156</v>
      </c>
      <c r="AU1162" s="18" t="s">
        <v>82</v>
      </c>
    </row>
    <row r="1163" spans="2:65" s="12" customFormat="1">
      <c r="B1163" s="145"/>
      <c r="D1163" s="146" t="s">
        <v>158</v>
      </c>
      <c r="E1163" s="147" t="s">
        <v>19</v>
      </c>
      <c r="F1163" s="148" t="s">
        <v>1193</v>
      </c>
      <c r="H1163" s="147" t="s">
        <v>19</v>
      </c>
      <c r="I1163" s="149"/>
      <c r="L1163" s="145"/>
      <c r="M1163" s="150"/>
      <c r="T1163" s="151"/>
      <c r="AT1163" s="147" t="s">
        <v>158</v>
      </c>
      <c r="AU1163" s="147" t="s">
        <v>82</v>
      </c>
      <c r="AV1163" s="12" t="s">
        <v>80</v>
      </c>
      <c r="AW1163" s="12" t="s">
        <v>33</v>
      </c>
      <c r="AX1163" s="12" t="s">
        <v>72</v>
      </c>
      <c r="AY1163" s="147" t="s">
        <v>146</v>
      </c>
    </row>
    <row r="1164" spans="2:65" s="12" customFormat="1">
      <c r="B1164" s="145"/>
      <c r="D1164" s="146" t="s">
        <v>158</v>
      </c>
      <c r="E1164" s="147" t="s">
        <v>19</v>
      </c>
      <c r="F1164" s="148" t="s">
        <v>1194</v>
      </c>
      <c r="H1164" s="147" t="s">
        <v>19</v>
      </c>
      <c r="I1164" s="149"/>
      <c r="L1164" s="145"/>
      <c r="M1164" s="150"/>
      <c r="T1164" s="151"/>
      <c r="AT1164" s="147" t="s">
        <v>158</v>
      </c>
      <c r="AU1164" s="147" t="s">
        <v>82</v>
      </c>
      <c r="AV1164" s="12" t="s">
        <v>80</v>
      </c>
      <c r="AW1164" s="12" t="s">
        <v>33</v>
      </c>
      <c r="AX1164" s="12" t="s">
        <v>72</v>
      </c>
      <c r="AY1164" s="147" t="s">
        <v>146</v>
      </c>
    </row>
    <row r="1165" spans="2:65" s="13" customFormat="1">
      <c r="B1165" s="152"/>
      <c r="D1165" s="146" t="s">
        <v>158</v>
      </c>
      <c r="E1165" s="153" t="s">
        <v>19</v>
      </c>
      <c r="F1165" s="154" t="s">
        <v>1195</v>
      </c>
      <c r="H1165" s="155">
        <v>17.68</v>
      </c>
      <c r="I1165" s="156"/>
      <c r="L1165" s="152"/>
      <c r="M1165" s="157"/>
      <c r="T1165" s="158"/>
      <c r="AT1165" s="153" t="s">
        <v>158</v>
      </c>
      <c r="AU1165" s="153" t="s">
        <v>82</v>
      </c>
      <c r="AV1165" s="13" t="s">
        <v>82</v>
      </c>
      <c r="AW1165" s="13" t="s">
        <v>33</v>
      </c>
      <c r="AX1165" s="13" t="s">
        <v>72</v>
      </c>
      <c r="AY1165" s="153" t="s">
        <v>146</v>
      </c>
    </row>
    <row r="1166" spans="2:65" s="12" customFormat="1">
      <c r="B1166" s="145"/>
      <c r="D1166" s="146" t="s">
        <v>158</v>
      </c>
      <c r="E1166" s="147" t="s">
        <v>19</v>
      </c>
      <c r="F1166" s="148" t="s">
        <v>1196</v>
      </c>
      <c r="H1166" s="147" t="s">
        <v>19</v>
      </c>
      <c r="I1166" s="149"/>
      <c r="L1166" s="145"/>
      <c r="M1166" s="150"/>
      <c r="T1166" s="151"/>
      <c r="AT1166" s="147" t="s">
        <v>158</v>
      </c>
      <c r="AU1166" s="147" t="s">
        <v>82</v>
      </c>
      <c r="AV1166" s="12" t="s">
        <v>80</v>
      </c>
      <c r="AW1166" s="12" t="s">
        <v>33</v>
      </c>
      <c r="AX1166" s="12" t="s">
        <v>72</v>
      </c>
      <c r="AY1166" s="147" t="s">
        <v>146</v>
      </c>
    </row>
    <row r="1167" spans="2:65" s="13" customFormat="1">
      <c r="B1167" s="152"/>
      <c r="D1167" s="146" t="s">
        <v>158</v>
      </c>
      <c r="E1167" s="153" t="s">
        <v>19</v>
      </c>
      <c r="F1167" s="154" t="s">
        <v>1197</v>
      </c>
      <c r="H1167" s="155">
        <v>124.71899999999999</v>
      </c>
      <c r="I1167" s="156"/>
      <c r="L1167" s="152"/>
      <c r="M1167" s="157"/>
      <c r="T1167" s="158"/>
      <c r="AT1167" s="153" t="s">
        <v>158</v>
      </c>
      <c r="AU1167" s="153" t="s">
        <v>82</v>
      </c>
      <c r="AV1167" s="13" t="s">
        <v>82</v>
      </c>
      <c r="AW1167" s="13" t="s">
        <v>33</v>
      </c>
      <c r="AX1167" s="13" t="s">
        <v>72</v>
      </c>
      <c r="AY1167" s="153" t="s">
        <v>146</v>
      </c>
    </row>
    <row r="1168" spans="2:65" s="12" customFormat="1">
      <c r="B1168" s="145"/>
      <c r="D1168" s="146" t="s">
        <v>158</v>
      </c>
      <c r="E1168" s="147" t="s">
        <v>19</v>
      </c>
      <c r="F1168" s="148" t="s">
        <v>1198</v>
      </c>
      <c r="H1168" s="147" t="s">
        <v>19</v>
      </c>
      <c r="I1168" s="149"/>
      <c r="L1168" s="145"/>
      <c r="M1168" s="150"/>
      <c r="T1168" s="151"/>
      <c r="AT1168" s="147" t="s">
        <v>158</v>
      </c>
      <c r="AU1168" s="147" t="s">
        <v>82</v>
      </c>
      <c r="AV1168" s="12" t="s">
        <v>80</v>
      </c>
      <c r="AW1168" s="12" t="s">
        <v>33</v>
      </c>
      <c r="AX1168" s="12" t="s">
        <v>72</v>
      </c>
      <c r="AY1168" s="147" t="s">
        <v>146</v>
      </c>
    </row>
    <row r="1169" spans="2:65" s="13" customFormat="1">
      <c r="B1169" s="152"/>
      <c r="D1169" s="146" t="s">
        <v>158</v>
      </c>
      <c r="E1169" s="153" t="s">
        <v>19</v>
      </c>
      <c r="F1169" s="154" t="s">
        <v>1199</v>
      </c>
      <c r="H1169" s="155">
        <v>32.956000000000003</v>
      </c>
      <c r="I1169" s="156"/>
      <c r="L1169" s="152"/>
      <c r="M1169" s="157"/>
      <c r="T1169" s="158"/>
      <c r="AT1169" s="153" t="s">
        <v>158</v>
      </c>
      <c r="AU1169" s="153" t="s">
        <v>82</v>
      </c>
      <c r="AV1169" s="13" t="s">
        <v>82</v>
      </c>
      <c r="AW1169" s="13" t="s">
        <v>33</v>
      </c>
      <c r="AX1169" s="13" t="s">
        <v>72</v>
      </c>
      <c r="AY1169" s="153" t="s">
        <v>146</v>
      </c>
    </row>
    <row r="1170" spans="2:65" s="14" customFormat="1">
      <c r="B1170" s="159"/>
      <c r="D1170" s="146" t="s">
        <v>158</v>
      </c>
      <c r="E1170" s="160" t="s">
        <v>19</v>
      </c>
      <c r="F1170" s="161" t="s">
        <v>163</v>
      </c>
      <c r="H1170" s="162">
        <v>175.35499999999999</v>
      </c>
      <c r="I1170" s="163"/>
      <c r="L1170" s="159"/>
      <c r="M1170" s="164"/>
      <c r="T1170" s="165"/>
      <c r="AT1170" s="160" t="s">
        <v>158</v>
      </c>
      <c r="AU1170" s="160" t="s">
        <v>82</v>
      </c>
      <c r="AV1170" s="14" t="s">
        <v>154</v>
      </c>
      <c r="AW1170" s="14" t="s">
        <v>33</v>
      </c>
      <c r="AX1170" s="14" t="s">
        <v>80</v>
      </c>
      <c r="AY1170" s="160" t="s">
        <v>146</v>
      </c>
    </row>
    <row r="1171" spans="2:65" s="1" customFormat="1" ht="37.9" customHeight="1">
      <c r="B1171" s="33"/>
      <c r="C1171" s="128" t="s">
        <v>1200</v>
      </c>
      <c r="D1171" s="128" t="s">
        <v>149</v>
      </c>
      <c r="E1171" s="129" t="s">
        <v>1201</v>
      </c>
      <c r="F1171" s="130" t="s">
        <v>1202</v>
      </c>
      <c r="G1171" s="131" t="s">
        <v>171</v>
      </c>
      <c r="H1171" s="132">
        <v>175.35499999999999</v>
      </c>
      <c r="I1171" s="133"/>
      <c r="J1171" s="134">
        <f>ROUND(I1171*H1171,2)</f>
        <v>0</v>
      </c>
      <c r="K1171" s="130" t="s">
        <v>153</v>
      </c>
      <c r="L1171" s="33"/>
      <c r="M1171" s="135" t="s">
        <v>19</v>
      </c>
      <c r="N1171" s="136" t="s">
        <v>43</v>
      </c>
      <c r="P1171" s="137">
        <f>O1171*H1171</f>
        <v>0</v>
      </c>
      <c r="Q1171" s="137">
        <v>6.9999999999999994E-5</v>
      </c>
      <c r="R1171" s="137">
        <f>Q1171*H1171</f>
        <v>1.2274849999999999E-2</v>
      </c>
      <c r="S1171" s="137">
        <v>0</v>
      </c>
      <c r="T1171" s="138">
        <f>S1171*H1171</f>
        <v>0</v>
      </c>
      <c r="AR1171" s="139" t="s">
        <v>256</v>
      </c>
      <c r="AT1171" s="139" t="s">
        <v>149</v>
      </c>
      <c r="AU1171" s="139" t="s">
        <v>82</v>
      </c>
      <c r="AY1171" s="18" t="s">
        <v>146</v>
      </c>
      <c r="BE1171" s="140">
        <f>IF(N1171="základní",J1171,0)</f>
        <v>0</v>
      </c>
      <c r="BF1171" s="140">
        <f>IF(N1171="snížená",J1171,0)</f>
        <v>0</v>
      </c>
      <c r="BG1171" s="140">
        <f>IF(N1171="zákl. přenesená",J1171,0)</f>
        <v>0</v>
      </c>
      <c r="BH1171" s="140">
        <f>IF(N1171="sníž. přenesená",J1171,0)</f>
        <v>0</v>
      </c>
      <c r="BI1171" s="140">
        <f>IF(N1171="nulová",J1171,0)</f>
        <v>0</v>
      </c>
      <c r="BJ1171" s="18" t="s">
        <v>80</v>
      </c>
      <c r="BK1171" s="140">
        <f>ROUND(I1171*H1171,2)</f>
        <v>0</v>
      </c>
      <c r="BL1171" s="18" t="s">
        <v>256</v>
      </c>
      <c r="BM1171" s="139" t="s">
        <v>1203</v>
      </c>
    </row>
    <row r="1172" spans="2:65" s="1" customFormat="1">
      <c r="B1172" s="33"/>
      <c r="D1172" s="141" t="s">
        <v>156</v>
      </c>
      <c r="F1172" s="142" t="s">
        <v>1204</v>
      </c>
      <c r="I1172" s="143"/>
      <c r="L1172" s="33"/>
      <c r="M1172" s="144"/>
      <c r="T1172" s="52"/>
      <c r="AT1172" s="18" t="s">
        <v>156</v>
      </c>
      <c r="AU1172" s="18" t="s">
        <v>82</v>
      </c>
    </row>
    <row r="1173" spans="2:65" s="1" customFormat="1" ht="24.2" customHeight="1">
      <c r="B1173" s="33"/>
      <c r="C1173" s="128" t="s">
        <v>1205</v>
      </c>
      <c r="D1173" s="128" t="s">
        <v>149</v>
      </c>
      <c r="E1173" s="129" t="s">
        <v>1206</v>
      </c>
      <c r="F1173" s="130" t="s">
        <v>1207</v>
      </c>
      <c r="G1173" s="131" t="s">
        <v>171</v>
      </c>
      <c r="H1173" s="132">
        <v>175.35499999999999</v>
      </c>
      <c r="I1173" s="133"/>
      <c r="J1173" s="134">
        <f>ROUND(I1173*H1173,2)</f>
        <v>0</v>
      </c>
      <c r="K1173" s="130" t="s">
        <v>153</v>
      </c>
      <c r="L1173" s="33"/>
      <c r="M1173" s="135" t="s">
        <v>19</v>
      </c>
      <c r="N1173" s="136" t="s">
        <v>43</v>
      </c>
      <c r="P1173" s="137">
        <f>O1173*H1173</f>
        <v>0</v>
      </c>
      <c r="Q1173" s="137">
        <v>1.3999999999999999E-4</v>
      </c>
      <c r="R1173" s="137">
        <f>Q1173*H1173</f>
        <v>2.4549699999999997E-2</v>
      </c>
      <c r="S1173" s="137">
        <v>0</v>
      </c>
      <c r="T1173" s="138">
        <f>S1173*H1173</f>
        <v>0</v>
      </c>
      <c r="AR1173" s="139" t="s">
        <v>256</v>
      </c>
      <c r="AT1173" s="139" t="s">
        <v>149</v>
      </c>
      <c r="AU1173" s="139" t="s">
        <v>82</v>
      </c>
      <c r="AY1173" s="18" t="s">
        <v>146</v>
      </c>
      <c r="BE1173" s="140">
        <f>IF(N1173="základní",J1173,0)</f>
        <v>0</v>
      </c>
      <c r="BF1173" s="140">
        <f>IF(N1173="snížená",J1173,0)</f>
        <v>0</v>
      </c>
      <c r="BG1173" s="140">
        <f>IF(N1173="zákl. přenesená",J1173,0)</f>
        <v>0</v>
      </c>
      <c r="BH1173" s="140">
        <f>IF(N1173="sníž. přenesená",J1173,0)</f>
        <v>0</v>
      </c>
      <c r="BI1173" s="140">
        <f>IF(N1173="nulová",J1173,0)</f>
        <v>0</v>
      </c>
      <c r="BJ1173" s="18" t="s">
        <v>80</v>
      </c>
      <c r="BK1173" s="140">
        <f>ROUND(I1173*H1173,2)</f>
        <v>0</v>
      </c>
      <c r="BL1173" s="18" t="s">
        <v>256</v>
      </c>
      <c r="BM1173" s="139" t="s">
        <v>1208</v>
      </c>
    </row>
    <row r="1174" spans="2:65" s="1" customFormat="1">
      <c r="B1174" s="33"/>
      <c r="D1174" s="141" t="s">
        <v>156</v>
      </c>
      <c r="F1174" s="142" t="s">
        <v>1209</v>
      </c>
      <c r="I1174" s="143"/>
      <c r="L1174" s="33"/>
      <c r="M1174" s="144"/>
      <c r="T1174" s="52"/>
      <c r="AT1174" s="18" t="s">
        <v>156</v>
      </c>
      <c r="AU1174" s="18" t="s">
        <v>82</v>
      </c>
    </row>
    <row r="1175" spans="2:65" s="12" customFormat="1">
      <c r="B1175" s="145"/>
      <c r="D1175" s="146" t="s">
        <v>158</v>
      </c>
      <c r="E1175" s="147" t="s">
        <v>19</v>
      </c>
      <c r="F1175" s="148" t="s">
        <v>1193</v>
      </c>
      <c r="H1175" s="147" t="s">
        <v>19</v>
      </c>
      <c r="I1175" s="149"/>
      <c r="L1175" s="145"/>
      <c r="M1175" s="150"/>
      <c r="T1175" s="151"/>
      <c r="AT1175" s="147" t="s">
        <v>158</v>
      </c>
      <c r="AU1175" s="147" t="s">
        <v>82</v>
      </c>
      <c r="AV1175" s="12" t="s">
        <v>80</v>
      </c>
      <c r="AW1175" s="12" t="s">
        <v>33</v>
      </c>
      <c r="AX1175" s="12" t="s">
        <v>72</v>
      </c>
      <c r="AY1175" s="147" t="s">
        <v>146</v>
      </c>
    </row>
    <row r="1176" spans="2:65" s="12" customFormat="1">
      <c r="B1176" s="145"/>
      <c r="D1176" s="146" t="s">
        <v>158</v>
      </c>
      <c r="E1176" s="147" t="s">
        <v>19</v>
      </c>
      <c r="F1176" s="148" t="s">
        <v>1194</v>
      </c>
      <c r="H1176" s="147" t="s">
        <v>19</v>
      </c>
      <c r="I1176" s="149"/>
      <c r="L1176" s="145"/>
      <c r="M1176" s="150"/>
      <c r="T1176" s="151"/>
      <c r="AT1176" s="147" t="s">
        <v>158</v>
      </c>
      <c r="AU1176" s="147" t="s">
        <v>82</v>
      </c>
      <c r="AV1176" s="12" t="s">
        <v>80</v>
      </c>
      <c r="AW1176" s="12" t="s">
        <v>33</v>
      </c>
      <c r="AX1176" s="12" t="s">
        <v>72</v>
      </c>
      <c r="AY1176" s="147" t="s">
        <v>146</v>
      </c>
    </row>
    <row r="1177" spans="2:65" s="13" customFormat="1">
      <c r="B1177" s="152"/>
      <c r="D1177" s="146" t="s">
        <v>158</v>
      </c>
      <c r="E1177" s="153" t="s">
        <v>19</v>
      </c>
      <c r="F1177" s="154" t="s">
        <v>1195</v>
      </c>
      <c r="H1177" s="155">
        <v>17.68</v>
      </c>
      <c r="I1177" s="156"/>
      <c r="L1177" s="152"/>
      <c r="M1177" s="157"/>
      <c r="T1177" s="158"/>
      <c r="AT1177" s="153" t="s">
        <v>158</v>
      </c>
      <c r="AU1177" s="153" t="s">
        <v>82</v>
      </c>
      <c r="AV1177" s="13" t="s">
        <v>82</v>
      </c>
      <c r="AW1177" s="13" t="s">
        <v>33</v>
      </c>
      <c r="AX1177" s="13" t="s">
        <v>72</v>
      </c>
      <c r="AY1177" s="153" t="s">
        <v>146</v>
      </c>
    </row>
    <row r="1178" spans="2:65" s="12" customFormat="1">
      <c r="B1178" s="145"/>
      <c r="D1178" s="146" t="s">
        <v>158</v>
      </c>
      <c r="E1178" s="147" t="s">
        <v>19</v>
      </c>
      <c r="F1178" s="148" t="s">
        <v>1196</v>
      </c>
      <c r="H1178" s="147" t="s">
        <v>19</v>
      </c>
      <c r="I1178" s="149"/>
      <c r="L1178" s="145"/>
      <c r="M1178" s="150"/>
      <c r="T1178" s="151"/>
      <c r="AT1178" s="147" t="s">
        <v>158</v>
      </c>
      <c r="AU1178" s="147" t="s">
        <v>82</v>
      </c>
      <c r="AV1178" s="12" t="s">
        <v>80</v>
      </c>
      <c r="AW1178" s="12" t="s">
        <v>33</v>
      </c>
      <c r="AX1178" s="12" t="s">
        <v>72</v>
      </c>
      <c r="AY1178" s="147" t="s">
        <v>146</v>
      </c>
    </row>
    <row r="1179" spans="2:65" s="13" customFormat="1">
      <c r="B1179" s="152"/>
      <c r="D1179" s="146" t="s">
        <v>158</v>
      </c>
      <c r="E1179" s="153" t="s">
        <v>19</v>
      </c>
      <c r="F1179" s="154" t="s">
        <v>1197</v>
      </c>
      <c r="H1179" s="155">
        <v>124.71899999999999</v>
      </c>
      <c r="I1179" s="156"/>
      <c r="L1179" s="152"/>
      <c r="M1179" s="157"/>
      <c r="T1179" s="158"/>
      <c r="AT1179" s="153" t="s">
        <v>158</v>
      </c>
      <c r="AU1179" s="153" t="s">
        <v>82</v>
      </c>
      <c r="AV1179" s="13" t="s">
        <v>82</v>
      </c>
      <c r="AW1179" s="13" t="s">
        <v>33</v>
      </c>
      <c r="AX1179" s="13" t="s">
        <v>72</v>
      </c>
      <c r="AY1179" s="153" t="s">
        <v>146</v>
      </c>
    </row>
    <row r="1180" spans="2:65" s="12" customFormat="1">
      <c r="B1180" s="145"/>
      <c r="D1180" s="146" t="s">
        <v>158</v>
      </c>
      <c r="E1180" s="147" t="s">
        <v>19</v>
      </c>
      <c r="F1180" s="148" t="s">
        <v>1198</v>
      </c>
      <c r="H1180" s="147" t="s">
        <v>19</v>
      </c>
      <c r="I1180" s="149"/>
      <c r="L1180" s="145"/>
      <c r="M1180" s="150"/>
      <c r="T1180" s="151"/>
      <c r="AT1180" s="147" t="s">
        <v>158</v>
      </c>
      <c r="AU1180" s="147" t="s">
        <v>82</v>
      </c>
      <c r="AV1180" s="12" t="s">
        <v>80</v>
      </c>
      <c r="AW1180" s="12" t="s">
        <v>33</v>
      </c>
      <c r="AX1180" s="12" t="s">
        <v>72</v>
      </c>
      <c r="AY1180" s="147" t="s">
        <v>146</v>
      </c>
    </row>
    <row r="1181" spans="2:65" s="13" customFormat="1">
      <c r="B1181" s="152"/>
      <c r="D1181" s="146" t="s">
        <v>158</v>
      </c>
      <c r="E1181" s="153" t="s">
        <v>19</v>
      </c>
      <c r="F1181" s="154" t="s">
        <v>1199</v>
      </c>
      <c r="H1181" s="155">
        <v>32.956000000000003</v>
      </c>
      <c r="I1181" s="156"/>
      <c r="L1181" s="152"/>
      <c r="M1181" s="157"/>
      <c r="T1181" s="158"/>
      <c r="AT1181" s="153" t="s">
        <v>158</v>
      </c>
      <c r="AU1181" s="153" t="s">
        <v>82</v>
      </c>
      <c r="AV1181" s="13" t="s">
        <v>82</v>
      </c>
      <c r="AW1181" s="13" t="s">
        <v>33</v>
      </c>
      <c r="AX1181" s="13" t="s">
        <v>72</v>
      </c>
      <c r="AY1181" s="153" t="s">
        <v>146</v>
      </c>
    </row>
    <row r="1182" spans="2:65" s="14" customFormat="1">
      <c r="B1182" s="159"/>
      <c r="D1182" s="146" t="s">
        <v>158</v>
      </c>
      <c r="E1182" s="160" t="s">
        <v>19</v>
      </c>
      <c r="F1182" s="161" t="s">
        <v>163</v>
      </c>
      <c r="H1182" s="162">
        <v>175.35499999999999</v>
      </c>
      <c r="I1182" s="163"/>
      <c r="L1182" s="159"/>
      <c r="M1182" s="164"/>
      <c r="T1182" s="165"/>
      <c r="AT1182" s="160" t="s">
        <v>158</v>
      </c>
      <c r="AU1182" s="160" t="s">
        <v>82</v>
      </c>
      <c r="AV1182" s="14" t="s">
        <v>154</v>
      </c>
      <c r="AW1182" s="14" t="s">
        <v>33</v>
      </c>
      <c r="AX1182" s="14" t="s">
        <v>80</v>
      </c>
      <c r="AY1182" s="160" t="s">
        <v>146</v>
      </c>
    </row>
    <row r="1183" spans="2:65" s="1" customFormat="1" ht="24.2" customHeight="1">
      <c r="B1183" s="33"/>
      <c r="C1183" s="128" t="s">
        <v>1210</v>
      </c>
      <c r="D1183" s="128" t="s">
        <v>149</v>
      </c>
      <c r="E1183" s="129" t="s">
        <v>1211</v>
      </c>
      <c r="F1183" s="130" t="s">
        <v>1212</v>
      </c>
      <c r="G1183" s="131" t="s">
        <v>171</v>
      </c>
      <c r="H1183" s="132">
        <v>175.35499999999999</v>
      </c>
      <c r="I1183" s="133"/>
      <c r="J1183" s="134">
        <f>ROUND(I1183*H1183,2)</f>
        <v>0</v>
      </c>
      <c r="K1183" s="130" t="s">
        <v>153</v>
      </c>
      <c r="L1183" s="33"/>
      <c r="M1183" s="135" t="s">
        <v>19</v>
      </c>
      <c r="N1183" s="136" t="s">
        <v>43</v>
      </c>
      <c r="P1183" s="137">
        <f>O1183*H1183</f>
        <v>0</v>
      </c>
      <c r="Q1183" s="137">
        <v>1.2999999999999999E-4</v>
      </c>
      <c r="R1183" s="137">
        <f>Q1183*H1183</f>
        <v>2.2796149999999998E-2</v>
      </c>
      <c r="S1183" s="137">
        <v>0</v>
      </c>
      <c r="T1183" s="138">
        <f>S1183*H1183</f>
        <v>0</v>
      </c>
      <c r="AR1183" s="139" t="s">
        <v>256</v>
      </c>
      <c r="AT1183" s="139" t="s">
        <v>149</v>
      </c>
      <c r="AU1183" s="139" t="s">
        <v>82</v>
      </c>
      <c r="AY1183" s="18" t="s">
        <v>146</v>
      </c>
      <c r="BE1183" s="140">
        <f>IF(N1183="základní",J1183,0)</f>
        <v>0</v>
      </c>
      <c r="BF1183" s="140">
        <f>IF(N1183="snížená",J1183,0)</f>
        <v>0</v>
      </c>
      <c r="BG1183" s="140">
        <f>IF(N1183="zákl. přenesená",J1183,0)</f>
        <v>0</v>
      </c>
      <c r="BH1183" s="140">
        <f>IF(N1183="sníž. přenesená",J1183,0)</f>
        <v>0</v>
      </c>
      <c r="BI1183" s="140">
        <f>IF(N1183="nulová",J1183,0)</f>
        <v>0</v>
      </c>
      <c r="BJ1183" s="18" t="s">
        <v>80</v>
      </c>
      <c r="BK1183" s="140">
        <f>ROUND(I1183*H1183,2)</f>
        <v>0</v>
      </c>
      <c r="BL1183" s="18" t="s">
        <v>256</v>
      </c>
      <c r="BM1183" s="139" t="s">
        <v>1213</v>
      </c>
    </row>
    <row r="1184" spans="2:65" s="1" customFormat="1">
      <c r="B1184" s="33"/>
      <c r="D1184" s="141" t="s">
        <v>156</v>
      </c>
      <c r="F1184" s="142" t="s">
        <v>1214</v>
      </c>
      <c r="I1184" s="143"/>
      <c r="L1184" s="33"/>
      <c r="M1184" s="144"/>
      <c r="T1184" s="52"/>
      <c r="AT1184" s="18" t="s">
        <v>156</v>
      </c>
      <c r="AU1184" s="18" t="s">
        <v>82</v>
      </c>
    </row>
    <row r="1185" spans="2:65" s="1" customFormat="1" ht="24.2" customHeight="1">
      <c r="B1185" s="33"/>
      <c r="C1185" s="128" t="s">
        <v>1215</v>
      </c>
      <c r="D1185" s="128" t="s">
        <v>149</v>
      </c>
      <c r="E1185" s="129" t="s">
        <v>1216</v>
      </c>
      <c r="F1185" s="130" t="s">
        <v>1217</v>
      </c>
      <c r="G1185" s="131" t="s">
        <v>171</v>
      </c>
      <c r="H1185" s="132">
        <v>175.35499999999999</v>
      </c>
      <c r="I1185" s="133"/>
      <c r="J1185" s="134">
        <f>ROUND(I1185*H1185,2)</f>
        <v>0</v>
      </c>
      <c r="K1185" s="130" t="s">
        <v>153</v>
      </c>
      <c r="L1185" s="33"/>
      <c r="M1185" s="135" t="s">
        <v>19</v>
      </c>
      <c r="N1185" s="136" t="s">
        <v>43</v>
      </c>
      <c r="P1185" s="137">
        <f>O1185*H1185</f>
        <v>0</v>
      </c>
      <c r="Q1185" s="137">
        <v>1.2999999999999999E-4</v>
      </c>
      <c r="R1185" s="137">
        <f>Q1185*H1185</f>
        <v>2.2796149999999998E-2</v>
      </c>
      <c r="S1185" s="137">
        <v>0</v>
      </c>
      <c r="T1185" s="138">
        <f>S1185*H1185</f>
        <v>0</v>
      </c>
      <c r="AR1185" s="139" t="s">
        <v>256</v>
      </c>
      <c r="AT1185" s="139" t="s">
        <v>149</v>
      </c>
      <c r="AU1185" s="139" t="s">
        <v>82</v>
      </c>
      <c r="AY1185" s="18" t="s">
        <v>146</v>
      </c>
      <c r="BE1185" s="140">
        <f>IF(N1185="základní",J1185,0)</f>
        <v>0</v>
      </c>
      <c r="BF1185" s="140">
        <f>IF(N1185="snížená",J1185,0)</f>
        <v>0</v>
      </c>
      <c r="BG1185" s="140">
        <f>IF(N1185="zákl. přenesená",J1185,0)</f>
        <v>0</v>
      </c>
      <c r="BH1185" s="140">
        <f>IF(N1185="sníž. přenesená",J1185,0)</f>
        <v>0</v>
      </c>
      <c r="BI1185" s="140">
        <f>IF(N1185="nulová",J1185,0)</f>
        <v>0</v>
      </c>
      <c r="BJ1185" s="18" t="s">
        <v>80</v>
      </c>
      <c r="BK1185" s="140">
        <f>ROUND(I1185*H1185,2)</f>
        <v>0</v>
      </c>
      <c r="BL1185" s="18" t="s">
        <v>256</v>
      </c>
      <c r="BM1185" s="139" t="s">
        <v>1218</v>
      </c>
    </row>
    <row r="1186" spans="2:65" s="1" customFormat="1">
      <c r="B1186" s="33"/>
      <c r="D1186" s="141" t="s">
        <v>156</v>
      </c>
      <c r="F1186" s="142" t="s">
        <v>1219</v>
      </c>
      <c r="I1186" s="143"/>
      <c r="L1186" s="33"/>
      <c r="M1186" s="144"/>
      <c r="T1186" s="52"/>
      <c r="AT1186" s="18" t="s">
        <v>156</v>
      </c>
      <c r="AU1186" s="18" t="s">
        <v>82</v>
      </c>
    </row>
    <row r="1187" spans="2:65" s="1" customFormat="1" ht="44.25" customHeight="1">
      <c r="B1187" s="33"/>
      <c r="C1187" s="128" t="s">
        <v>1220</v>
      </c>
      <c r="D1187" s="128" t="s">
        <v>149</v>
      </c>
      <c r="E1187" s="129" t="s">
        <v>1221</v>
      </c>
      <c r="F1187" s="130" t="s">
        <v>1222</v>
      </c>
      <c r="G1187" s="131" t="s">
        <v>171</v>
      </c>
      <c r="H1187" s="132">
        <v>3317.22</v>
      </c>
      <c r="I1187" s="133"/>
      <c r="J1187" s="134">
        <f>ROUND(I1187*H1187,2)</f>
        <v>0</v>
      </c>
      <c r="K1187" s="130" t="s">
        <v>19</v>
      </c>
      <c r="L1187" s="33"/>
      <c r="M1187" s="135" t="s">
        <v>19</v>
      </c>
      <c r="N1187" s="136" t="s">
        <v>43</v>
      </c>
      <c r="P1187" s="137">
        <f>O1187*H1187</f>
        <v>0</v>
      </c>
      <c r="Q1187" s="137">
        <v>1.3999999999999999E-4</v>
      </c>
      <c r="R1187" s="137">
        <f>Q1187*H1187</f>
        <v>0.46441079999999996</v>
      </c>
      <c r="S1187" s="137">
        <v>0</v>
      </c>
      <c r="T1187" s="138">
        <f>S1187*H1187</f>
        <v>0</v>
      </c>
      <c r="AR1187" s="139" t="s">
        <v>256</v>
      </c>
      <c r="AT1187" s="139" t="s">
        <v>149</v>
      </c>
      <c r="AU1187" s="139" t="s">
        <v>82</v>
      </c>
      <c r="AY1187" s="18" t="s">
        <v>146</v>
      </c>
      <c r="BE1187" s="140">
        <f>IF(N1187="základní",J1187,0)</f>
        <v>0</v>
      </c>
      <c r="BF1187" s="140">
        <f>IF(N1187="snížená",J1187,0)</f>
        <v>0</v>
      </c>
      <c r="BG1187" s="140">
        <f>IF(N1187="zákl. přenesená",J1187,0)</f>
        <v>0</v>
      </c>
      <c r="BH1187" s="140">
        <f>IF(N1187="sníž. přenesená",J1187,0)</f>
        <v>0</v>
      </c>
      <c r="BI1187" s="140">
        <f>IF(N1187="nulová",J1187,0)</f>
        <v>0</v>
      </c>
      <c r="BJ1187" s="18" t="s">
        <v>80</v>
      </c>
      <c r="BK1187" s="140">
        <f>ROUND(I1187*H1187,2)</f>
        <v>0</v>
      </c>
      <c r="BL1187" s="18" t="s">
        <v>256</v>
      </c>
      <c r="BM1187" s="139" t="s">
        <v>1223</v>
      </c>
    </row>
    <row r="1188" spans="2:65" s="1" customFormat="1" ht="55.5" customHeight="1">
      <c r="B1188" s="33"/>
      <c r="C1188" s="128" t="s">
        <v>1224</v>
      </c>
      <c r="D1188" s="128" t="s">
        <v>149</v>
      </c>
      <c r="E1188" s="129" t="s">
        <v>1225</v>
      </c>
      <c r="F1188" s="130" t="s">
        <v>1226</v>
      </c>
      <c r="G1188" s="131" t="s">
        <v>171</v>
      </c>
      <c r="H1188" s="132">
        <v>3317.22</v>
      </c>
      <c r="I1188" s="133"/>
      <c r="J1188" s="134">
        <f>ROUND(I1188*H1188,2)</f>
        <v>0</v>
      </c>
      <c r="K1188" s="130" t="s">
        <v>19</v>
      </c>
      <c r="L1188" s="33"/>
      <c r="M1188" s="135" t="s">
        <v>19</v>
      </c>
      <c r="N1188" s="136" t="s">
        <v>43</v>
      </c>
      <c r="P1188" s="137">
        <f>O1188*H1188</f>
        <v>0</v>
      </c>
      <c r="Q1188" s="137">
        <v>7.2000000000000005E-4</v>
      </c>
      <c r="R1188" s="137">
        <f>Q1188*H1188</f>
        <v>2.3883983999999998</v>
      </c>
      <c r="S1188" s="137">
        <v>0</v>
      </c>
      <c r="T1188" s="138">
        <f>S1188*H1188</f>
        <v>0</v>
      </c>
      <c r="AR1188" s="139" t="s">
        <v>256</v>
      </c>
      <c r="AT1188" s="139" t="s">
        <v>149</v>
      </c>
      <c r="AU1188" s="139" t="s">
        <v>82</v>
      </c>
      <c r="AY1188" s="18" t="s">
        <v>146</v>
      </c>
      <c r="BE1188" s="140">
        <f>IF(N1188="základní",J1188,0)</f>
        <v>0</v>
      </c>
      <c r="BF1188" s="140">
        <f>IF(N1188="snížená",J1188,0)</f>
        <v>0</v>
      </c>
      <c r="BG1188" s="140">
        <f>IF(N1188="zákl. přenesená",J1188,0)</f>
        <v>0</v>
      </c>
      <c r="BH1188" s="140">
        <f>IF(N1188="sníž. přenesená",J1188,0)</f>
        <v>0</v>
      </c>
      <c r="BI1188" s="140">
        <f>IF(N1188="nulová",J1188,0)</f>
        <v>0</v>
      </c>
      <c r="BJ1188" s="18" t="s">
        <v>80</v>
      </c>
      <c r="BK1188" s="140">
        <f>ROUND(I1188*H1188,2)</f>
        <v>0</v>
      </c>
      <c r="BL1188" s="18" t="s">
        <v>256</v>
      </c>
      <c r="BM1188" s="139" t="s">
        <v>1227</v>
      </c>
    </row>
    <row r="1189" spans="2:65" s="13" customFormat="1">
      <c r="B1189" s="152"/>
      <c r="D1189" s="146" t="s">
        <v>158</v>
      </c>
      <c r="E1189" s="153" t="s">
        <v>19</v>
      </c>
      <c r="F1189" s="154" t="s">
        <v>710</v>
      </c>
      <c r="H1189" s="155">
        <v>3317.22</v>
      </c>
      <c r="I1189" s="156"/>
      <c r="L1189" s="152"/>
      <c r="M1189" s="157"/>
      <c r="T1189" s="158"/>
      <c r="AT1189" s="153" t="s">
        <v>158</v>
      </c>
      <c r="AU1189" s="153" t="s">
        <v>82</v>
      </c>
      <c r="AV1189" s="13" t="s">
        <v>82</v>
      </c>
      <c r="AW1189" s="13" t="s">
        <v>33</v>
      </c>
      <c r="AX1189" s="13" t="s">
        <v>80</v>
      </c>
      <c r="AY1189" s="153" t="s">
        <v>146</v>
      </c>
    </row>
    <row r="1190" spans="2:65" s="1" customFormat="1" ht="62.65" customHeight="1">
      <c r="B1190" s="33"/>
      <c r="C1190" s="128" t="s">
        <v>1228</v>
      </c>
      <c r="D1190" s="128" t="s">
        <v>149</v>
      </c>
      <c r="E1190" s="129" t="s">
        <v>1229</v>
      </c>
      <c r="F1190" s="130" t="s">
        <v>1230</v>
      </c>
      <c r="G1190" s="131" t="s">
        <v>171</v>
      </c>
      <c r="H1190" s="132">
        <v>167.92099999999999</v>
      </c>
      <c r="I1190" s="133"/>
      <c r="J1190" s="134">
        <f>ROUND(I1190*H1190,2)</f>
        <v>0</v>
      </c>
      <c r="K1190" s="130" t="s">
        <v>19</v>
      </c>
      <c r="L1190" s="33"/>
      <c r="M1190" s="135" t="s">
        <v>19</v>
      </c>
      <c r="N1190" s="136" t="s">
        <v>43</v>
      </c>
      <c r="P1190" s="137">
        <f>O1190*H1190</f>
        <v>0</v>
      </c>
      <c r="Q1190" s="137">
        <v>2.0000000000000001E-4</v>
      </c>
      <c r="R1190" s="137">
        <f>Q1190*H1190</f>
        <v>3.3584200000000002E-2</v>
      </c>
      <c r="S1190" s="137">
        <v>0</v>
      </c>
      <c r="T1190" s="138">
        <f>S1190*H1190</f>
        <v>0</v>
      </c>
      <c r="AR1190" s="139" t="s">
        <v>256</v>
      </c>
      <c r="AT1190" s="139" t="s">
        <v>149</v>
      </c>
      <c r="AU1190" s="139" t="s">
        <v>82</v>
      </c>
      <c r="AY1190" s="18" t="s">
        <v>146</v>
      </c>
      <c r="BE1190" s="140">
        <f>IF(N1190="základní",J1190,0)</f>
        <v>0</v>
      </c>
      <c r="BF1190" s="140">
        <f>IF(N1190="snížená",J1190,0)</f>
        <v>0</v>
      </c>
      <c r="BG1190" s="140">
        <f>IF(N1190="zákl. přenesená",J1190,0)</f>
        <v>0</v>
      </c>
      <c r="BH1190" s="140">
        <f>IF(N1190="sníž. přenesená",J1190,0)</f>
        <v>0</v>
      </c>
      <c r="BI1190" s="140">
        <f>IF(N1190="nulová",J1190,0)</f>
        <v>0</v>
      </c>
      <c r="BJ1190" s="18" t="s">
        <v>80</v>
      </c>
      <c r="BK1190" s="140">
        <f>ROUND(I1190*H1190,2)</f>
        <v>0</v>
      </c>
      <c r="BL1190" s="18" t="s">
        <v>256</v>
      </c>
      <c r="BM1190" s="139" t="s">
        <v>1231</v>
      </c>
    </row>
    <row r="1191" spans="2:65" s="12" customFormat="1">
      <c r="B1191" s="145"/>
      <c r="D1191" s="146" t="s">
        <v>158</v>
      </c>
      <c r="E1191" s="147" t="s">
        <v>19</v>
      </c>
      <c r="F1191" s="148" t="s">
        <v>1232</v>
      </c>
      <c r="H1191" s="147" t="s">
        <v>19</v>
      </c>
      <c r="I1191" s="149"/>
      <c r="L1191" s="145"/>
      <c r="M1191" s="150"/>
      <c r="T1191" s="151"/>
      <c r="AT1191" s="147" t="s">
        <v>158</v>
      </c>
      <c r="AU1191" s="147" t="s">
        <v>82</v>
      </c>
      <c r="AV1191" s="12" t="s">
        <v>80</v>
      </c>
      <c r="AW1191" s="12" t="s">
        <v>33</v>
      </c>
      <c r="AX1191" s="12" t="s">
        <v>72</v>
      </c>
      <c r="AY1191" s="147" t="s">
        <v>146</v>
      </c>
    </row>
    <row r="1192" spans="2:65" s="13" customFormat="1">
      <c r="B1192" s="152"/>
      <c r="D1192" s="146" t="s">
        <v>158</v>
      </c>
      <c r="E1192" s="153" t="s">
        <v>19</v>
      </c>
      <c r="F1192" s="154" t="s">
        <v>1233</v>
      </c>
      <c r="H1192" s="155">
        <v>167.92099999999999</v>
      </c>
      <c r="I1192" s="156"/>
      <c r="L1192" s="152"/>
      <c r="M1192" s="184"/>
      <c r="N1192" s="185"/>
      <c r="O1192" s="185"/>
      <c r="P1192" s="185"/>
      <c r="Q1192" s="185"/>
      <c r="R1192" s="185"/>
      <c r="S1192" s="185"/>
      <c r="T1192" s="186"/>
      <c r="AT1192" s="153" t="s">
        <v>158</v>
      </c>
      <c r="AU1192" s="153" t="s">
        <v>82</v>
      </c>
      <c r="AV1192" s="13" t="s">
        <v>82</v>
      </c>
      <c r="AW1192" s="13" t="s">
        <v>33</v>
      </c>
      <c r="AX1192" s="13" t="s">
        <v>80</v>
      </c>
      <c r="AY1192" s="153" t="s">
        <v>146</v>
      </c>
    </row>
    <row r="1193" spans="2:65" s="1" customFormat="1" ht="6.95" customHeight="1">
      <c r="B1193" s="41"/>
      <c r="C1193" s="42"/>
      <c r="D1193" s="42"/>
      <c r="E1193" s="42"/>
      <c r="F1193" s="42"/>
      <c r="G1193" s="42"/>
      <c r="H1193" s="42"/>
      <c r="I1193" s="42"/>
      <c r="J1193" s="42"/>
      <c r="K1193" s="42"/>
      <c r="L1193" s="33"/>
    </row>
  </sheetData>
  <sheetProtection algorithmName="SHA-512" hashValue="fXMoAZTEZ9hvX9eDRUog2uvIH3gEN99XEfS9xDZJZFw+3PwYEljfhGFFYyLoAqrBEBmkUEjiq/rIl2YbwutdFw==" saltValue="75HSuKtrSLnx/+FS5WoE7Z7VgSvtYB5ZFK2LsteT5lgpzPQ/zzAQzwVnnhsTkY5a6G6el+0BJdeeS9HyJ18lMQ==" spinCount="100000" sheet="1" objects="1" scenarios="1" formatColumns="0" formatRows="0" autoFilter="0"/>
  <autoFilter ref="C98:K1192" xr:uid="{00000000-0009-0000-0000-000001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100-000000000000}"/>
    <hyperlink ref="F113" r:id="rId2" xr:uid="{00000000-0004-0000-0100-000001000000}"/>
    <hyperlink ref="F156" r:id="rId3" xr:uid="{00000000-0004-0000-0100-000002000000}"/>
    <hyperlink ref="F158" r:id="rId4" xr:uid="{00000000-0004-0000-0100-000003000000}"/>
    <hyperlink ref="F163" r:id="rId5" xr:uid="{00000000-0004-0000-0100-000004000000}"/>
    <hyperlink ref="F165" r:id="rId6" xr:uid="{00000000-0004-0000-0100-000005000000}"/>
    <hyperlink ref="F182" r:id="rId7" xr:uid="{00000000-0004-0000-0100-000006000000}"/>
    <hyperlink ref="F185" r:id="rId8" xr:uid="{00000000-0004-0000-0100-000007000000}"/>
    <hyperlink ref="F291" r:id="rId9" xr:uid="{00000000-0004-0000-0100-000008000000}"/>
    <hyperlink ref="F327" r:id="rId10" xr:uid="{00000000-0004-0000-0100-000009000000}"/>
    <hyperlink ref="F509" r:id="rId11" xr:uid="{00000000-0004-0000-0100-00000A000000}"/>
    <hyperlink ref="F581" r:id="rId12" xr:uid="{00000000-0004-0000-0100-00000B000000}"/>
    <hyperlink ref="F583" r:id="rId13" xr:uid="{00000000-0004-0000-0100-00000C000000}"/>
    <hyperlink ref="F591" r:id="rId14" xr:uid="{00000000-0004-0000-0100-00000D000000}"/>
    <hyperlink ref="F700" r:id="rId15" xr:uid="{00000000-0004-0000-0100-00000E000000}"/>
    <hyperlink ref="F719" r:id="rId16" xr:uid="{00000000-0004-0000-0100-00000F000000}"/>
    <hyperlink ref="F768" r:id="rId17" xr:uid="{00000000-0004-0000-0100-000010000000}"/>
    <hyperlink ref="F771" r:id="rId18" xr:uid="{00000000-0004-0000-0100-000011000000}"/>
    <hyperlink ref="F776" r:id="rId19" xr:uid="{00000000-0004-0000-0100-000012000000}"/>
    <hyperlink ref="F778" r:id="rId20" xr:uid="{00000000-0004-0000-0100-000013000000}"/>
    <hyperlink ref="F780" r:id="rId21" xr:uid="{00000000-0004-0000-0100-000014000000}"/>
    <hyperlink ref="F782" r:id="rId22" xr:uid="{00000000-0004-0000-0100-000015000000}"/>
    <hyperlink ref="F802" r:id="rId23" xr:uid="{00000000-0004-0000-0100-000016000000}"/>
    <hyperlink ref="F807" r:id="rId24" xr:uid="{00000000-0004-0000-0100-000017000000}"/>
    <hyperlink ref="F816" r:id="rId25" xr:uid="{00000000-0004-0000-0100-000018000000}"/>
    <hyperlink ref="F820" r:id="rId26" xr:uid="{00000000-0004-0000-0100-000019000000}"/>
    <hyperlink ref="F824" r:id="rId27" xr:uid="{00000000-0004-0000-0100-00001A000000}"/>
    <hyperlink ref="F831" r:id="rId28" xr:uid="{00000000-0004-0000-0100-00001B000000}"/>
    <hyperlink ref="F845" r:id="rId29" xr:uid="{00000000-0004-0000-0100-00001C000000}"/>
    <hyperlink ref="F864" r:id="rId30" xr:uid="{00000000-0004-0000-0100-00001D000000}"/>
    <hyperlink ref="F866" r:id="rId31" xr:uid="{00000000-0004-0000-0100-00001E000000}"/>
    <hyperlink ref="F869" r:id="rId32" xr:uid="{00000000-0004-0000-0100-00001F000000}"/>
    <hyperlink ref="F874" r:id="rId33" xr:uid="{00000000-0004-0000-0100-000020000000}"/>
    <hyperlink ref="F876" r:id="rId34" xr:uid="{00000000-0004-0000-0100-000021000000}"/>
    <hyperlink ref="F878" r:id="rId35" xr:uid="{00000000-0004-0000-0100-000022000000}"/>
    <hyperlink ref="F881" r:id="rId36" xr:uid="{00000000-0004-0000-0100-000023000000}"/>
    <hyperlink ref="F884" r:id="rId37" xr:uid="{00000000-0004-0000-0100-000024000000}"/>
    <hyperlink ref="F919" r:id="rId38" xr:uid="{00000000-0004-0000-0100-000025000000}"/>
    <hyperlink ref="F960" r:id="rId39" xr:uid="{00000000-0004-0000-0100-000026000000}"/>
    <hyperlink ref="F991" r:id="rId40" xr:uid="{00000000-0004-0000-0100-000027000000}"/>
    <hyperlink ref="F1033" r:id="rId41" xr:uid="{00000000-0004-0000-0100-000028000000}"/>
    <hyperlink ref="F1064" r:id="rId42" xr:uid="{00000000-0004-0000-0100-000029000000}"/>
    <hyperlink ref="F1120" r:id="rId43" xr:uid="{00000000-0004-0000-0100-00002A000000}"/>
    <hyperlink ref="F1123" r:id="rId44" xr:uid="{00000000-0004-0000-0100-00002B000000}"/>
    <hyperlink ref="F1159" r:id="rId45" xr:uid="{00000000-0004-0000-0100-00002C000000}"/>
    <hyperlink ref="F1162" r:id="rId46" xr:uid="{00000000-0004-0000-0100-00002D000000}"/>
    <hyperlink ref="F1172" r:id="rId47" xr:uid="{00000000-0004-0000-0100-00002E000000}"/>
    <hyperlink ref="F1174" r:id="rId48" xr:uid="{00000000-0004-0000-0100-00002F000000}"/>
    <hyperlink ref="F1184" r:id="rId49" xr:uid="{00000000-0004-0000-0100-000030000000}"/>
    <hyperlink ref="F1186" r:id="rId50" xr:uid="{00000000-0004-0000-0100-00003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4"/>
  <sheetViews>
    <sheetView showGridLines="0" topLeftCell="A89" workbookViewId="0">
      <selection activeCell="I97" sqref="I9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16.5" customHeight="1">
      <c r="B9" s="33"/>
      <c r="E9" s="298" t="s">
        <v>1234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ROUND(J91,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ROUND((SUM(BE91:BE343)),  2)</f>
        <v>0</v>
      </c>
      <c r="I33" s="90">
        <v>0.21</v>
      </c>
      <c r="J33" s="89">
        <f>ROUND(((SUM(BE91:BE343))*I33),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ROUND((SUM(BF91:BF343)),  2)</f>
        <v>0</v>
      </c>
      <c r="I34" s="90">
        <v>0.15</v>
      </c>
      <c r="J34" s="89">
        <f>ROUND(((SUM(BF91:BF343))*I34),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ROUND((SUM(BG91:BG343)),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ROUND((SUM(BH91:BH343)),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ROUND((SUM(BI91:BI343)),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16.5" customHeight="1">
      <c r="B50" s="33"/>
      <c r="E50" s="298" t="str">
        <f>E9</f>
        <v>02 - Střešní konstrukce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J91</f>
        <v>0</v>
      </c>
      <c r="L59" s="33"/>
      <c r="AU59" s="18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J92</f>
        <v>0</v>
      </c>
      <c r="L60" s="100"/>
    </row>
    <row r="61" spans="2:47" s="9" customFormat="1" ht="19.899999999999999" customHeight="1">
      <c r="B61" s="104"/>
      <c r="D61" s="105" t="s">
        <v>119</v>
      </c>
      <c r="E61" s="106"/>
      <c r="F61" s="106"/>
      <c r="G61" s="106"/>
      <c r="H61" s="106"/>
      <c r="I61" s="106"/>
      <c r="J61" s="107">
        <f>J93</f>
        <v>0</v>
      </c>
      <c r="L61" s="104"/>
    </row>
    <row r="62" spans="2:47" s="9" customFormat="1" ht="19.899999999999999" customHeight="1">
      <c r="B62" s="104"/>
      <c r="D62" s="105" t="s">
        <v>120</v>
      </c>
      <c r="E62" s="106"/>
      <c r="F62" s="106"/>
      <c r="G62" s="106"/>
      <c r="H62" s="106"/>
      <c r="I62" s="106"/>
      <c r="J62" s="107">
        <f>J96</f>
        <v>0</v>
      </c>
      <c r="L62" s="104"/>
    </row>
    <row r="63" spans="2:47" s="9" customFormat="1" ht="19.899999999999999" customHeight="1">
      <c r="B63" s="104"/>
      <c r="D63" s="105" t="s">
        <v>122</v>
      </c>
      <c r="E63" s="106"/>
      <c r="F63" s="106"/>
      <c r="G63" s="106"/>
      <c r="H63" s="106"/>
      <c r="I63" s="106"/>
      <c r="J63" s="107">
        <f>J105</f>
        <v>0</v>
      </c>
      <c r="L63" s="104"/>
    </row>
    <row r="64" spans="2:47" s="8" customFormat="1" ht="24.95" customHeight="1">
      <c r="B64" s="100"/>
      <c r="D64" s="101" t="s">
        <v>124</v>
      </c>
      <c r="E64" s="102"/>
      <c r="F64" s="102"/>
      <c r="G64" s="102"/>
      <c r="H64" s="102"/>
      <c r="I64" s="102"/>
      <c r="J64" s="103">
        <f>J115</f>
        <v>0</v>
      </c>
      <c r="L64" s="100"/>
    </row>
    <row r="65" spans="2:12" s="9" customFormat="1" ht="19.899999999999999" customHeight="1">
      <c r="B65" s="104"/>
      <c r="D65" s="105" t="s">
        <v>1235</v>
      </c>
      <c r="E65" s="106"/>
      <c r="F65" s="106"/>
      <c r="G65" s="106"/>
      <c r="H65" s="106"/>
      <c r="I65" s="106"/>
      <c r="J65" s="107">
        <f>J116</f>
        <v>0</v>
      </c>
      <c r="L65" s="104"/>
    </row>
    <row r="66" spans="2:12" s="9" customFormat="1" ht="19.899999999999999" customHeight="1">
      <c r="B66" s="104"/>
      <c r="D66" s="105" t="s">
        <v>125</v>
      </c>
      <c r="E66" s="106"/>
      <c r="F66" s="106"/>
      <c r="G66" s="106"/>
      <c r="H66" s="106"/>
      <c r="I66" s="106"/>
      <c r="J66" s="107">
        <f>J130</f>
        <v>0</v>
      </c>
      <c r="L66" s="104"/>
    </row>
    <row r="67" spans="2:12" s="9" customFormat="1" ht="19.899999999999999" customHeight="1">
      <c r="B67" s="104"/>
      <c r="D67" s="105" t="s">
        <v>1236</v>
      </c>
      <c r="E67" s="106"/>
      <c r="F67" s="106"/>
      <c r="G67" s="106"/>
      <c r="H67" s="106"/>
      <c r="I67" s="106"/>
      <c r="J67" s="107">
        <f>J132</f>
        <v>0</v>
      </c>
      <c r="L67" s="104"/>
    </row>
    <row r="68" spans="2:12" s="9" customFormat="1" ht="19.899999999999999" customHeight="1">
      <c r="B68" s="104"/>
      <c r="D68" s="105" t="s">
        <v>127</v>
      </c>
      <c r="E68" s="106"/>
      <c r="F68" s="106"/>
      <c r="G68" s="106"/>
      <c r="H68" s="106"/>
      <c r="I68" s="106"/>
      <c r="J68" s="107">
        <f>J151</f>
        <v>0</v>
      </c>
      <c r="L68" s="104"/>
    </row>
    <row r="69" spans="2:12" s="9" customFormat="1" ht="19.899999999999999" customHeight="1">
      <c r="B69" s="104"/>
      <c r="D69" s="105" t="s">
        <v>1237</v>
      </c>
      <c r="E69" s="106"/>
      <c r="F69" s="106"/>
      <c r="G69" s="106"/>
      <c r="H69" s="106"/>
      <c r="I69" s="106"/>
      <c r="J69" s="107">
        <f>J287</f>
        <v>0</v>
      </c>
      <c r="L69" s="104"/>
    </row>
    <row r="70" spans="2:12" s="9" customFormat="1" ht="19.899999999999999" customHeight="1">
      <c r="B70" s="104"/>
      <c r="D70" s="105" t="s">
        <v>128</v>
      </c>
      <c r="E70" s="106"/>
      <c r="F70" s="106"/>
      <c r="G70" s="106"/>
      <c r="H70" s="106"/>
      <c r="I70" s="106"/>
      <c r="J70" s="107">
        <f>J295</f>
        <v>0</v>
      </c>
      <c r="L70" s="104"/>
    </row>
    <row r="71" spans="2:12" s="9" customFormat="1" ht="19.899999999999999" customHeight="1">
      <c r="B71" s="104"/>
      <c r="D71" s="105" t="s">
        <v>130</v>
      </c>
      <c r="E71" s="106"/>
      <c r="F71" s="106"/>
      <c r="G71" s="106"/>
      <c r="H71" s="106"/>
      <c r="I71" s="106"/>
      <c r="J71" s="107">
        <f>J302</f>
        <v>0</v>
      </c>
      <c r="L71" s="104"/>
    </row>
    <row r="72" spans="2:12" s="1" customFormat="1" ht="21.75" customHeight="1">
      <c r="B72" s="33"/>
      <c r="L72" s="33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5" customHeight="1">
      <c r="B78" s="33"/>
      <c r="C78" s="22" t="s">
        <v>131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15" t="str">
        <f>E7</f>
        <v>ZŠ Riegrova - fasáda, střecha, k.ú. Opava-Předměstí, p.č. 522/2</v>
      </c>
      <c r="F81" s="316"/>
      <c r="G81" s="316"/>
      <c r="H81" s="316"/>
      <c r="L81" s="33"/>
    </row>
    <row r="82" spans="2:65" s="1" customFormat="1" ht="12" customHeight="1">
      <c r="B82" s="33"/>
      <c r="C82" s="28" t="s">
        <v>105</v>
      </c>
      <c r="L82" s="33"/>
    </row>
    <row r="83" spans="2:65" s="1" customFormat="1" ht="16.5" customHeight="1">
      <c r="B83" s="33"/>
      <c r="E83" s="298" t="str">
        <f>E9</f>
        <v>02 - Střešní konstrukce</v>
      </c>
      <c r="F83" s="314"/>
      <c r="G83" s="314"/>
      <c r="H83" s="314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F12</f>
        <v>k.ú. Opava-Předměstí, p.č. 522/2</v>
      </c>
      <c r="I85" s="28" t="s">
        <v>23</v>
      </c>
      <c r="J85" s="49" t="str">
        <f>IF(J12="","",J12)</f>
        <v>27. 10. 2021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E15</f>
        <v>Statutární město Opava, Horní nám. 382/69, Opava</v>
      </c>
      <c r="I87" s="28" t="s">
        <v>31</v>
      </c>
      <c r="J87" s="31" t="str">
        <f>E21</f>
        <v>Ing. Jan Pospíšil</v>
      </c>
      <c r="L87" s="33"/>
    </row>
    <row r="88" spans="2:65" s="1" customFormat="1" ht="15.2" customHeight="1">
      <c r="B88" s="33"/>
      <c r="C88" s="28" t="s">
        <v>29</v>
      </c>
      <c r="F88" s="26" t="str">
        <f>IF(E18="","",E18)</f>
        <v>Vyplň údaj</v>
      </c>
      <c r="I88" s="28" t="s">
        <v>34</v>
      </c>
      <c r="J88" s="31" t="str">
        <f>E24</f>
        <v xml:space="preserve">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08"/>
      <c r="C90" s="109" t="s">
        <v>132</v>
      </c>
      <c r="D90" s="110" t="s">
        <v>57</v>
      </c>
      <c r="E90" s="110" t="s">
        <v>53</v>
      </c>
      <c r="F90" s="110" t="s">
        <v>54</v>
      </c>
      <c r="G90" s="110" t="s">
        <v>133</v>
      </c>
      <c r="H90" s="110" t="s">
        <v>134</v>
      </c>
      <c r="I90" s="110" t="s">
        <v>135</v>
      </c>
      <c r="J90" s="110" t="s">
        <v>109</v>
      </c>
      <c r="K90" s="111" t="s">
        <v>136</v>
      </c>
      <c r="L90" s="108"/>
      <c r="M90" s="55" t="s">
        <v>19</v>
      </c>
      <c r="N90" s="56" t="s">
        <v>42</v>
      </c>
      <c r="O90" s="56" t="s">
        <v>137</v>
      </c>
      <c r="P90" s="56" t="s">
        <v>138</v>
      </c>
      <c r="Q90" s="56" t="s">
        <v>139</v>
      </c>
      <c r="R90" s="56" t="s">
        <v>140</v>
      </c>
      <c r="S90" s="56" t="s">
        <v>141</v>
      </c>
      <c r="T90" s="57" t="s">
        <v>142</v>
      </c>
    </row>
    <row r="91" spans="2:65" s="1" customFormat="1" ht="22.9" customHeight="1">
      <c r="B91" s="33"/>
      <c r="C91" s="60" t="s">
        <v>143</v>
      </c>
      <c r="J91" s="112">
        <f>BK91</f>
        <v>0</v>
      </c>
      <c r="L91" s="33"/>
      <c r="M91" s="58"/>
      <c r="N91" s="50"/>
      <c r="O91" s="50"/>
      <c r="P91" s="113">
        <f>P92+P115</f>
        <v>0</v>
      </c>
      <c r="Q91" s="50"/>
      <c r="R91" s="113">
        <f>R92+R115</f>
        <v>5.277384800000001</v>
      </c>
      <c r="S91" s="50"/>
      <c r="T91" s="114">
        <f>T92+T115</f>
        <v>10.331879000000001</v>
      </c>
      <c r="AT91" s="18" t="s">
        <v>71</v>
      </c>
      <c r="AU91" s="18" t="s">
        <v>110</v>
      </c>
      <c r="BK91" s="115">
        <f>BK92+BK115</f>
        <v>0</v>
      </c>
    </row>
    <row r="92" spans="2:65" s="11" customFormat="1" ht="25.9" customHeight="1">
      <c r="B92" s="116"/>
      <c r="D92" s="117" t="s">
        <v>71</v>
      </c>
      <c r="E92" s="118" t="s">
        <v>144</v>
      </c>
      <c r="F92" s="118" t="s">
        <v>145</v>
      </c>
      <c r="I92" s="119"/>
      <c r="J92" s="120">
        <f>BK92</f>
        <v>0</v>
      </c>
      <c r="L92" s="116"/>
      <c r="M92" s="121"/>
      <c r="P92" s="122">
        <f>P93+P96+P105</f>
        <v>0</v>
      </c>
      <c r="R92" s="122">
        <f>R93+R96+R105</f>
        <v>0</v>
      </c>
      <c r="T92" s="123">
        <f>T93+T96+T105</f>
        <v>6.5306250000000006</v>
      </c>
      <c r="AR92" s="117" t="s">
        <v>80</v>
      </c>
      <c r="AT92" s="124" t="s">
        <v>71</v>
      </c>
      <c r="AU92" s="124" t="s">
        <v>72</v>
      </c>
      <c r="AY92" s="117" t="s">
        <v>146</v>
      </c>
      <c r="BK92" s="125">
        <f>BK93+BK96+BK105</f>
        <v>0</v>
      </c>
    </row>
    <row r="93" spans="2:65" s="11" customFormat="1" ht="22.9" customHeight="1">
      <c r="B93" s="116"/>
      <c r="D93" s="117" t="s">
        <v>71</v>
      </c>
      <c r="E93" s="126" t="s">
        <v>810</v>
      </c>
      <c r="F93" s="126" t="s">
        <v>811</v>
      </c>
      <c r="I93" s="119"/>
      <c r="J93" s="127">
        <f>BK93</f>
        <v>0</v>
      </c>
      <c r="L93" s="116"/>
      <c r="M93" s="121"/>
      <c r="P93" s="122">
        <f>SUM(P94:P95)</f>
        <v>0</v>
      </c>
      <c r="R93" s="122">
        <f>SUM(R94:R95)</f>
        <v>0</v>
      </c>
      <c r="T93" s="123">
        <f>SUM(T94:T95)</f>
        <v>0</v>
      </c>
      <c r="AR93" s="117" t="s">
        <v>80</v>
      </c>
      <c r="AT93" s="124" t="s">
        <v>71</v>
      </c>
      <c r="AU93" s="124" t="s">
        <v>80</v>
      </c>
      <c r="AY93" s="117" t="s">
        <v>146</v>
      </c>
      <c r="BK93" s="125">
        <f>SUM(BK94:BK95)</f>
        <v>0</v>
      </c>
    </row>
    <row r="94" spans="2:65" s="1" customFormat="1" ht="24.2" customHeight="1">
      <c r="B94" s="33"/>
      <c r="C94" s="128" t="s">
        <v>80</v>
      </c>
      <c r="D94" s="128" t="s">
        <v>149</v>
      </c>
      <c r="E94" s="129" t="s">
        <v>813</v>
      </c>
      <c r="F94" s="130" t="s">
        <v>1238</v>
      </c>
      <c r="G94" s="131" t="s">
        <v>166</v>
      </c>
      <c r="H94" s="132">
        <v>18</v>
      </c>
      <c r="I94" s="133"/>
      <c r="J94" s="134">
        <f>ROUND(I94*H94,2)</f>
        <v>0</v>
      </c>
      <c r="K94" s="130" t="s">
        <v>19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154</v>
      </c>
      <c r="AT94" s="139" t="s">
        <v>149</v>
      </c>
      <c r="AU94" s="139" t="s">
        <v>82</v>
      </c>
      <c r="AY94" s="18" t="s">
        <v>146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80</v>
      </c>
      <c r="BK94" s="140">
        <f>ROUND(I94*H94,2)</f>
        <v>0</v>
      </c>
      <c r="BL94" s="18" t="s">
        <v>154</v>
      </c>
      <c r="BM94" s="139" t="s">
        <v>1239</v>
      </c>
    </row>
    <row r="95" spans="2:65" s="13" customFormat="1">
      <c r="B95" s="152"/>
      <c r="D95" s="146" t="s">
        <v>158</v>
      </c>
      <c r="E95" s="153" t="s">
        <v>19</v>
      </c>
      <c r="F95" s="154" t="s">
        <v>1240</v>
      </c>
      <c r="H95" s="155">
        <v>18</v>
      </c>
      <c r="I95" s="156"/>
      <c r="L95" s="152"/>
      <c r="M95" s="157"/>
      <c r="T95" s="158"/>
      <c r="AT95" s="153" t="s">
        <v>158</v>
      </c>
      <c r="AU95" s="153" t="s">
        <v>82</v>
      </c>
      <c r="AV95" s="13" t="s">
        <v>82</v>
      </c>
      <c r="AW95" s="13" t="s">
        <v>33</v>
      </c>
      <c r="AX95" s="13" t="s">
        <v>80</v>
      </c>
      <c r="AY95" s="153" t="s">
        <v>146</v>
      </c>
    </row>
    <row r="96" spans="2:65" s="11" customFormat="1" ht="22.9" customHeight="1">
      <c r="B96" s="116"/>
      <c r="D96" s="117" t="s">
        <v>71</v>
      </c>
      <c r="E96" s="126" t="s">
        <v>832</v>
      </c>
      <c r="F96" s="126" t="s">
        <v>833</v>
      </c>
      <c r="I96" s="119"/>
      <c r="J96" s="127">
        <f>BK96</f>
        <v>0</v>
      </c>
      <c r="L96" s="116"/>
      <c r="M96" s="121"/>
      <c r="P96" s="122">
        <f>SUM(P97:P104)</f>
        <v>0</v>
      </c>
      <c r="R96" s="122">
        <f>SUM(R97:R104)</f>
        <v>0</v>
      </c>
      <c r="T96" s="123">
        <f>SUM(T97:T104)</f>
        <v>6.5306250000000006</v>
      </c>
      <c r="AR96" s="117" t="s">
        <v>80</v>
      </c>
      <c r="AT96" s="124" t="s">
        <v>71</v>
      </c>
      <c r="AU96" s="124" t="s">
        <v>80</v>
      </c>
      <c r="AY96" s="117" t="s">
        <v>146</v>
      </c>
      <c r="BK96" s="125">
        <f>SUM(BK97:BK104)</f>
        <v>0</v>
      </c>
    </row>
    <row r="97" spans="2:65" s="1" customFormat="1" ht="44.25" customHeight="1">
      <c r="B97" s="33"/>
      <c r="C97" s="128" t="s">
        <v>82</v>
      </c>
      <c r="D97" s="128" t="s">
        <v>149</v>
      </c>
      <c r="E97" s="129" t="s">
        <v>1241</v>
      </c>
      <c r="F97" s="130" t="s">
        <v>1242</v>
      </c>
      <c r="G97" s="131" t="s">
        <v>152</v>
      </c>
      <c r="H97" s="132">
        <v>3.375</v>
      </c>
      <c r="I97" s="133"/>
      <c r="J97" s="134">
        <f>ROUND(I97*H97,2)</f>
        <v>0</v>
      </c>
      <c r="K97" s="130" t="s">
        <v>153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1.671</v>
      </c>
      <c r="T97" s="138">
        <f>S97*H97</f>
        <v>5.6396250000000006</v>
      </c>
      <c r="AR97" s="139" t="s">
        <v>154</v>
      </c>
      <c r="AT97" s="139" t="s">
        <v>149</v>
      </c>
      <c r="AU97" s="139" t="s">
        <v>82</v>
      </c>
      <c r="AY97" s="18" t="s">
        <v>146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154</v>
      </c>
      <c r="BM97" s="139" t="s">
        <v>1243</v>
      </c>
    </row>
    <row r="98" spans="2:65" s="1" customFormat="1">
      <c r="B98" s="33"/>
      <c r="D98" s="141" t="s">
        <v>156</v>
      </c>
      <c r="F98" s="142" t="s">
        <v>1244</v>
      </c>
      <c r="I98" s="143"/>
      <c r="L98" s="33"/>
      <c r="M98" s="144"/>
      <c r="T98" s="52"/>
      <c r="AT98" s="18" t="s">
        <v>156</v>
      </c>
      <c r="AU98" s="18" t="s">
        <v>82</v>
      </c>
    </row>
    <row r="99" spans="2:65" s="13" customFormat="1">
      <c r="B99" s="152"/>
      <c r="D99" s="146" t="s">
        <v>158</v>
      </c>
      <c r="E99" s="153" t="s">
        <v>19</v>
      </c>
      <c r="F99" s="154" t="s">
        <v>1245</v>
      </c>
      <c r="H99" s="155">
        <v>2.25</v>
      </c>
      <c r="I99" s="156"/>
      <c r="L99" s="152"/>
      <c r="M99" s="157"/>
      <c r="T99" s="158"/>
      <c r="AT99" s="153" t="s">
        <v>158</v>
      </c>
      <c r="AU99" s="153" t="s">
        <v>82</v>
      </c>
      <c r="AV99" s="13" t="s">
        <v>82</v>
      </c>
      <c r="AW99" s="13" t="s">
        <v>33</v>
      </c>
      <c r="AX99" s="13" t="s">
        <v>72</v>
      </c>
      <c r="AY99" s="153" t="s">
        <v>146</v>
      </c>
    </row>
    <row r="100" spans="2:65" s="13" customFormat="1">
      <c r="B100" s="152"/>
      <c r="D100" s="146" t="s">
        <v>158</v>
      </c>
      <c r="E100" s="153" t="s">
        <v>19</v>
      </c>
      <c r="F100" s="154" t="s">
        <v>1246</v>
      </c>
      <c r="H100" s="155">
        <v>1.125</v>
      </c>
      <c r="I100" s="156"/>
      <c r="L100" s="152"/>
      <c r="M100" s="157"/>
      <c r="T100" s="158"/>
      <c r="AT100" s="153" t="s">
        <v>158</v>
      </c>
      <c r="AU100" s="153" t="s">
        <v>82</v>
      </c>
      <c r="AV100" s="13" t="s">
        <v>82</v>
      </c>
      <c r="AW100" s="13" t="s">
        <v>33</v>
      </c>
      <c r="AX100" s="13" t="s">
        <v>72</v>
      </c>
      <c r="AY100" s="153" t="s">
        <v>146</v>
      </c>
    </row>
    <row r="101" spans="2:65" s="14" customFormat="1">
      <c r="B101" s="159"/>
      <c r="D101" s="146" t="s">
        <v>158</v>
      </c>
      <c r="E101" s="160" t="s">
        <v>19</v>
      </c>
      <c r="F101" s="161" t="s">
        <v>163</v>
      </c>
      <c r="H101" s="162">
        <v>3.375</v>
      </c>
      <c r="I101" s="163"/>
      <c r="L101" s="159"/>
      <c r="M101" s="164"/>
      <c r="T101" s="165"/>
      <c r="AT101" s="160" t="s">
        <v>158</v>
      </c>
      <c r="AU101" s="160" t="s">
        <v>82</v>
      </c>
      <c r="AV101" s="14" t="s">
        <v>154</v>
      </c>
      <c r="AW101" s="14" t="s">
        <v>33</v>
      </c>
      <c r="AX101" s="14" t="s">
        <v>80</v>
      </c>
      <c r="AY101" s="160" t="s">
        <v>146</v>
      </c>
    </row>
    <row r="102" spans="2:65" s="1" customFormat="1" ht="33" customHeight="1">
      <c r="B102" s="33"/>
      <c r="C102" s="128" t="s">
        <v>147</v>
      </c>
      <c r="D102" s="128" t="s">
        <v>149</v>
      </c>
      <c r="E102" s="129" t="s">
        <v>1247</v>
      </c>
      <c r="F102" s="130" t="s">
        <v>1248</v>
      </c>
      <c r="G102" s="131" t="s">
        <v>264</v>
      </c>
      <c r="H102" s="132">
        <v>2.7</v>
      </c>
      <c r="I102" s="133"/>
      <c r="J102" s="134">
        <f>ROUND(I102*H102,2)</f>
        <v>0</v>
      </c>
      <c r="K102" s="130" t="s">
        <v>153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0.33</v>
      </c>
      <c r="T102" s="138">
        <f>S102*H102</f>
        <v>0.89100000000000013</v>
      </c>
      <c r="AR102" s="139" t="s">
        <v>154</v>
      </c>
      <c r="AT102" s="139" t="s">
        <v>149</v>
      </c>
      <c r="AU102" s="139" t="s">
        <v>82</v>
      </c>
      <c r="AY102" s="18" t="s">
        <v>146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154</v>
      </c>
      <c r="BM102" s="139" t="s">
        <v>1249</v>
      </c>
    </row>
    <row r="103" spans="2:65" s="1" customFormat="1">
      <c r="B103" s="33"/>
      <c r="D103" s="141" t="s">
        <v>156</v>
      </c>
      <c r="F103" s="142" t="s">
        <v>1250</v>
      </c>
      <c r="I103" s="143"/>
      <c r="L103" s="33"/>
      <c r="M103" s="144"/>
      <c r="T103" s="52"/>
      <c r="AT103" s="18" t="s">
        <v>156</v>
      </c>
      <c r="AU103" s="18" t="s">
        <v>82</v>
      </c>
    </row>
    <row r="104" spans="2:65" s="13" customFormat="1">
      <c r="B104" s="152"/>
      <c r="D104" s="146" t="s">
        <v>158</v>
      </c>
      <c r="E104" s="153" t="s">
        <v>19</v>
      </c>
      <c r="F104" s="154" t="s">
        <v>1251</v>
      </c>
      <c r="H104" s="155">
        <v>2.7</v>
      </c>
      <c r="I104" s="156"/>
      <c r="L104" s="152"/>
      <c r="M104" s="157"/>
      <c r="T104" s="158"/>
      <c r="AT104" s="153" t="s">
        <v>158</v>
      </c>
      <c r="AU104" s="153" t="s">
        <v>82</v>
      </c>
      <c r="AV104" s="13" t="s">
        <v>82</v>
      </c>
      <c r="AW104" s="13" t="s">
        <v>33</v>
      </c>
      <c r="AX104" s="13" t="s">
        <v>80</v>
      </c>
      <c r="AY104" s="153" t="s">
        <v>146</v>
      </c>
    </row>
    <row r="105" spans="2:65" s="11" customFormat="1" ht="22.9" customHeight="1">
      <c r="B105" s="116"/>
      <c r="D105" s="117" t="s">
        <v>71</v>
      </c>
      <c r="E105" s="126" t="s">
        <v>917</v>
      </c>
      <c r="F105" s="126" t="s">
        <v>918</v>
      </c>
      <c r="I105" s="119"/>
      <c r="J105" s="127">
        <f>BK105</f>
        <v>0</v>
      </c>
      <c r="L105" s="116"/>
      <c r="M105" s="121"/>
      <c r="P105" s="122">
        <f>SUM(P106:P114)</f>
        <v>0</v>
      </c>
      <c r="R105" s="122">
        <f>SUM(R106:R114)</f>
        <v>0</v>
      </c>
      <c r="T105" s="123">
        <f>SUM(T106:T114)</f>
        <v>0</v>
      </c>
      <c r="AR105" s="117" t="s">
        <v>80</v>
      </c>
      <c r="AT105" s="124" t="s">
        <v>71</v>
      </c>
      <c r="AU105" s="124" t="s">
        <v>80</v>
      </c>
      <c r="AY105" s="117" t="s">
        <v>146</v>
      </c>
      <c r="BK105" s="125">
        <f>SUM(BK106:BK114)</f>
        <v>0</v>
      </c>
    </row>
    <row r="106" spans="2:65" s="1" customFormat="1" ht="44.25" customHeight="1">
      <c r="B106" s="33"/>
      <c r="C106" s="128" t="s">
        <v>154</v>
      </c>
      <c r="D106" s="128" t="s">
        <v>149</v>
      </c>
      <c r="E106" s="129" t="s">
        <v>1252</v>
      </c>
      <c r="F106" s="130" t="s">
        <v>1253</v>
      </c>
      <c r="G106" s="131" t="s">
        <v>922</v>
      </c>
      <c r="H106" s="132">
        <v>10.332000000000001</v>
      </c>
      <c r="I106" s="133"/>
      <c r="J106" s="134">
        <f>ROUND(I106*H106,2)</f>
        <v>0</v>
      </c>
      <c r="K106" s="130" t="s">
        <v>153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154</v>
      </c>
      <c r="AT106" s="139" t="s">
        <v>149</v>
      </c>
      <c r="AU106" s="139" t="s">
        <v>82</v>
      </c>
      <c r="AY106" s="18" t="s">
        <v>146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154</v>
      </c>
      <c r="BM106" s="139" t="s">
        <v>1254</v>
      </c>
    </row>
    <row r="107" spans="2:65" s="1" customFormat="1">
      <c r="B107" s="33"/>
      <c r="D107" s="141" t="s">
        <v>156</v>
      </c>
      <c r="F107" s="142" t="s">
        <v>1255</v>
      </c>
      <c r="I107" s="143"/>
      <c r="L107" s="33"/>
      <c r="M107" s="144"/>
      <c r="T107" s="52"/>
      <c r="AT107" s="18" t="s">
        <v>156</v>
      </c>
      <c r="AU107" s="18" t="s">
        <v>82</v>
      </c>
    </row>
    <row r="108" spans="2:65" s="1" customFormat="1" ht="33" customHeight="1">
      <c r="B108" s="33"/>
      <c r="C108" s="128" t="s">
        <v>180</v>
      </c>
      <c r="D108" s="128" t="s">
        <v>149</v>
      </c>
      <c r="E108" s="129" t="s">
        <v>926</v>
      </c>
      <c r="F108" s="130" t="s">
        <v>927</v>
      </c>
      <c r="G108" s="131" t="s">
        <v>922</v>
      </c>
      <c r="H108" s="132">
        <v>10.332000000000001</v>
      </c>
      <c r="I108" s="133"/>
      <c r="J108" s="134">
        <f>ROUND(I108*H108,2)</f>
        <v>0</v>
      </c>
      <c r="K108" s="130" t="s">
        <v>153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154</v>
      </c>
      <c r="AT108" s="139" t="s">
        <v>149</v>
      </c>
      <c r="AU108" s="139" t="s">
        <v>82</v>
      </c>
      <c r="AY108" s="18" t="s">
        <v>146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154</v>
      </c>
      <c r="BM108" s="139" t="s">
        <v>1256</v>
      </c>
    </row>
    <row r="109" spans="2:65" s="1" customFormat="1">
      <c r="B109" s="33"/>
      <c r="D109" s="141" t="s">
        <v>156</v>
      </c>
      <c r="F109" s="142" t="s">
        <v>929</v>
      </c>
      <c r="I109" s="143"/>
      <c r="L109" s="33"/>
      <c r="M109" s="144"/>
      <c r="T109" s="52"/>
      <c r="AT109" s="18" t="s">
        <v>156</v>
      </c>
      <c r="AU109" s="18" t="s">
        <v>82</v>
      </c>
    </row>
    <row r="110" spans="2:65" s="1" customFormat="1" ht="44.25" customHeight="1">
      <c r="B110" s="33"/>
      <c r="C110" s="128" t="s">
        <v>189</v>
      </c>
      <c r="D110" s="128" t="s">
        <v>149</v>
      </c>
      <c r="E110" s="129" t="s">
        <v>931</v>
      </c>
      <c r="F110" s="130" t="s">
        <v>932</v>
      </c>
      <c r="G110" s="131" t="s">
        <v>922</v>
      </c>
      <c r="H110" s="132">
        <v>196.30799999999999</v>
      </c>
      <c r="I110" s="133"/>
      <c r="J110" s="134">
        <f>ROUND(I110*H110,2)</f>
        <v>0</v>
      </c>
      <c r="K110" s="130" t="s">
        <v>153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154</v>
      </c>
      <c r="AT110" s="139" t="s">
        <v>149</v>
      </c>
      <c r="AU110" s="139" t="s">
        <v>82</v>
      </c>
      <c r="AY110" s="18" t="s">
        <v>146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80</v>
      </c>
      <c r="BK110" s="140">
        <f>ROUND(I110*H110,2)</f>
        <v>0</v>
      </c>
      <c r="BL110" s="18" t="s">
        <v>154</v>
      </c>
      <c r="BM110" s="139" t="s">
        <v>1257</v>
      </c>
    </row>
    <row r="111" spans="2:65" s="1" customFormat="1">
      <c r="B111" s="33"/>
      <c r="D111" s="141" t="s">
        <v>156</v>
      </c>
      <c r="F111" s="142" t="s">
        <v>934</v>
      </c>
      <c r="I111" s="143"/>
      <c r="L111" s="33"/>
      <c r="M111" s="144"/>
      <c r="T111" s="52"/>
      <c r="AT111" s="18" t="s">
        <v>156</v>
      </c>
      <c r="AU111" s="18" t="s">
        <v>82</v>
      </c>
    </row>
    <row r="112" spans="2:65" s="13" customFormat="1">
      <c r="B112" s="152"/>
      <c r="D112" s="146" t="s">
        <v>158</v>
      </c>
      <c r="F112" s="154" t="s">
        <v>1258</v>
      </c>
      <c r="H112" s="155">
        <v>196.30799999999999</v>
      </c>
      <c r="I112" s="156"/>
      <c r="L112" s="152"/>
      <c r="M112" s="157"/>
      <c r="T112" s="158"/>
      <c r="AT112" s="153" t="s">
        <v>158</v>
      </c>
      <c r="AU112" s="153" t="s">
        <v>82</v>
      </c>
      <c r="AV112" s="13" t="s">
        <v>82</v>
      </c>
      <c r="AW112" s="13" t="s">
        <v>4</v>
      </c>
      <c r="AX112" s="13" t="s">
        <v>80</v>
      </c>
      <c r="AY112" s="153" t="s">
        <v>146</v>
      </c>
    </row>
    <row r="113" spans="2:65" s="1" customFormat="1" ht="44.25" customHeight="1">
      <c r="B113" s="33"/>
      <c r="C113" s="128" t="s">
        <v>193</v>
      </c>
      <c r="D113" s="128" t="s">
        <v>149</v>
      </c>
      <c r="E113" s="129" t="s">
        <v>936</v>
      </c>
      <c r="F113" s="130" t="s">
        <v>937</v>
      </c>
      <c r="G113" s="131" t="s">
        <v>922</v>
      </c>
      <c r="H113" s="132">
        <v>10.332000000000001</v>
      </c>
      <c r="I113" s="133"/>
      <c r="J113" s="134">
        <f>ROUND(I113*H113,2)</f>
        <v>0</v>
      </c>
      <c r="K113" s="130" t="s">
        <v>153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154</v>
      </c>
      <c r="AT113" s="139" t="s">
        <v>149</v>
      </c>
      <c r="AU113" s="139" t="s">
        <v>82</v>
      </c>
      <c r="AY113" s="18" t="s">
        <v>146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154</v>
      </c>
      <c r="BM113" s="139" t="s">
        <v>1259</v>
      </c>
    </row>
    <row r="114" spans="2:65" s="1" customFormat="1">
      <c r="B114" s="33"/>
      <c r="D114" s="141" t="s">
        <v>156</v>
      </c>
      <c r="F114" s="142" t="s">
        <v>939</v>
      </c>
      <c r="I114" s="143"/>
      <c r="L114" s="33"/>
      <c r="M114" s="144"/>
      <c r="T114" s="52"/>
      <c r="AT114" s="18" t="s">
        <v>156</v>
      </c>
      <c r="AU114" s="18" t="s">
        <v>82</v>
      </c>
    </row>
    <row r="115" spans="2:65" s="11" customFormat="1" ht="25.9" customHeight="1">
      <c r="B115" s="116"/>
      <c r="D115" s="117" t="s">
        <v>71</v>
      </c>
      <c r="E115" s="118" t="s">
        <v>947</v>
      </c>
      <c r="F115" s="118" t="s">
        <v>948</v>
      </c>
      <c r="I115" s="119"/>
      <c r="J115" s="120">
        <f>BK115</f>
        <v>0</v>
      </c>
      <c r="L115" s="116"/>
      <c r="M115" s="121"/>
      <c r="P115" s="122">
        <f>P116+P130+P132+P151+P287+P295+P302</f>
        <v>0</v>
      </c>
      <c r="R115" s="122">
        <f>R116+R130+R132+R151+R287+R295+R302</f>
        <v>5.277384800000001</v>
      </c>
      <c r="T115" s="123">
        <f>T116+T130+T132+T151+T287+T295+T302</f>
        <v>3.8012539999999997</v>
      </c>
      <c r="AR115" s="117" t="s">
        <v>82</v>
      </c>
      <c r="AT115" s="124" t="s">
        <v>71</v>
      </c>
      <c r="AU115" s="124" t="s">
        <v>72</v>
      </c>
      <c r="AY115" s="117" t="s">
        <v>146</v>
      </c>
      <c r="BK115" s="125">
        <f>BK116+BK130+BK132+BK151+BK287+BK295+BK302</f>
        <v>0</v>
      </c>
    </row>
    <row r="116" spans="2:65" s="11" customFormat="1" ht="22.9" customHeight="1">
      <c r="B116" s="116"/>
      <c r="D116" s="117" t="s">
        <v>71</v>
      </c>
      <c r="E116" s="126" t="s">
        <v>1260</v>
      </c>
      <c r="F116" s="126" t="s">
        <v>1261</v>
      </c>
      <c r="I116" s="119"/>
      <c r="J116" s="127">
        <f>BK116</f>
        <v>0</v>
      </c>
      <c r="L116" s="116"/>
      <c r="M116" s="121"/>
      <c r="P116" s="122">
        <f>SUM(P117:P129)</f>
        <v>0</v>
      </c>
      <c r="R116" s="122">
        <f>SUM(R117:R129)</f>
        <v>0.46800000000000003</v>
      </c>
      <c r="T116" s="123">
        <f>SUM(T117:T129)</f>
        <v>0.59169000000000005</v>
      </c>
      <c r="AR116" s="117" t="s">
        <v>82</v>
      </c>
      <c r="AT116" s="124" t="s">
        <v>71</v>
      </c>
      <c r="AU116" s="124" t="s">
        <v>80</v>
      </c>
      <c r="AY116" s="117" t="s">
        <v>146</v>
      </c>
      <c r="BK116" s="125">
        <f>SUM(BK117:BK129)</f>
        <v>0</v>
      </c>
    </row>
    <row r="117" spans="2:65" s="1" customFormat="1" ht="16.5" customHeight="1">
      <c r="B117" s="33"/>
      <c r="C117" s="128" t="s">
        <v>215</v>
      </c>
      <c r="D117" s="128" t="s">
        <v>149</v>
      </c>
      <c r="E117" s="129" t="s">
        <v>1262</v>
      </c>
      <c r="F117" s="130" t="s">
        <v>1263</v>
      </c>
      <c r="G117" s="131" t="s">
        <v>166</v>
      </c>
      <c r="H117" s="132">
        <v>3</v>
      </c>
      <c r="I117" s="133"/>
      <c r="J117" s="134">
        <f>ROUND(I117*H117,2)</f>
        <v>0</v>
      </c>
      <c r="K117" s="130" t="s">
        <v>153</v>
      </c>
      <c r="L117" s="33"/>
      <c r="M117" s="135" t="s">
        <v>19</v>
      </c>
      <c r="N117" s="136" t="s">
        <v>43</v>
      </c>
      <c r="P117" s="137">
        <f>O117*H117</f>
        <v>0</v>
      </c>
      <c r="Q117" s="137">
        <v>0</v>
      </c>
      <c r="R117" s="137">
        <f>Q117*H117</f>
        <v>0</v>
      </c>
      <c r="S117" s="137">
        <v>2.1129999999999999E-2</v>
      </c>
      <c r="T117" s="138">
        <f>S117*H117</f>
        <v>6.3390000000000002E-2</v>
      </c>
      <c r="AR117" s="139" t="s">
        <v>256</v>
      </c>
      <c r="AT117" s="139" t="s">
        <v>149</v>
      </c>
      <c r="AU117" s="139" t="s">
        <v>82</v>
      </c>
      <c r="AY117" s="18" t="s">
        <v>146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80</v>
      </c>
      <c r="BK117" s="140">
        <f>ROUND(I117*H117,2)</f>
        <v>0</v>
      </c>
      <c r="BL117" s="18" t="s">
        <v>256</v>
      </c>
      <c r="BM117" s="139" t="s">
        <v>1264</v>
      </c>
    </row>
    <row r="118" spans="2:65" s="1" customFormat="1">
      <c r="B118" s="33"/>
      <c r="D118" s="141" t="s">
        <v>156</v>
      </c>
      <c r="F118" s="142" t="s">
        <v>1265</v>
      </c>
      <c r="I118" s="143"/>
      <c r="L118" s="33"/>
      <c r="M118" s="144"/>
      <c r="T118" s="52"/>
      <c r="AT118" s="18" t="s">
        <v>156</v>
      </c>
      <c r="AU118" s="18" t="s">
        <v>82</v>
      </c>
    </row>
    <row r="119" spans="2:65" s="1" customFormat="1" ht="21.75" customHeight="1">
      <c r="B119" s="33"/>
      <c r="C119" s="128" t="s">
        <v>219</v>
      </c>
      <c r="D119" s="128" t="s">
        <v>149</v>
      </c>
      <c r="E119" s="129" t="s">
        <v>1266</v>
      </c>
      <c r="F119" s="130" t="s">
        <v>1267</v>
      </c>
      <c r="G119" s="131" t="s">
        <v>166</v>
      </c>
      <c r="H119" s="132">
        <v>15</v>
      </c>
      <c r="I119" s="133"/>
      <c r="J119" s="134">
        <f>ROUND(I119*H119,2)</f>
        <v>0</v>
      </c>
      <c r="K119" s="130" t="s">
        <v>153</v>
      </c>
      <c r="L119" s="33"/>
      <c r="M119" s="135" t="s">
        <v>19</v>
      </c>
      <c r="N119" s="136" t="s">
        <v>43</v>
      </c>
      <c r="P119" s="137">
        <f>O119*H119</f>
        <v>0</v>
      </c>
      <c r="Q119" s="137">
        <v>0</v>
      </c>
      <c r="R119" s="137">
        <f>Q119*H119</f>
        <v>0</v>
      </c>
      <c r="S119" s="137">
        <v>3.5220000000000001E-2</v>
      </c>
      <c r="T119" s="138">
        <f>S119*H119</f>
        <v>0.52829999999999999</v>
      </c>
      <c r="AR119" s="139" t="s">
        <v>256</v>
      </c>
      <c r="AT119" s="139" t="s">
        <v>149</v>
      </c>
      <c r="AU119" s="139" t="s">
        <v>82</v>
      </c>
      <c r="AY119" s="18" t="s">
        <v>146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80</v>
      </c>
      <c r="BK119" s="140">
        <f>ROUND(I119*H119,2)</f>
        <v>0</v>
      </c>
      <c r="BL119" s="18" t="s">
        <v>256</v>
      </c>
      <c r="BM119" s="139" t="s">
        <v>1268</v>
      </c>
    </row>
    <row r="120" spans="2:65" s="1" customFormat="1">
      <c r="B120" s="33"/>
      <c r="D120" s="141" t="s">
        <v>156</v>
      </c>
      <c r="F120" s="142" t="s">
        <v>1269</v>
      </c>
      <c r="I120" s="143"/>
      <c r="L120" s="33"/>
      <c r="M120" s="144"/>
      <c r="T120" s="52"/>
      <c r="AT120" s="18" t="s">
        <v>156</v>
      </c>
      <c r="AU120" s="18" t="s">
        <v>82</v>
      </c>
    </row>
    <row r="121" spans="2:65" s="1" customFormat="1" ht="16.5" customHeight="1">
      <c r="B121" s="33"/>
      <c r="C121" s="128" t="s">
        <v>223</v>
      </c>
      <c r="D121" s="128" t="s">
        <v>149</v>
      </c>
      <c r="E121" s="129" t="s">
        <v>1270</v>
      </c>
      <c r="F121" s="130" t="s">
        <v>1271</v>
      </c>
      <c r="G121" s="131" t="s">
        <v>166</v>
      </c>
      <c r="H121" s="132">
        <v>15</v>
      </c>
      <c r="I121" s="133"/>
      <c r="J121" s="134">
        <f>ROUND(I121*H121,2)</f>
        <v>0</v>
      </c>
      <c r="K121" s="130" t="s">
        <v>153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3.09E-2</v>
      </c>
      <c r="R121" s="137">
        <f>Q121*H121</f>
        <v>0.46350000000000002</v>
      </c>
      <c r="S121" s="137">
        <v>0</v>
      </c>
      <c r="T121" s="138">
        <f>S121*H121</f>
        <v>0</v>
      </c>
      <c r="AR121" s="139" t="s">
        <v>256</v>
      </c>
      <c r="AT121" s="139" t="s">
        <v>149</v>
      </c>
      <c r="AU121" s="139" t="s">
        <v>82</v>
      </c>
      <c r="AY121" s="18" t="s">
        <v>146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256</v>
      </c>
      <c r="BM121" s="139" t="s">
        <v>1272</v>
      </c>
    </row>
    <row r="122" spans="2:65" s="1" customFormat="1">
      <c r="B122" s="33"/>
      <c r="D122" s="141" t="s">
        <v>156</v>
      </c>
      <c r="F122" s="142" t="s">
        <v>1273</v>
      </c>
      <c r="I122" s="143"/>
      <c r="L122" s="33"/>
      <c r="M122" s="144"/>
      <c r="T122" s="52"/>
      <c r="AT122" s="18" t="s">
        <v>156</v>
      </c>
      <c r="AU122" s="18" t="s">
        <v>82</v>
      </c>
    </row>
    <row r="123" spans="2:65" s="13" customFormat="1">
      <c r="B123" s="152"/>
      <c r="D123" s="146" t="s">
        <v>158</v>
      </c>
      <c r="E123" s="153" t="s">
        <v>19</v>
      </c>
      <c r="F123" s="154" t="s">
        <v>1274</v>
      </c>
      <c r="H123" s="155">
        <v>15</v>
      </c>
      <c r="I123" s="156"/>
      <c r="L123" s="152"/>
      <c r="M123" s="157"/>
      <c r="T123" s="158"/>
      <c r="AT123" s="153" t="s">
        <v>158</v>
      </c>
      <c r="AU123" s="153" t="s">
        <v>82</v>
      </c>
      <c r="AV123" s="13" t="s">
        <v>82</v>
      </c>
      <c r="AW123" s="13" t="s">
        <v>33</v>
      </c>
      <c r="AX123" s="13" t="s">
        <v>80</v>
      </c>
      <c r="AY123" s="153" t="s">
        <v>146</v>
      </c>
    </row>
    <row r="124" spans="2:65" s="1" customFormat="1" ht="24.2" customHeight="1">
      <c r="B124" s="33"/>
      <c r="C124" s="128" t="s">
        <v>229</v>
      </c>
      <c r="D124" s="128" t="s">
        <v>149</v>
      </c>
      <c r="E124" s="129" t="s">
        <v>1275</v>
      </c>
      <c r="F124" s="130" t="s">
        <v>1276</v>
      </c>
      <c r="G124" s="131" t="s">
        <v>166</v>
      </c>
      <c r="H124" s="132">
        <v>3</v>
      </c>
      <c r="I124" s="133"/>
      <c r="J124" s="134">
        <f>ROUND(I124*H124,2)</f>
        <v>0</v>
      </c>
      <c r="K124" s="130" t="s">
        <v>153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1.5E-3</v>
      </c>
      <c r="R124" s="137">
        <f>Q124*H124</f>
        <v>4.5000000000000005E-3</v>
      </c>
      <c r="S124" s="137">
        <v>0</v>
      </c>
      <c r="T124" s="138">
        <f>S124*H124</f>
        <v>0</v>
      </c>
      <c r="AR124" s="139" t="s">
        <v>256</v>
      </c>
      <c r="AT124" s="139" t="s">
        <v>149</v>
      </c>
      <c r="AU124" s="139" t="s">
        <v>82</v>
      </c>
      <c r="AY124" s="18" t="s">
        <v>146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256</v>
      </c>
      <c r="BM124" s="139" t="s">
        <v>1277</v>
      </c>
    </row>
    <row r="125" spans="2:65" s="1" customFormat="1">
      <c r="B125" s="33"/>
      <c r="D125" s="141" t="s">
        <v>156</v>
      </c>
      <c r="F125" s="142" t="s">
        <v>1278</v>
      </c>
      <c r="I125" s="143"/>
      <c r="L125" s="33"/>
      <c r="M125" s="144"/>
      <c r="T125" s="52"/>
      <c r="AT125" s="18" t="s">
        <v>156</v>
      </c>
      <c r="AU125" s="18" t="s">
        <v>82</v>
      </c>
    </row>
    <row r="126" spans="2:65" s="1" customFormat="1" ht="24.2" customHeight="1">
      <c r="B126" s="33"/>
      <c r="C126" s="128" t="s">
        <v>234</v>
      </c>
      <c r="D126" s="128" t="s">
        <v>149</v>
      </c>
      <c r="E126" s="129" t="s">
        <v>1279</v>
      </c>
      <c r="F126" s="130" t="s">
        <v>1280</v>
      </c>
      <c r="G126" s="131" t="s">
        <v>166</v>
      </c>
      <c r="H126" s="132">
        <v>18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256</v>
      </c>
      <c r="AT126" s="139" t="s">
        <v>149</v>
      </c>
      <c r="AU126" s="139" t="s">
        <v>82</v>
      </c>
      <c r="AY126" s="18" t="s">
        <v>146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80</v>
      </c>
      <c r="BK126" s="140">
        <f>ROUND(I126*H126,2)</f>
        <v>0</v>
      </c>
      <c r="BL126" s="18" t="s">
        <v>256</v>
      </c>
      <c r="BM126" s="139" t="s">
        <v>1281</v>
      </c>
    </row>
    <row r="127" spans="2:65" s="13" customFormat="1">
      <c r="B127" s="152"/>
      <c r="D127" s="146" t="s">
        <v>158</v>
      </c>
      <c r="E127" s="153" t="s">
        <v>19</v>
      </c>
      <c r="F127" s="154" t="s">
        <v>1240</v>
      </c>
      <c r="H127" s="155">
        <v>18</v>
      </c>
      <c r="I127" s="156"/>
      <c r="L127" s="152"/>
      <c r="M127" s="157"/>
      <c r="T127" s="158"/>
      <c r="AT127" s="153" t="s">
        <v>158</v>
      </c>
      <c r="AU127" s="153" t="s">
        <v>82</v>
      </c>
      <c r="AV127" s="13" t="s">
        <v>82</v>
      </c>
      <c r="AW127" s="13" t="s">
        <v>33</v>
      </c>
      <c r="AX127" s="13" t="s">
        <v>80</v>
      </c>
      <c r="AY127" s="153" t="s">
        <v>146</v>
      </c>
    </row>
    <row r="128" spans="2:65" s="1" customFormat="1" ht="44.25" customHeight="1">
      <c r="B128" s="33"/>
      <c r="C128" s="128" t="s">
        <v>238</v>
      </c>
      <c r="D128" s="128" t="s">
        <v>149</v>
      </c>
      <c r="E128" s="129" t="s">
        <v>1282</v>
      </c>
      <c r="F128" s="130" t="s">
        <v>1283</v>
      </c>
      <c r="G128" s="131" t="s">
        <v>1060</v>
      </c>
      <c r="H128" s="183"/>
      <c r="I128" s="133"/>
      <c r="J128" s="134">
        <f>ROUND(I128*H128,2)</f>
        <v>0</v>
      </c>
      <c r="K128" s="130" t="s">
        <v>153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256</v>
      </c>
      <c r="AT128" s="139" t="s">
        <v>149</v>
      </c>
      <c r="AU128" s="139" t="s">
        <v>82</v>
      </c>
      <c r="AY128" s="18" t="s">
        <v>146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80</v>
      </c>
      <c r="BK128" s="140">
        <f>ROUND(I128*H128,2)</f>
        <v>0</v>
      </c>
      <c r="BL128" s="18" t="s">
        <v>256</v>
      </c>
      <c r="BM128" s="139" t="s">
        <v>1284</v>
      </c>
    </row>
    <row r="129" spans="2:65" s="1" customFormat="1">
      <c r="B129" s="33"/>
      <c r="D129" s="141" t="s">
        <v>156</v>
      </c>
      <c r="F129" s="142" t="s">
        <v>1285</v>
      </c>
      <c r="I129" s="143"/>
      <c r="L129" s="33"/>
      <c r="M129" s="144"/>
      <c r="T129" s="52"/>
      <c r="AT129" s="18" t="s">
        <v>156</v>
      </c>
      <c r="AU129" s="18" t="s">
        <v>82</v>
      </c>
    </row>
    <row r="130" spans="2:65" s="11" customFormat="1" ht="22.9" customHeight="1">
      <c r="B130" s="116"/>
      <c r="D130" s="117" t="s">
        <v>71</v>
      </c>
      <c r="E130" s="126" t="s">
        <v>949</v>
      </c>
      <c r="F130" s="126" t="s">
        <v>950</v>
      </c>
      <c r="I130" s="119"/>
      <c r="J130" s="127">
        <f>BK130</f>
        <v>0</v>
      </c>
      <c r="L130" s="116"/>
      <c r="M130" s="121"/>
      <c r="P130" s="122">
        <f>P131</f>
        <v>0</v>
      </c>
      <c r="R130" s="122">
        <f>R131</f>
        <v>0</v>
      </c>
      <c r="T130" s="123">
        <f>T131</f>
        <v>0</v>
      </c>
      <c r="AR130" s="117" t="s">
        <v>82</v>
      </c>
      <c r="AT130" s="124" t="s">
        <v>71</v>
      </c>
      <c r="AU130" s="124" t="s">
        <v>80</v>
      </c>
      <c r="AY130" s="117" t="s">
        <v>146</v>
      </c>
      <c r="BK130" s="125">
        <f>BK131</f>
        <v>0</v>
      </c>
    </row>
    <row r="131" spans="2:65" s="1" customFormat="1" ht="44.25" customHeight="1">
      <c r="B131" s="33"/>
      <c r="C131" s="128" t="s">
        <v>244</v>
      </c>
      <c r="D131" s="128" t="s">
        <v>149</v>
      </c>
      <c r="E131" s="129" t="s">
        <v>951</v>
      </c>
      <c r="F131" s="130" t="s">
        <v>1286</v>
      </c>
      <c r="G131" s="131" t="s">
        <v>232</v>
      </c>
      <c r="H131" s="132">
        <v>1</v>
      </c>
      <c r="I131" s="133"/>
      <c r="J131" s="134">
        <f>ROUND(I131*H131,2)</f>
        <v>0</v>
      </c>
      <c r="K131" s="130" t="s">
        <v>19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256</v>
      </c>
      <c r="AT131" s="139" t="s">
        <v>149</v>
      </c>
      <c r="AU131" s="139" t="s">
        <v>82</v>
      </c>
      <c r="AY131" s="18" t="s">
        <v>146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256</v>
      </c>
      <c r="BM131" s="139" t="s">
        <v>1287</v>
      </c>
    </row>
    <row r="132" spans="2:65" s="11" customFormat="1" ht="22.9" customHeight="1">
      <c r="B132" s="116"/>
      <c r="D132" s="117" t="s">
        <v>71</v>
      </c>
      <c r="E132" s="126" t="s">
        <v>1288</v>
      </c>
      <c r="F132" s="126" t="s">
        <v>1289</v>
      </c>
      <c r="I132" s="119"/>
      <c r="J132" s="127">
        <f>BK132</f>
        <v>0</v>
      </c>
      <c r="L132" s="116"/>
      <c r="M132" s="121"/>
      <c r="P132" s="122">
        <f>SUM(P133:P150)</f>
        <v>0</v>
      </c>
      <c r="R132" s="122">
        <f>SUM(R133:R150)</f>
        <v>0.51082500000000008</v>
      </c>
      <c r="T132" s="123">
        <f>SUM(T133:T150)</f>
        <v>0</v>
      </c>
      <c r="AR132" s="117" t="s">
        <v>82</v>
      </c>
      <c r="AT132" s="124" t="s">
        <v>71</v>
      </c>
      <c r="AU132" s="124" t="s">
        <v>80</v>
      </c>
      <c r="AY132" s="117" t="s">
        <v>146</v>
      </c>
      <c r="BK132" s="125">
        <f>SUM(BK133:BK150)</f>
        <v>0</v>
      </c>
    </row>
    <row r="133" spans="2:65" s="1" customFormat="1" ht="33" customHeight="1">
      <c r="B133" s="33"/>
      <c r="C133" s="128" t="s">
        <v>8</v>
      </c>
      <c r="D133" s="128" t="s">
        <v>149</v>
      </c>
      <c r="E133" s="129" t="s">
        <v>1290</v>
      </c>
      <c r="F133" s="130" t="s">
        <v>1291</v>
      </c>
      <c r="G133" s="131" t="s">
        <v>171</v>
      </c>
      <c r="H133" s="132">
        <v>26.25</v>
      </c>
      <c r="I133" s="133"/>
      <c r="J133" s="134">
        <f>ROUND(I133*H133,2)</f>
        <v>0</v>
      </c>
      <c r="K133" s="130" t="s">
        <v>153</v>
      </c>
      <c r="L133" s="33"/>
      <c r="M133" s="135" t="s">
        <v>19</v>
      </c>
      <c r="N133" s="136" t="s">
        <v>43</v>
      </c>
      <c r="P133" s="137">
        <f>O133*H133</f>
        <v>0</v>
      </c>
      <c r="Q133" s="137">
        <v>1.9460000000000002E-2</v>
      </c>
      <c r="R133" s="137">
        <f>Q133*H133</f>
        <v>0.51082500000000008</v>
      </c>
      <c r="S133" s="137">
        <v>0</v>
      </c>
      <c r="T133" s="138">
        <f>S133*H133</f>
        <v>0</v>
      </c>
      <c r="AR133" s="139" t="s">
        <v>256</v>
      </c>
      <c r="AT133" s="139" t="s">
        <v>149</v>
      </c>
      <c r="AU133" s="139" t="s">
        <v>82</v>
      </c>
      <c r="AY133" s="18" t="s">
        <v>146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80</v>
      </c>
      <c r="BK133" s="140">
        <f>ROUND(I133*H133,2)</f>
        <v>0</v>
      </c>
      <c r="BL133" s="18" t="s">
        <v>256</v>
      </c>
      <c r="BM133" s="139" t="s">
        <v>1292</v>
      </c>
    </row>
    <row r="134" spans="2:65" s="1" customFormat="1">
      <c r="B134" s="33"/>
      <c r="D134" s="141" t="s">
        <v>156</v>
      </c>
      <c r="F134" s="142" t="s">
        <v>1293</v>
      </c>
      <c r="I134" s="143"/>
      <c r="L134" s="33"/>
      <c r="M134" s="144"/>
      <c r="T134" s="52"/>
      <c r="AT134" s="18" t="s">
        <v>156</v>
      </c>
      <c r="AU134" s="18" t="s">
        <v>82</v>
      </c>
    </row>
    <row r="135" spans="2:65" s="12" customFormat="1">
      <c r="B135" s="145"/>
      <c r="D135" s="146" t="s">
        <v>158</v>
      </c>
      <c r="E135" s="147" t="s">
        <v>19</v>
      </c>
      <c r="F135" s="148" t="s">
        <v>1294</v>
      </c>
      <c r="H135" s="147" t="s">
        <v>19</v>
      </c>
      <c r="I135" s="149"/>
      <c r="L135" s="145"/>
      <c r="M135" s="150"/>
      <c r="T135" s="151"/>
      <c r="AT135" s="147" t="s">
        <v>158</v>
      </c>
      <c r="AU135" s="147" t="s">
        <v>82</v>
      </c>
      <c r="AV135" s="12" t="s">
        <v>80</v>
      </c>
      <c r="AW135" s="12" t="s">
        <v>33</v>
      </c>
      <c r="AX135" s="12" t="s">
        <v>72</v>
      </c>
      <c r="AY135" s="147" t="s">
        <v>146</v>
      </c>
    </row>
    <row r="136" spans="2:65" s="13" customFormat="1">
      <c r="B136" s="152"/>
      <c r="D136" s="146" t="s">
        <v>158</v>
      </c>
      <c r="E136" s="153" t="s">
        <v>19</v>
      </c>
      <c r="F136" s="154" t="s">
        <v>1295</v>
      </c>
      <c r="H136" s="155">
        <v>2</v>
      </c>
      <c r="I136" s="156"/>
      <c r="L136" s="152"/>
      <c r="M136" s="157"/>
      <c r="T136" s="158"/>
      <c r="AT136" s="153" t="s">
        <v>158</v>
      </c>
      <c r="AU136" s="153" t="s">
        <v>82</v>
      </c>
      <c r="AV136" s="13" t="s">
        <v>82</v>
      </c>
      <c r="AW136" s="13" t="s">
        <v>33</v>
      </c>
      <c r="AX136" s="13" t="s">
        <v>72</v>
      </c>
      <c r="AY136" s="153" t="s">
        <v>146</v>
      </c>
    </row>
    <row r="137" spans="2:65" s="13" customFormat="1">
      <c r="B137" s="152"/>
      <c r="D137" s="146" t="s">
        <v>158</v>
      </c>
      <c r="E137" s="153" t="s">
        <v>19</v>
      </c>
      <c r="F137" s="154" t="s">
        <v>1296</v>
      </c>
      <c r="H137" s="155">
        <v>1</v>
      </c>
      <c r="I137" s="156"/>
      <c r="L137" s="152"/>
      <c r="M137" s="157"/>
      <c r="T137" s="158"/>
      <c r="AT137" s="153" t="s">
        <v>158</v>
      </c>
      <c r="AU137" s="153" t="s">
        <v>82</v>
      </c>
      <c r="AV137" s="13" t="s">
        <v>82</v>
      </c>
      <c r="AW137" s="13" t="s">
        <v>33</v>
      </c>
      <c r="AX137" s="13" t="s">
        <v>72</v>
      </c>
      <c r="AY137" s="153" t="s">
        <v>146</v>
      </c>
    </row>
    <row r="138" spans="2:65" s="13" customFormat="1">
      <c r="B138" s="152"/>
      <c r="D138" s="146" t="s">
        <v>158</v>
      </c>
      <c r="E138" s="153" t="s">
        <v>19</v>
      </c>
      <c r="F138" s="154" t="s">
        <v>1297</v>
      </c>
      <c r="H138" s="155">
        <v>5</v>
      </c>
      <c r="I138" s="156"/>
      <c r="L138" s="152"/>
      <c r="M138" s="157"/>
      <c r="T138" s="158"/>
      <c r="AT138" s="153" t="s">
        <v>158</v>
      </c>
      <c r="AU138" s="153" t="s">
        <v>82</v>
      </c>
      <c r="AV138" s="13" t="s">
        <v>82</v>
      </c>
      <c r="AW138" s="13" t="s">
        <v>33</v>
      </c>
      <c r="AX138" s="13" t="s">
        <v>72</v>
      </c>
      <c r="AY138" s="153" t="s">
        <v>146</v>
      </c>
    </row>
    <row r="139" spans="2:65" s="13" customFormat="1">
      <c r="B139" s="152"/>
      <c r="D139" s="146" t="s">
        <v>158</v>
      </c>
      <c r="E139" s="153" t="s">
        <v>19</v>
      </c>
      <c r="F139" s="154" t="s">
        <v>1298</v>
      </c>
      <c r="H139" s="155">
        <v>2</v>
      </c>
      <c r="I139" s="156"/>
      <c r="L139" s="152"/>
      <c r="M139" s="157"/>
      <c r="T139" s="158"/>
      <c r="AT139" s="153" t="s">
        <v>158</v>
      </c>
      <c r="AU139" s="153" t="s">
        <v>82</v>
      </c>
      <c r="AV139" s="13" t="s">
        <v>82</v>
      </c>
      <c r="AW139" s="13" t="s">
        <v>33</v>
      </c>
      <c r="AX139" s="13" t="s">
        <v>72</v>
      </c>
      <c r="AY139" s="153" t="s">
        <v>146</v>
      </c>
    </row>
    <row r="140" spans="2:65" s="13" customFormat="1">
      <c r="B140" s="152"/>
      <c r="D140" s="146" t="s">
        <v>158</v>
      </c>
      <c r="E140" s="153" t="s">
        <v>19</v>
      </c>
      <c r="F140" s="154" t="s">
        <v>1299</v>
      </c>
      <c r="H140" s="155">
        <v>3</v>
      </c>
      <c r="I140" s="156"/>
      <c r="L140" s="152"/>
      <c r="M140" s="157"/>
      <c r="T140" s="158"/>
      <c r="AT140" s="153" t="s">
        <v>158</v>
      </c>
      <c r="AU140" s="153" t="s">
        <v>82</v>
      </c>
      <c r="AV140" s="13" t="s">
        <v>82</v>
      </c>
      <c r="AW140" s="13" t="s">
        <v>33</v>
      </c>
      <c r="AX140" s="13" t="s">
        <v>72</v>
      </c>
      <c r="AY140" s="153" t="s">
        <v>146</v>
      </c>
    </row>
    <row r="141" spans="2:65" s="13" customFormat="1">
      <c r="B141" s="152"/>
      <c r="D141" s="146" t="s">
        <v>158</v>
      </c>
      <c r="E141" s="153" t="s">
        <v>19</v>
      </c>
      <c r="F141" s="154" t="s">
        <v>1300</v>
      </c>
      <c r="H141" s="155">
        <v>2</v>
      </c>
      <c r="I141" s="156"/>
      <c r="L141" s="152"/>
      <c r="M141" s="157"/>
      <c r="T141" s="158"/>
      <c r="AT141" s="153" t="s">
        <v>158</v>
      </c>
      <c r="AU141" s="153" t="s">
        <v>82</v>
      </c>
      <c r="AV141" s="13" t="s">
        <v>82</v>
      </c>
      <c r="AW141" s="13" t="s">
        <v>33</v>
      </c>
      <c r="AX141" s="13" t="s">
        <v>72</v>
      </c>
      <c r="AY141" s="153" t="s">
        <v>146</v>
      </c>
    </row>
    <row r="142" spans="2:65" s="13" customFormat="1">
      <c r="B142" s="152"/>
      <c r="D142" s="146" t="s">
        <v>158</v>
      </c>
      <c r="E142" s="153" t="s">
        <v>19</v>
      </c>
      <c r="F142" s="154" t="s">
        <v>1301</v>
      </c>
      <c r="H142" s="155">
        <v>1</v>
      </c>
      <c r="I142" s="156"/>
      <c r="L142" s="152"/>
      <c r="M142" s="157"/>
      <c r="T142" s="158"/>
      <c r="AT142" s="153" t="s">
        <v>158</v>
      </c>
      <c r="AU142" s="153" t="s">
        <v>82</v>
      </c>
      <c r="AV142" s="13" t="s">
        <v>82</v>
      </c>
      <c r="AW142" s="13" t="s">
        <v>33</v>
      </c>
      <c r="AX142" s="13" t="s">
        <v>72</v>
      </c>
      <c r="AY142" s="153" t="s">
        <v>146</v>
      </c>
    </row>
    <row r="143" spans="2:65" s="13" customFormat="1">
      <c r="B143" s="152"/>
      <c r="D143" s="146" t="s">
        <v>158</v>
      </c>
      <c r="E143" s="153" t="s">
        <v>19</v>
      </c>
      <c r="F143" s="154" t="s">
        <v>1302</v>
      </c>
      <c r="H143" s="155">
        <v>1</v>
      </c>
      <c r="I143" s="156"/>
      <c r="L143" s="152"/>
      <c r="M143" s="157"/>
      <c r="T143" s="158"/>
      <c r="AT143" s="153" t="s">
        <v>158</v>
      </c>
      <c r="AU143" s="153" t="s">
        <v>82</v>
      </c>
      <c r="AV143" s="13" t="s">
        <v>82</v>
      </c>
      <c r="AW143" s="13" t="s">
        <v>33</v>
      </c>
      <c r="AX143" s="13" t="s">
        <v>72</v>
      </c>
      <c r="AY143" s="153" t="s">
        <v>146</v>
      </c>
    </row>
    <row r="144" spans="2:65" s="12" customFormat="1">
      <c r="B144" s="145"/>
      <c r="D144" s="146" t="s">
        <v>158</v>
      </c>
      <c r="E144" s="147" t="s">
        <v>19</v>
      </c>
      <c r="F144" s="148" t="s">
        <v>1303</v>
      </c>
      <c r="H144" s="147" t="s">
        <v>19</v>
      </c>
      <c r="I144" s="149"/>
      <c r="L144" s="145"/>
      <c r="M144" s="150"/>
      <c r="T144" s="151"/>
      <c r="AT144" s="147" t="s">
        <v>158</v>
      </c>
      <c r="AU144" s="147" t="s">
        <v>82</v>
      </c>
      <c r="AV144" s="12" t="s">
        <v>80</v>
      </c>
      <c r="AW144" s="12" t="s">
        <v>33</v>
      </c>
      <c r="AX144" s="12" t="s">
        <v>72</v>
      </c>
      <c r="AY144" s="147" t="s">
        <v>146</v>
      </c>
    </row>
    <row r="145" spans="2:65" s="13" customFormat="1">
      <c r="B145" s="152"/>
      <c r="D145" s="146" t="s">
        <v>158</v>
      </c>
      <c r="E145" s="153" t="s">
        <v>19</v>
      </c>
      <c r="F145" s="154" t="s">
        <v>1304</v>
      </c>
      <c r="H145" s="155">
        <v>4</v>
      </c>
      <c r="I145" s="156"/>
      <c r="L145" s="152"/>
      <c r="M145" s="157"/>
      <c r="T145" s="158"/>
      <c r="AT145" s="153" t="s">
        <v>158</v>
      </c>
      <c r="AU145" s="153" t="s">
        <v>82</v>
      </c>
      <c r="AV145" s="13" t="s">
        <v>82</v>
      </c>
      <c r="AW145" s="13" t="s">
        <v>33</v>
      </c>
      <c r="AX145" s="13" t="s">
        <v>72</v>
      </c>
      <c r="AY145" s="153" t="s">
        <v>146</v>
      </c>
    </row>
    <row r="146" spans="2:65" s="15" customFormat="1">
      <c r="B146" s="166"/>
      <c r="D146" s="146" t="s">
        <v>158</v>
      </c>
      <c r="E146" s="167" t="s">
        <v>19</v>
      </c>
      <c r="F146" s="168" t="s">
        <v>208</v>
      </c>
      <c r="H146" s="169">
        <v>21</v>
      </c>
      <c r="I146" s="170"/>
      <c r="L146" s="166"/>
      <c r="M146" s="171"/>
      <c r="T146" s="172"/>
      <c r="AT146" s="167" t="s">
        <v>158</v>
      </c>
      <c r="AU146" s="167" t="s">
        <v>82</v>
      </c>
      <c r="AV146" s="15" t="s">
        <v>147</v>
      </c>
      <c r="AW146" s="15" t="s">
        <v>33</v>
      </c>
      <c r="AX146" s="15" t="s">
        <v>72</v>
      </c>
      <c r="AY146" s="167" t="s">
        <v>146</v>
      </c>
    </row>
    <row r="147" spans="2:65" s="13" customFormat="1">
      <c r="B147" s="152"/>
      <c r="D147" s="146" t="s">
        <v>158</v>
      </c>
      <c r="E147" s="153" t="s">
        <v>19</v>
      </c>
      <c r="F147" s="154" t="s">
        <v>1305</v>
      </c>
      <c r="H147" s="155">
        <v>5.25</v>
      </c>
      <c r="I147" s="156"/>
      <c r="L147" s="152"/>
      <c r="M147" s="157"/>
      <c r="T147" s="158"/>
      <c r="AT147" s="153" t="s">
        <v>158</v>
      </c>
      <c r="AU147" s="153" t="s">
        <v>82</v>
      </c>
      <c r="AV147" s="13" t="s">
        <v>82</v>
      </c>
      <c r="AW147" s="13" t="s">
        <v>33</v>
      </c>
      <c r="AX147" s="13" t="s">
        <v>72</v>
      </c>
      <c r="AY147" s="153" t="s">
        <v>146</v>
      </c>
    </row>
    <row r="148" spans="2:65" s="14" customFormat="1">
      <c r="B148" s="159"/>
      <c r="D148" s="146" t="s">
        <v>158</v>
      </c>
      <c r="E148" s="160" t="s">
        <v>19</v>
      </c>
      <c r="F148" s="161" t="s">
        <v>163</v>
      </c>
      <c r="H148" s="162">
        <v>26.25</v>
      </c>
      <c r="I148" s="163"/>
      <c r="L148" s="159"/>
      <c r="M148" s="164"/>
      <c r="T148" s="165"/>
      <c r="AT148" s="160" t="s">
        <v>158</v>
      </c>
      <c r="AU148" s="160" t="s">
        <v>82</v>
      </c>
      <c r="AV148" s="14" t="s">
        <v>154</v>
      </c>
      <c r="AW148" s="14" t="s">
        <v>33</v>
      </c>
      <c r="AX148" s="14" t="s">
        <v>80</v>
      </c>
      <c r="AY148" s="160" t="s">
        <v>146</v>
      </c>
    </row>
    <row r="149" spans="2:65" s="1" customFormat="1" ht="44.25" customHeight="1">
      <c r="B149" s="33"/>
      <c r="C149" s="128" t="s">
        <v>256</v>
      </c>
      <c r="D149" s="128" t="s">
        <v>149</v>
      </c>
      <c r="E149" s="129" t="s">
        <v>1306</v>
      </c>
      <c r="F149" s="130" t="s">
        <v>1307</v>
      </c>
      <c r="G149" s="131" t="s">
        <v>1060</v>
      </c>
      <c r="H149" s="183"/>
      <c r="I149" s="133"/>
      <c r="J149" s="134">
        <f>ROUND(I149*H149,2)</f>
        <v>0</v>
      </c>
      <c r="K149" s="130" t="s">
        <v>153</v>
      </c>
      <c r="L149" s="33"/>
      <c r="M149" s="135" t="s">
        <v>19</v>
      </c>
      <c r="N149" s="136" t="s">
        <v>43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256</v>
      </c>
      <c r="AT149" s="139" t="s">
        <v>149</v>
      </c>
      <c r="AU149" s="139" t="s">
        <v>82</v>
      </c>
      <c r="AY149" s="18" t="s">
        <v>146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80</v>
      </c>
      <c r="BK149" s="140">
        <f>ROUND(I149*H149,2)</f>
        <v>0</v>
      </c>
      <c r="BL149" s="18" t="s">
        <v>256</v>
      </c>
      <c r="BM149" s="139" t="s">
        <v>1308</v>
      </c>
    </row>
    <row r="150" spans="2:65" s="1" customFormat="1">
      <c r="B150" s="33"/>
      <c r="D150" s="141" t="s">
        <v>156</v>
      </c>
      <c r="F150" s="142" t="s">
        <v>1309</v>
      </c>
      <c r="I150" s="143"/>
      <c r="L150" s="33"/>
      <c r="M150" s="144"/>
      <c r="T150" s="52"/>
      <c r="AT150" s="18" t="s">
        <v>156</v>
      </c>
      <c r="AU150" s="18" t="s">
        <v>82</v>
      </c>
    </row>
    <row r="151" spans="2:65" s="11" customFormat="1" ht="22.9" customHeight="1">
      <c r="B151" s="116"/>
      <c r="D151" s="117" t="s">
        <v>71</v>
      </c>
      <c r="E151" s="126" t="s">
        <v>990</v>
      </c>
      <c r="F151" s="126" t="s">
        <v>991</v>
      </c>
      <c r="I151" s="119"/>
      <c r="J151" s="127">
        <f>BK151</f>
        <v>0</v>
      </c>
      <c r="L151" s="116"/>
      <c r="M151" s="121"/>
      <c r="P151" s="122">
        <f>SUM(P152:P286)</f>
        <v>0</v>
      </c>
      <c r="R151" s="122">
        <f>SUM(R152:R286)</f>
        <v>3.2381820000000001</v>
      </c>
      <c r="T151" s="123">
        <f>SUM(T152:T286)</f>
        <v>3.1678639999999998</v>
      </c>
      <c r="AR151" s="117" t="s">
        <v>82</v>
      </c>
      <c r="AT151" s="124" t="s">
        <v>71</v>
      </c>
      <c r="AU151" s="124" t="s">
        <v>80</v>
      </c>
      <c r="AY151" s="117" t="s">
        <v>146</v>
      </c>
      <c r="BK151" s="125">
        <f>SUM(BK152:BK286)</f>
        <v>0</v>
      </c>
    </row>
    <row r="152" spans="2:65" s="1" customFormat="1" ht="24.2" customHeight="1">
      <c r="B152" s="33"/>
      <c r="C152" s="128" t="s">
        <v>261</v>
      </c>
      <c r="D152" s="128" t="s">
        <v>149</v>
      </c>
      <c r="E152" s="129" t="s">
        <v>1310</v>
      </c>
      <c r="F152" s="130" t="s">
        <v>1311</v>
      </c>
      <c r="G152" s="131" t="s">
        <v>171</v>
      </c>
      <c r="H152" s="132">
        <v>515.52</v>
      </c>
      <c r="I152" s="133"/>
      <c r="J152" s="134">
        <f>ROUND(I152*H152,2)</f>
        <v>0</v>
      </c>
      <c r="K152" s="130" t="s">
        <v>153</v>
      </c>
      <c r="L152" s="33"/>
      <c r="M152" s="135" t="s">
        <v>19</v>
      </c>
      <c r="N152" s="136" t="s">
        <v>43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256</v>
      </c>
      <c r="AT152" s="139" t="s">
        <v>149</v>
      </c>
      <c r="AU152" s="139" t="s">
        <v>82</v>
      </c>
      <c r="AY152" s="18" t="s">
        <v>146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80</v>
      </c>
      <c r="BK152" s="140">
        <f>ROUND(I152*H152,2)</f>
        <v>0</v>
      </c>
      <c r="BL152" s="18" t="s">
        <v>256</v>
      </c>
      <c r="BM152" s="139" t="s">
        <v>1312</v>
      </c>
    </row>
    <row r="153" spans="2:65" s="1" customFormat="1">
      <c r="B153" s="33"/>
      <c r="D153" s="141" t="s">
        <v>156</v>
      </c>
      <c r="F153" s="142" t="s">
        <v>1313</v>
      </c>
      <c r="I153" s="143"/>
      <c r="L153" s="33"/>
      <c r="M153" s="144"/>
      <c r="T153" s="52"/>
      <c r="AT153" s="18" t="s">
        <v>156</v>
      </c>
      <c r="AU153" s="18" t="s">
        <v>82</v>
      </c>
    </row>
    <row r="154" spans="2:65" s="12" customFormat="1">
      <c r="B154" s="145"/>
      <c r="D154" s="146" t="s">
        <v>158</v>
      </c>
      <c r="E154" s="147" t="s">
        <v>19</v>
      </c>
      <c r="F154" s="148" t="s">
        <v>1314</v>
      </c>
      <c r="H154" s="147" t="s">
        <v>19</v>
      </c>
      <c r="I154" s="149"/>
      <c r="L154" s="145"/>
      <c r="M154" s="150"/>
      <c r="T154" s="151"/>
      <c r="AT154" s="147" t="s">
        <v>158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146</v>
      </c>
    </row>
    <row r="155" spans="2:65" s="13" customFormat="1">
      <c r="B155" s="152"/>
      <c r="D155" s="146" t="s">
        <v>158</v>
      </c>
      <c r="E155" s="153" t="s">
        <v>19</v>
      </c>
      <c r="F155" s="154" t="s">
        <v>1315</v>
      </c>
      <c r="H155" s="155">
        <v>515.52</v>
      </c>
      <c r="I155" s="156"/>
      <c r="L155" s="152"/>
      <c r="M155" s="157"/>
      <c r="T155" s="158"/>
      <c r="AT155" s="153" t="s">
        <v>158</v>
      </c>
      <c r="AU155" s="153" t="s">
        <v>82</v>
      </c>
      <c r="AV155" s="13" t="s">
        <v>82</v>
      </c>
      <c r="AW155" s="13" t="s">
        <v>33</v>
      </c>
      <c r="AX155" s="13" t="s">
        <v>80</v>
      </c>
      <c r="AY155" s="153" t="s">
        <v>146</v>
      </c>
    </row>
    <row r="156" spans="2:65" s="1" customFormat="1" ht="24.2" customHeight="1">
      <c r="B156" s="33"/>
      <c r="C156" s="128" t="s">
        <v>279</v>
      </c>
      <c r="D156" s="128" t="s">
        <v>149</v>
      </c>
      <c r="E156" s="129" t="s">
        <v>1316</v>
      </c>
      <c r="F156" s="130" t="s">
        <v>1317</v>
      </c>
      <c r="G156" s="131" t="s">
        <v>166</v>
      </c>
      <c r="H156" s="132">
        <v>30</v>
      </c>
      <c r="I156" s="133"/>
      <c r="J156" s="134">
        <f>ROUND(I156*H156,2)</f>
        <v>0</v>
      </c>
      <c r="K156" s="130" t="s">
        <v>153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0</v>
      </c>
      <c r="R156" s="137">
        <f>Q156*H156</f>
        <v>0</v>
      </c>
      <c r="S156" s="137">
        <v>9.0600000000000003E-3</v>
      </c>
      <c r="T156" s="138">
        <f>S156*H156</f>
        <v>0.27179999999999999</v>
      </c>
      <c r="AR156" s="139" t="s">
        <v>256</v>
      </c>
      <c r="AT156" s="139" t="s">
        <v>149</v>
      </c>
      <c r="AU156" s="139" t="s">
        <v>82</v>
      </c>
      <c r="AY156" s="18" t="s">
        <v>146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80</v>
      </c>
      <c r="BK156" s="140">
        <f>ROUND(I156*H156,2)</f>
        <v>0</v>
      </c>
      <c r="BL156" s="18" t="s">
        <v>256</v>
      </c>
      <c r="BM156" s="139" t="s">
        <v>1318</v>
      </c>
    </row>
    <row r="157" spans="2:65" s="1" customFormat="1">
      <c r="B157" s="33"/>
      <c r="D157" s="141" t="s">
        <v>156</v>
      </c>
      <c r="F157" s="142" t="s">
        <v>1319</v>
      </c>
      <c r="I157" s="143"/>
      <c r="L157" s="33"/>
      <c r="M157" s="144"/>
      <c r="T157" s="52"/>
      <c r="AT157" s="18" t="s">
        <v>156</v>
      </c>
      <c r="AU157" s="18" t="s">
        <v>82</v>
      </c>
    </row>
    <row r="158" spans="2:65" s="13" customFormat="1">
      <c r="B158" s="152"/>
      <c r="D158" s="146" t="s">
        <v>158</v>
      </c>
      <c r="E158" s="153" t="s">
        <v>19</v>
      </c>
      <c r="F158" s="154" t="s">
        <v>1320</v>
      </c>
      <c r="H158" s="155">
        <v>2</v>
      </c>
      <c r="I158" s="156"/>
      <c r="L158" s="152"/>
      <c r="M158" s="157"/>
      <c r="T158" s="158"/>
      <c r="AT158" s="153" t="s">
        <v>158</v>
      </c>
      <c r="AU158" s="153" t="s">
        <v>82</v>
      </c>
      <c r="AV158" s="13" t="s">
        <v>82</v>
      </c>
      <c r="AW158" s="13" t="s">
        <v>33</v>
      </c>
      <c r="AX158" s="13" t="s">
        <v>72</v>
      </c>
      <c r="AY158" s="153" t="s">
        <v>146</v>
      </c>
    </row>
    <row r="159" spans="2:65" s="13" customFormat="1">
      <c r="B159" s="152"/>
      <c r="D159" s="146" t="s">
        <v>158</v>
      </c>
      <c r="E159" s="153" t="s">
        <v>19</v>
      </c>
      <c r="F159" s="154" t="s">
        <v>1321</v>
      </c>
      <c r="H159" s="155">
        <v>3</v>
      </c>
      <c r="I159" s="156"/>
      <c r="L159" s="152"/>
      <c r="M159" s="157"/>
      <c r="T159" s="158"/>
      <c r="AT159" s="153" t="s">
        <v>158</v>
      </c>
      <c r="AU159" s="153" t="s">
        <v>82</v>
      </c>
      <c r="AV159" s="13" t="s">
        <v>82</v>
      </c>
      <c r="AW159" s="13" t="s">
        <v>33</v>
      </c>
      <c r="AX159" s="13" t="s">
        <v>72</v>
      </c>
      <c r="AY159" s="153" t="s">
        <v>146</v>
      </c>
    </row>
    <row r="160" spans="2:65" s="13" customFormat="1">
      <c r="B160" s="152"/>
      <c r="D160" s="146" t="s">
        <v>158</v>
      </c>
      <c r="E160" s="153" t="s">
        <v>19</v>
      </c>
      <c r="F160" s="154" t="s">
        <v>1322</v>
      </c>
      <c r="H160" s="155">
        <v>2</v>
      </c>
      <c r="I160" s="156"/>
      <c r="L160" s="152"/>
      <c r="M160" s="157"/>
      <c r="T160" s="158"/>
      <c r="AT160" s="153" t="s">
        <v>158</v>
      </c>
      <c r="AU160" s="153" t="s">
        <v>82</v>
      </c>
      <c r="AV160" s="13" t="s">
        <v>82</v>
      </c>
      <c r="AW160" s="13" t="s">
        <v>33</v>
      </c>
      <c r="AX160" s="13" t="s">
        <v>72</v>
      </c>
      <c r="AY160" s="153" t="s">
        <v>146</v>
      </c>
    </row>
    <row r="161" spans="2:65" s="13" customFormat="1">
      <c r="B161" s="152"/>
      <c r="D161" s="146" t="s">
        <v>158</v>
      </c>
      <c r="E161" s="153" t="s">
        <v>19</v>
      </c>
      <c r="F161" s="154" t="s">
        <v>1323</v>
      </c>
      <c r="H161" s="155">
        <v>7</v>
      </c>
      <c r="I161" s="156"/>
      <c r="L161" s="152"/>
      <c r="M161" s="157"/>
      <c r="T161" s="158"/>
      <c r="AT161" s="153" t="s">
        <v>158</v>
      </c>
      <c r="AU161" s="153" t="s">
        <v>82</v>
      </c>
      <c r="AV161" s="13" t="s">
        <v>82</v>
      </c>
      <c r="AW161" s="13" t="s">
        <v>33</v>
      </c>
      <c r="AX161" s="13" t="s">
        <v>72</v>
      </c>
      <c r="AY161" s="153" t="s">
        <v>146</v>
      </c>
    </row>
    <row r="162" spans="2:65" s="13" customFormat="1">
      <c r="B162" s="152"/>
      <c r="D162" s="146" t="s">
        <v>158</v>
      </c>
      <c r="E162" s="153" t="s">
        <v>19</v>
      </c>
      <c r="F162" s="154" t="s">
        <v>1324</v>
      </c>
      <c r="H162" s="155">
        <v>3</v>
      </c>
      <c r="I162" s="156"/>
      <c r="L162" s="152"/>
      <c r="M162" s="157"/>
      <c r="T162" s="158"/>
      <c r="AT162" s="153" t="s">
        <v>158</v>
      </c>
      <c r="AU162" s="153" t="s">
        <v>82</v>
      </c>
      <c r="AV162" s="13" t="s">
        <v>82</v>
      </c>
      <c r="AW162" s="13" t="s">
        <v>33</v>
      </c>
      <c r="AX162" s="13" t="s">
        <v>72</v>
      </c>
      <c r="AY162" s="153" t="s">
        <v>146</v>
      </c>
    </row>
    <row r="163" spans="2:65" s="13" customFormat="1">
      <c r="B163" s="152"/>
      <c r="D163" s="146" t="s">
        <v>158</v>
      </c>
      <c r="E163" s="153" t="s">
        <v>19</v>
      </c>
      <c r="F163" s="154" t="s">
        <v>1325</v>
      </c>
      <c r="H163" s="155">
        <v>5</v>
      </c>
      <c r="I163" s="156"/>
      <c r="L163" s="152"/>
      <c r="M163" s="157"/>
      <c r="T163" s="158"/>
      <c r="AT163" s="153" t="s">
        <v>158</v>
      </c>
      <c r="AU163" s="153" t="s">
        <v>82</v>
      </c>
      <c r="AV163" s="13" t="s">
        <v>82</v>
      </c>
      <c r="AW163" s="13" t="s">
        <v>33</v>
      </c>
      <c r="AX163" s="13" t="s">
        <v>72</v>
      </c>
      <c r="AY163" s="153" t="s">
        <v>146</v>
      </c>
    </row>
    <row r="164" spans="2:65" s="13" customFormat="1">
      <c r="B164" s="152"/>
      <c r="D164" s="146" t="s">
        <v>158</v>
      </c>
      <c r="E164" s="153" t="s">
        <v>19</v>
      </c>
      <c r="F164" s="154" t="s">
        <v>1326</v>
      </c>
      <c r="H164" s="155">
        <v>3</v>
      </c>
      <c r="I164" s="156"/>
      <c r="L164" s="152"/>
      <c r="M164" s="157"/>
      <c r="T164" s="158"/>
      <c r="AT164" s="153" t="s">
        <v>158</v>
      </c>
      <c r="AU164" s="153" t="s">
        <v>82</v>
      </c>
      <c r="AV164" s="13" t="s">
        <v>82</v>
      </c>
      <c r="AW164" s="13" t="s">
        <v>33</v>
      </c>
      <c r="AX164" s="13" t="s">
        <v>72</v>
      </c>
      <c r="AY164" s="153" t="s">
        <v>146</v>
      </c>
    </row>
    <row r="165" spans="2:65" s="13" customFormat="1">
      <c r="B165" s="152"/>
      <c r="D165" s="146" t="s">
        <v>158</v>
      </c>
      <c r="E165" s="153" t="s">
        <v>19</v>
      </c>
      <c r="F165" s="154" t="s">
        <v>1327</v>
      </c>
      <c r="H165" s="155">
        <v>3</v>
      </c>
      <c r="I165" s="156"/>
      <c r="L165" s="152"/>
      <c r="M165" s="157"/>
      <c r="T165" s="158"/>
      <c r="AT165" s="153" t="s">
        <v>158</v>
      </c>
      <c r="AU165" s="153" t="s">
        <v>82</v>
      </c>
      <c r="AV165" s="13" t="s">
        <v>82</v>
      </c>
      <c r="AW165" s="13" t="s">
        <v>33</v>
      </c>
      <c r="AX165" s="13" t="s">
        <v>72</v>
      </c>
      <c r="AY165" s="153" t="s">
        <v>146</v>
      </c>
    </row>
    <row r="166" spans="2:65" s="13" customFormat="1">
      <c r="B166" s="152"/>
      <c r="D166" s="146" t="s">
        <v>158</v>
      </c>
      <c r="E166" s="153" t="s">
        <v>19</v>
      </c>
      <c r="F166" s="154" t="s">
        <v>1328</v>
      </c>
      <c r="H166" s="155">
        <v>1</v>
      </c>
      <c r="I166" s="156"/>
      <c r="L166" s="152"/>
      <c r="M166" s="157"/>
      <c r="T166" s="158"/>
      <c r="AT166" s="153" t="s">
        <v>158</v>
      </c>
      <c r="AU166" s="153" t="s">
        <v>82</v>
      </c>
      <c r="AV166" s="13" t="s">
        <v>82</v>
      </c>
      <c r="AW166" s="13" t="s">
        <v>33</v>
      </c>
      <c r="AX166" s="13" t="s">
        <v>72</v>
      </c>
      <c r="AY166" s="153" t="s">
        <v>146</v>
      </c>
    </row>
    <row r="167" spans="2:65" s="13" customFormat="1">
      <c r="B167" s="152"/>
      <c r="D167" s="146" t="s">
        <v>158</v>
      </c>
      <c r="E167" s="153" t="s">
        <v>19</v>
      </c>
      <c r="F167" s="154" t="s">
        <v>1329</v>
      </c>
      <c r="H167" s="155">
        <v>1</v>
      </c>
      <c r="I167" s="156"/>
      <c r="L167" s="152"/>
      <c r="M167" s="157"/>
      <c r="T167" s="158"/>
      <c r="AT167" s="153" t="s">
        <v>158</v>
      </c>
      <c r="AU167" s="153" t="s">
        <v>82</v>
      </c>
      <c r="AV167" s="13" t="s">
        <v>82</v>
      </c>
      <c r="AW167" s="13" t="s">
        <v>33</v>
      </c>
      <c r="AX167" s="13" t="s">
        <v>72</v>
      </c>
      <c r="AY167" s="153" t="s">
        <v>146</v>
      </c>
    </row>
    <row r="168" spans="2:65" s="14" customFormat="1">
      <c r="B168" s="159"/>
      <c r="D168" s="146" t="s">
        <v>158</v>
      </c>
      <c r="E168" s="160" t="s">
        <v>19</v>
      </c>
      <c r="F168" s="161" t="s">
        <v>163</v>
      </c>
      <c r="H168" s="162">
        <v>30</v>
      </c>
      <c r="I168" s="163"/>
      <c r="L168" s="159"/>
      <c r="M168" s="164"/>
      <c r="T168" s="165"/>
      <c r="AT168" s="160" t="s">
        <v>158</v>
      </c>
      <c r="AU168" s="160" t="s">
        <v>82</v>
      </c>
      <c r="AV168" s="14" t="s">
        <v>154</v>
      </c>
      <c r="AW168" s="14" t="s">
        <v>33</v>
      </c>
      <c r="AX168" s="14" t="s">
        <v>80</v>
      </c>
      <c r="AY168" s="160" t="s">
        <v>146</v>
      </c>
    </row>
    <row r="169" spans="2:65" s="1" customFormat="1" ht="24.2" customHeight="1">
      <c r="B169" s="33"/>
      <c r="C169" s="128" t="s">
        <v>286</v>
      </c>
      <c r="D169" s="128" t="s">
        <v>149</v>
      </c>
      <c r="E169" s="129" t="s">
        <v>1330</v>
      </c>
      <c r="F169" s="130" t="s">
        <v>1331</v>
      </c>
      <c r="G169" s="131" t="s">
        <v>264</v>
      </c>
      <c r="H169" s="132">
        <v>23.2</v>
      </c>
      <c r="I169" s="133"/>
      <c r="J169" s="134">
        <f>ROUND(I169*H169,2)</f>
        <v>0</v>
      </c>
      <c r="K169" s="130" t="s">
        <v>153</v>
      </c>
      <c r="L169" s="33"/>
      <c r="M169" s="135" t="s">
        <v>19</v>
      </c>
      <c r="N169" s="136" t="s">
        <v>43</v>
      </c>
      <c r="P169" s="137">
        <f>O169*H169</f>
        <v>0</v>
      </c>
      <c r="Q169" s="137">
        <v>0</v>
      </c>
      <c r="R169" s="137">
        <f>Q169*H169</f>
        <v>0</v>
      </c>
      <c r="S169" s="137">
        <v>2.5999999999999999E-3</v>
      </c>
      <c r="T169" s="138">
        <f>S169*H169</f>
        <v>6.0319999999999999E-2</v>
      </c>
      <c r="AR169" s="139" t="s">
        <v>256</v>
      </c>
      <c r="AT169" s="139" t="s">
        <v>149</v>
      </c>
      <c r="AU169" s="139" t="s">
        <v>82</v>
      </c>
      <c r="AY169" s="18" t="s">
        <v>146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80</v>
      </c>
      <c r="BK169" s="140">
        <f>ROUND(I169*H169,2)</f>
        <v>0</v>
      </c>
      <c r="BL169" s="18" t="s">
        <v>256</v>
      </c>
      <c r="BM169" s="139" t="s">
        <v>1332</v>
      </c>
    </row>
    <row r="170" spans="2:65" s="1" customFormat="1">
      <c r="B170" s="33"/>
      <c r="D170" s="141" t="s">
        <v>156</v>
      </c>
      <c r="F170" s="142" t="s">
        <v>1333</v>
      </c>
      <c r="I170" s="143"/>
      <c r="L170" s="33"/>
      <c r="M170" s="144"/>
      <c r="T170" s="52"/>
      <c r="AT170" s="18" t="s">
        <v>156</v>
      </c>
      <c r="AU170" s="18" t="s">
        <v>82</v>
      </c>
    </row>
    <row r="171" spans="2:65" s="13" customFormat="1">
      <c r="B171" s="152"/>
      <c r="D171" s="146" t="s">
        <v>158</v>
      </c>
      <c r="E171" s="153" t="s">
        <v>19</v>
      </c>
      <c r="F171" s="154" t="s">
        <v>1334</v>
      </c>
      <c r="H171" s="155">
        <v>5.7</v>
      </c>
      <c r="I171" s="156"/>
      <c r="L171" s="152"/>
      <c r="M171" s="157"/>
      <c r="T171" s="158"/>
      <c r="AT171" s="153" t="s">
        <v>158</v>
      </c>
      <c r="AU171" s="153" t="s">
        <v>82</v>
      </c>
      <c r="AV171" s="13" t="s">
        <v>82</v>
      </c>
      <c r="AW171" s="13" t="s">
        <v>33</v>
      </c>
      <c r="AX171" s="13" t="s">
        <v>72</v>
      </c>
      <c r="AY171" s="153" t="s">
        <v>146</v>
      </c>
    </row>
    <row r="172" spans="2:65" s="13" customFormat="1">
      <c r="B172" s="152"/>
      <c r="D172" s="146" t="s">
        <v>158</v>
      </c>
      <c r="E172" s="153" t="s">
        <v>19</v>
      </c>
      <c r="F172" s="154" t="s">
        <v>1335</v>
      </c>
      <c r="H172" s="155">
        <v>6.4</v>
      </c>
      <c r="I172" s="156"/>
      <c r="L172" s="152"/>
      <c r="M172" s="157"/>
      <c r="T172" s="158"/>
      <c r="AT172" s="153" t="s">
        <v>158</v>
      </c>
      <c r="AU172" s="153" t="s">
        <v>82</v>
      </c>
      <c r="AV172" s="13" t="s">
        <v>82</v>
      </c>
      <c r="AW172" s="13" t="s">
        <v>33</v>
      </c>
      <c r="AX172" s="13" t="s">
        <v>72</v>
      </c>
      <c r="AY172" s="153" t="s">
        <v>146</v>
      </c>
    </row>
    <row r="173" spans="2:65" s="13" customFormat="1">
      <c r="B173" s="152"/>
      <c r="D173" s="146" t="s">
        <v>158</v>
      </c>
      <c r="E173" s="153" t="s">
        <v>19</v>
      </c>
      <c r="F173" s="154" t="s">
        <v>1336</v>
      </c>
      <c r="H173" s="155">
        <v>11.1</v>
      </c>
      <c r="I173" s="156"/>
      <c r="L173" s="152"/>
      <c r="M173" s="157"/>
      <c r="T173" s="158"/>
      <c r="AT173" s="153" t="s">
        <v>158</v>
      </c>
      <c r="AU173" s="153" t="s">
        <v>82</v>
      </c>
      <c r="AV173" s="13" t="s">
        <v>82</v>
      </c>
      <c r="AW173" s="13" t="s">
        <v>33</v>
      </c>
      <c r="AX173" s="13" t="s">
        <v>72</v>
      </c>
      <c r="AY173" s="153" t="s">
        <v>146</v>
      </c>
    </row>
    <row r="174" spans="2:65" s="14" customFormat="1">
      <c r="B174" s="159"/>
      <c r="D174" s="146" t="s">
        <v>158</v>
      </c>
      <c r="E174" s="160" t="s">
        <v>19</v>
      </c>
      <c r="F174" s="161" t="s">
        <v>163</v>
      </c>
      <c r="H174" s="162">
        <v>23.2</v>
      </c>
      <c r="I174" s="163"/>
      <c r="L174" s="159"/>
      <c r="M174" s="164"/>
      <c r="T174" s="165"/>
      <c r="AT174" s="160" t="s">
        <v>158</v>
      </c>
      <c r="AU174" s="160" t="s">
        <v>82</v>
      </c>
      <c r="AV174" s="14" t="s">
        <v>154</v>
      </c>
      <c r="AW174" s="14" t="s">
        <v>33</v>
      </c>
      <c r="AX174" s="14" t="s">
        <v>80</v>
      </c>
      <c r="AY174" s="160" t="s">
        <v>146</v>
      </c>
    </row>
    <row r="175" spans="2:65" s="1" customFormat="1" ht="24.2" customHeight="1">
      <c r="B175" s="33"/>
      <c r="C175" s="128" t="s">
        <v>388</v>
      </c>
      <c r="D175" s="128" t="s">
        <v>149</v>
      </c>
      <c r="E175" s="129" t="s">
        <v>1337</v>
      </c>
      <c r="F175" s="130" t="s">
        <v>1338</v>
      </c>
      <c r="G175" s="131" t="s">
        <v>264</v>
      </c>
      <c r="H175" s="132">
        <v>343.68</v>
      </c>
      <c r="I175" s="133"/>
      <c r="J175" s="134">
        <f>ROUND(I175*H175,2)</f>
        <v>0</v>
      </c>
      <c r="K175" s="130" t="s">
        <v>153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6.0499999999999998E-3</v>
      </c>
      <c r="T175" s="138">
        <f>S175*H175</f>
        <v>2.0792639999999998</v>
      </c>
      <c r="AR175" s="139" t="s">
        <v>256</v>
      </c>
      <c r="AT175" s="139" t="s">
        <v>149</v>
      </c>
      <c r="AU175" s="139" t="s">
        <v>82</v>
      </c>
      <c r="AY175" s="18" t="s">
        <v>146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80</v>
      </c>
      <c r="BK175" s="140">
        <f>ROUND(I175*H175,2)</f>
        <v>0</v>
      </c>
      <c r="BL175" s="18" t="s">
        <v>256</v>
      </c>
      <c r="BM175" s="139" t="s">
        <v>1339</v>
      </c>
    </row>
    <row r="176" spans="2:65" s="1" customFormat="1">
      <c r="B176" s="33"/>
      <c r="D176" s="141" t="s">
        <v>156</v>
      </c>
      <c r="F176" s="142" t="s">
        <v>1340</v>
      </c>
      <c r="I176" s="143"/>
      <c r="L176" s="33"/>
      <c r="M176" s="144"/>
      <c r="T176" s="52"/>
      <c r="AT176" s="18" t="s">
        <v>156</v>
      </c>
      <c r="AU176" s="18" t="s">
        <v>82</v>
      </c>
    </row>
    <row r="177" spans="2:65" s="12" customFormat="1">
      <c r="B177" s="145"/>
      <c r="D177" s="146" t="s">
        <v>158</v>
      </c>
      <c r="E177" s="147" t="s">
        <v>19</v>
      </c>
      <c r="F177" s="148" t="s">
        <v>1341</v>
      </c>
      <c r="H177" s="147" t="s">
        <v>19</v>
      </c>
      <c r="I177" s="149"/>
      <c r="L177" s="145"/>
      <c r="M177" s="150"/>
      <c r="T177" s="151"/>
      <c r="AT177" s="147" t="s">
        <v>158</v>
      </c>
      <c r="AU177" s="147" t="s">
        <v>82</v>
      </c>
      <c r="AV177" s="12" t="s">
        <v>80</v>
      </c>
      <c r="AW177" s="12" t="s">
        <v>33</v>
      </c>
      <c r="AX177" s="12" t="s">
        <v>72</v>
      </c>
      <c r="AY177" s="147" t="s">
        <v>146</v>
      </c>
    </row>
    <row r="178" spans="2:65" s="13" customFormat="1">
      <c r="B178" s="152"/>
      <c r="D178" s="146" t="s">
        <v>158</v>
      </c>
      <c r="E178" s="153" t="s">
        <v>19</v>
      </c>
      <c r="F178" s="154" t="s">
        <v>1342</v>
      </c>
      <c r="H178" s="155">
        <v>86.78</v>
      </c>
      <c r="I178" s="156"/>
      <c r="L178" s="152"/>
      <c r="M178" s="157"/>
      <c r="T178" s="158"/>
      <c r="AT178" s="153" t="s">
        <v>158</v>
      </c>
      <c r="AU178" s="153" t="s">
        <v>82</v>
      </c>
      <c r="AV178" s="13" t="s">
        <v>82</v>
      </c>
      <c r="AW178" s="13" t="s">
        <v>33</v>
      </c>
      <c r="AX178" s="13" t="s">
        <v>72</v>
      </c>
      <c r="AY178" s="153" t="s">
        <v>146</v>
      </c>
    </row>
    <row r="179" spans="2:65" s="13" customFormat="1" ht="22.5">
      <c r="B179" s="152"/>
      <c r="D179" s="146" t="s">
        <v>158</v>
      </c>
      <c r="E179" s="153" t="s">
        <v>19</v>
      </c>
      <c r="F179" s="154" t="s">
        <v>1343</v>
      </c>
      <c r="H179" s="155">
        <v>149.4</v>
      </c>
      <c r="I179" s="156"/>
      <c r="L179" s="152"/>
      <c r="M179" s="157"/>
      <c r="T179" s="158"/>
      <c r="AT179" s="153" t="s">
        <v>158</v>
      </c>
      <c r="AU179" s="153" t="s">
        <v>82</v>
      </c>
      <c r="AV179" s="13" t="s">
        <v>82</v>
      </c>
      <c r="AW179" s="13" t="s">
        <v>33</v>
      </c>
      <c r="AX179" s="13" t="s">
        <v>72</v>
      </c>
      <c r="AY179" s="153" t="s">
        <v>146</v>
      </c>
    </row>
    <row r="180" spans="2:65" s="13" customFormat="1">
      <c r="B180" s="152"/>
      <c r="D180" s="146" t="s">
        <v>158</v>
      </c>
      <c r="E180" s="153" t="s">
        <v>19</v>
      </c>
      <c r="F180" s="154" t="s">
        <v>1344</v>
      </c>
      <c r="H180" s="155">
        <v>92.5</v>
      </c>
      <c r="I180" s="156"/>
      <c r="L180" s="152"/>
      <c r="M180" s="157"/>
      <c r="T180" s="158"/>
      <c r="AT180" s="153" t="s">
        <v>158</v>
      </c>
      <c r="AU180" s="153" t="s">
        <v>82</v>
      </c>
      <c r="AV180" s="13" t="s">
        <v>82</v>
      </c>
      <c r="AW180" s="13" t="s">
        <v>33</v>
      </c>
      <c r="AX180" s="13" t="s">
        <v>72</v>
      </c>
      <c r="AY180" s="153" t="s">
        <v>146</v>
      </c>
    </row>
    <row r="181" spans="2:65" s="15" customFormat="1">
      <c r="B181" s="166"/>
      <c r="D181" s="146" t="s">
        <v>158</v>
      </c>
      <c r="E181" s="167" t="s">
        <v>19</v>
      </c>
      <c r="F181" s="168" t="s">
        <v>208</v>
      </c>
      <c r="H181" s="169">
        <v>328.68</v>
      </c>
      <c r="I181" s="170"/>
      <c r="L181" s="166"/>
      <c r="M181" s="171"/>
      <c r="T181" s="172"/>
      <c r="AT181" s="167" t="s">
        <v>158</v>
      </c>
      <c r="AU181" s="167" t="s">
        <v>82</v>
      </c>
      <c r="AV181" s="15" t="s">
        <v>147</v>
      </c>
      <c r="AW181" s="15" t="s">
        <v>33</v>
      </c>
      <c r="AX181" s="15" t="s">
        <v>72</v>
      </c>
      <c r="AY181" s="167" t="s">
        <v>146</v>
      </c>
    </row>
    <row r="182" spans="2:65" s="12" customFormat="1">
      <c r="B182" s="145"/>
      <c r="D182" s="146" t="s">
        <v>158</v>
      </c>
      <c r="E182" s="147" t="s">
        <v>19</v>
      </c>
      <c r="F182" s="148" t="s">
        <v>1345</v>
      </c>
      <c r="H182" s="147" t="s">
        <v>19</v>
      </c>
      <c r="I182" s="149"/>
      <c r="L182" s="145"/>
      <c r="M182" s="150"/>
      <c r="T182" s="151"/>
      <c r="AT182" s="147" t="s">
        <v>158</v>
      </c>
      <c r="AU182" s="147" t="s">
        <v>82</v>
      </c>
      <c r="AV182" s="12" t="s">
        <v>80</v>
      </c>
      <c r="AW182" s="12" t="s">
        <v>33</v>
      </c>
      <c r="AX182" s="12" t="s">
        <v>72</v>
      </c>
      <c r="AY182" s="147" t="s">
        <v>146</v>
      </c>
    </row>
    <row r="183" spans="2:65" s="13" customFormat="1">
      <c r="B183" s="152"/>
      <c r="D183" s="146" t="s">
        <v>158</v>
      </c>
      <c r="E183" s="153" t="s">
        <v>19</v>
      </c>
      <c r="F183" s="154" t="s">
        <v>1346</v>
      </c>
      <c r="H183" s="155">
        <v>4.5</v>
      </c>
      <c r="I183" s="156"/>
      <c r="L183" s="152"/>
      <c r="M183" s="157"/>
      <c r="T183" s="158"/>
      <c r="AT183" s="153" t="s">
        <v>158</v>
      </c>
      <c r="AU183" s="153" t="s">
        <v>82</v>
      </c>
      <c r="AV183" s="13" t="s">
        <v>82</v>
      </c>
      <c r="AW183" s="13" t="s">
        <v>33</v>
      </c>
      <c r="AX183" s="13" t="s">
        <v>72</v>
      </c>
      <c r="AY183" s="153" t="s">
        <v>146</v>
      </c>
    </row>
    <row r="184" spans="2:65" s="13" customFormat="1">
      <c r="B184" s="152"/>
      <c r="D184" s="146" t="s">
        <v>158</v>
      </c>
      <c r="E184" s="153" t="s">
        <v>19</v>
      </c>
      <c r="F184" s="154" t="s">
        <v>1347</v>
      </c>
      <c r="H184" s="155">
        <v>10.5</v>
      </c>
      <c r="I184" s="156"/>
      <c r="L184" s="152"/>
      <c r="M184" s="157"/>
      <c r="T184" s="158"/>
      <c r="AT184" s="153" t="s">
        <v>158</v>
      </c>
      <c r="AU184" s="153" t="s">
        <v>82</v>
      </c>
      <c r="AV184" s="13" t="s">
        <v>82</v>
      </c>
      <c r="AW184" s="13" t="s">
        <v>33</v>
      </c>
      <c r="AX184" s="13" t="s">
        <v>72</v>
      </c>
      <c r="AY184" s="153" t="s">
        <v>146</v>
      </c>
    </row>
    <row r="185" spans="2:65" s="15" customFormat="1">
      <c r="B185" s="166"/>
      <c r="D185" s="146" t="s">
        <v>158</v>
      </c>
      <c r="E185" s="167" t="s">
        <v>19</v>
      </c>
      <c r="F185" s="168" t="s">
        <v>208</v>
      </c>
      <c r="H185" s="169">
        <v>15</v>
      </c>
      <c r="I185" s="170"/>
      <c r="L185" s="166"/>
      <c r="M185" s="171"/>
      <c r="T185" s="172"/>
      <c r="AT185" s="167" t="s">
        <v>158</v>
      </c>
      <c r="AU185" s="167" t="s">
        <v>82</v>
      </c>
      <c r="AV185" s="15" t="s">
        <v>147</v>
      </c>
      <c r="AW185" s="15" t="s">
        <v>33</v>
      </c>
      <c r="AX185" s="15" t="s">
        <v>72</v>
      </c>
      <c r="AY185" s="167" t="s">
        <v>146</v>
      </c>
    </row>
    <row r="186" spans="2:65" s="14" customFormat="1">
      <c r="B186" s="159"/>
      <c r="D186" s="146" t="s">
        <v>158</v>
      </c>
      <c r="E186" s="160" t="s">
        <v>19</v>
      </c>
      <c r="F186" s="161" t="s">
        <v>163</v>
      </c>
      <c r="H186" s="162">
        <v>343.68</v>
      </c>
      <c r="I186" s="163"/>
      <c r="L186" s="159"/>
      <c r="M186" s="164"/>
      <c r="T186" s="165"/>
      <c r="AT186" s="160" t="s">
        <v>158</v>
      </c>
      <c r="AU186" s="160" t="s">
        <v>82</v>
      </c>
      <c r="AV186" s="14" t="s">
        <v>154</v>
      </c>
      <c r="AW186" s="14" t="s">
        <v>33</v>
      </c>
      <c r="AX186" s="14" t="s">
        <v>80</v>
      </c>
      <c r="AY186" s="160" t="s">
        <v>146</v>
      </c>
    </row>
    <row r="187" spans="2:65" s="1" customFormat="1" ht="16.5" customHeight="1">
      <c r="B187" s="33"/>
      <c r="C187" s="128" t="s">
        <v>7</v>
      </c>
      <c r="D187" s="128" t="s">
        <v>149</v>
      </c>
      <c r="E187" s="129" t="s">
        <v>1348</v>
      </c>
      <c r="F187" s="130" t="s">
        <v>1349</v>
      </c>
      <c r="G187" s="131" t="s">
        <v>264</v>
      </c>
      <c r="H187" s="132">
        <v>192</v>
      </c>
      <c r="I187" s="133"/>
      <c r="J187" s="134">
        <f>ROUND(I187*H187,2)</f>
        <v>0</v>
      </c>
      <c r="K187" s="130" t="s">
        <v>153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0</v>
      </c>
      <c r="R187" s="137">
        <f>Q187*H187</f>
        <v>0</v>
      </c>
      <c r="S187" s="137">
        <v>3.9399999999999999E-3</v>
      </c>
      <c r="T187" s="138">
        <f>S187*H187</f>
        <v>0.75648000000000004</v>
      </c>
      <c r="AR187" s="139" t="s">
        <v>256</v>
      </c>
      <c r="AT187" s="139" t="s">
        <v>149</v>
      </c>
      <c r="AU187" s="139" t="s">
        <v>82</v>
      </c>
      <c r="AY187" s="18" t="s">
        <v>146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80</v>
      </c>
      <c r="BK187" s="140">
        <f>ROUND(I187*H187,2)</f>
        <v>0</v>
      </c>
      <c r="BL187" s="18" t="s">
        <v>256</v>
      </c>
      <c r="BM187" s="139" t="s">
        <v>1350</v>
      </c>
    </row>
    <row r="188" spans="2:65" s="1" customFormat="1">
      <c r="B188" s="33"/>
      <c r="D188" s="141" t="s">
        <v>156</v>
      </c>
      <c r="F188" s="142" t="s">
        <v>1351</v>
      </c>
      <c r="I188" s="143"/>
      <c r="L188" s="33"/>
      <c r="M188" s="144"/>
      <c r="T188" s="52"/>
      <c r="AT188" s="18" t="s">
        <v>156</v>
      </c>
      <c r="AU188" s="18" t="s">
        <v>82</v>
      </c>
    </row>
    <row r="189" spans="2:65" s="13" customFormat="1">
      <c r="B189" s="152"/>
      <c r="D189" s="146" t="s">
        <v>158</v>
      </c>
      <c r="E189" s="153" t="s">
        <v>19</v>
      </c>
      <c r="F189" s="154" t="s">
        <v>1352</v>
      </c>
      <c r="H189" s="155">
        <v>37.5</v>
      </c>
      <c r="I189" s="156"/>
      <c r="L189" s="152"/>
      <c r="M189" s="157"/>
      <c r="T189" s="158"/>
      <c r="AT189" s="153" t="s">
        <v>158</v>
      </c>
      <c r="AU189" s="153" t="s">
        <v>82</v>
      </c>
      <c r="AV189" s="13" t="s">
        <v>82</v>
      </c>
      <c r="AW189" s="13" t="s">
        <v>33</v>
      </c>
      <c r="AX189" s="13" t="s">
        <v>72</v>
      </c>
      <c r="AY189" s="153" t="s">
        <v>146</v>
      </c>
    </row>
    <row r="190" spans="2:65" s="13" customFormat="1">
      <c r="B190" s="152"/>
      <c r="D190" s="146" t="s">
        <v>158</v>
      </c>
      <c r="E190" s="153" t="s">
        <v>19</v>
      </c>
      <c r="F190" s="154" t="s">
        <v>1353</v>
      </c>
      <c r="H190" s="155">
        <v>111.2</v>
      </c>
      <c r="I190" s="156"/>
      <c r="L190" s="152"/>
      <c r="M190" s="157"/>
      <c r="T190" s="158"/>
      <c r="AT190" s="153" t="s">
        <v>158</v>
      </c>
      <c r="AU190" s="153" t="s">
        <v>82</v>
      </c>
      <c r="AV190" s="13" t="s">
        <v>82</v>
      </c>
      <c r="AW190" s="13" t="s">
        <v>33</v>
      </c>
      <c r="AX190" s="13" t="s">
        <v>72</v>
      </c>
      <c r="AY190" s="153" t="s">
        <v>146</v>
      </c>
    </row>
    <row r="191" spans="2:65" s="13" customFormat="1">
      <c r="B191" s="152"/>
      <c r="D191" s="146" t="s">
        <v>158</v>
      </c>
      <c r="E191" s="153" t="s">
        <v>19</v>
      </c>
      <c r="F191" s="154" t="s">
        <v>1354</v>
      </c>
      <c r="H191" s="155">
        <v>34.299999999999997</v>
      </c>
      <c r="I191" s="156"/>
      <c r="L191" s="152"/>
      <c r="M191" s="157"/>
      <c r="T191" s="158"/>
      <c r="AT191" s="153" t="s">
        <v>158</v>
      </c>
      <c r="AU191" s="153" t="s">
        <v>82</v>
      </c>
      <c r="AV191" s="13" t="s">
        <v>82</v>
      </c>
      <c r="AW191" s="13" t="s">
        <v>33</v>
      </c>
      <c r="AX191" s="13" t="s">
        <v>72</v>
      </c>
      <c r="AY191" s="153" t="s">
        <v>146</v>
      </c>
    </row>
    <row r="192" spans="2:65" s="15" customFormat="1">
      <c r="B192" s="166"/>
      <c r="D192" s="146" t="s">
        <v>158</v>
      </c>
      <c r="E192" s="167" t="s">
        <v>19</v>
      </c>
      <c r="F192" s="168" t="s">
        <v>208</v>
      </c>
      <c r="H192" s="169">
        <v>183</v>
      </c>
      <c r="I192" s="170"/>
      <c r="L192" s="166"/>
      <c r="M192" s="171"/>
      <c r="T192" s="172"/>
      <c r="AT192" s="167" t="s">
        <v>158</v>
      </c>
      <c r="AU192" s="167" t="s">
        <v>82</v>
      </c>
      <c r="AV192" s="15" t="s">
        <v>147</v>
      </c>
      <c r="AW192" s="15" t="s">
        <v>33</v>
      </c>
      <c r="AX192" s="15" t="s">
        <v>72</v>
      </c>
      <c r="AY192" s="167" t="s">
        <v>146</v>
      </c>
    </row>
    <row r="193" spans="2:65" s="13" customFormat="1">
      <c r="B193" s="152"/>
      <c r="D193" s="146" t="s">
        <v>158</v>
      </c>
      <c r="E193" s="153" t="s">
        <v>19</v>
      </c>
      <c r="F193" s="154" t="s">
        <v>1355</v>
      </c>
      <c r="H193" s="155">
        <v>9</v>
      </c>
      <c r="I193" s="156"/>
      <c r="L193" s="152"/>
      <c r="M193" s="157"/>
      <c r="T193" s="158"/>
      <c r="AT193" s="153" t="s">
        <v>158</v>
      </c>
      <c r="AU193" s="153" t="s">
        <v>82</v>
      </c>
      <c r="AV193" s="13" t="s">
        <v>82</v>
      </c>
      <c r="AW193" s="13" t="s">
        <v>33</v>
      </c>
      <c r="AX193" s="13" t="s">
        <v>72</v>
      </c>
      <c r="AY193" s="153" t="s">
        <v>146</v>
      </c>
    </row>
    <row r="194" spans="2:65" s="15" customFormat="1">
      <c r="B194" s="166"/>
      <c r="D194" s="146" t="s">
        <v>158</v>
      </c>
      <c r="E194" s="167" t="s">
        <v>19</v>
      </c>
      <c r="F194" s="168" t="s">
        <v>208</v>
      </c>
      <c r="H194" s="169">
        <v>9</v>
      </c>
      <c r="I194" s="170"/>
      <c r="L194" s="166"/>
      <c r="M194" s="171"/>
      <c r="T194" s="172"/>
      <c r="AT194" s="167" t="s">
        <v>158</v>
      </c>
      <c r="AU194" s="167" t="s">
        <v>82</v>
      </c>
      <c r="AV194" s="15" t="s">
        <v>147</v>
      </c>
      <c r="AW194" s="15" t="s">
        <v>33</v>
      </c>
      <c r="AX194" s="15" t="s">
        <v>72</v>
      </c>
      <c r="AY194" s="167" t="s">
        <v>146</v>
      </c>
    </row>
    <row r="195" spans="2:65" s="14" customFormat="1">
      <c r="B195" s="159"/>
      <c r="D195" s="146" t="s">
        <v>158</v>
      </c>
      <c r="E195" s="160" t="s">
        <v>19</v>
      </c>
      <c r="F195" s="161" t="s">
        <v>163</v>
      </c>
      <c r="H195" s="162">
        <v>192</v>
      </c>
      <c r="I195" s="163"/>
      <c r="L195" s="159"/>
      <c r="M195" s="164"/>
      <c r="T195" s="165"/>
      <c r="AT195" s="160" t="s">
        <v>158</v>
      </c>
      <c r="AU195" s="160" t="s">
        <v>82</v>
      </c>
      <c r="AV195" s="14" t="s">
        <v>154</v>
      </c>
      <c r="AW195" s="14" t="s">
        <v>33</v>
      </c>
      <c r="AX195" s="14" t="s">
        <v>80</v>
      </c>
      <c r="AY195" s="160" t="s">
        <v>146</v>
      </c>
    </row>
    <row r="196" spans="2:65" s="1" customFormat="1" ht="33" customHeight="1">
      <c r="B196" s="33"/>
      <c r="C196" s="128" t="s">
        <v>416</v>
      </c>
      <c r="D196" s="128" t="s">
        <v>149</v>
      </c>
      <c r="E196" s="129" t="s">
        <v>1356</v>
      </c>
      <c r="F196" s="130" t="s">
        <v>1357</v>
      </c>
      <c r="G196" s="131" t="s">
        <v>232</v>
      </c>
      <c r="H196" s="132">
        <v>1</v>
      </c>
      <c r="I196" s="133"/>
      <c r="J196" s="134">
        <f>ROUND(I196*H196,2)</f>
        <v>0</v>
      </c>
      <c r="K196" s="130" t="s">
        <v>19</v>
      </c>
      <c r="L196" s="33"/>
      <c r="M196" s="135" t="s">
        <v>19</v>
      </c>
      <c r="N196" s="136" t="s">
        <v>43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256</v>
      </c>
      <c r="AT196" s="139" t="s">
        <v>149</v>
      </c>
      <c r="AU196" s="139" t="s">
        <v>82</v>
      </c>
      <c r="AY196" s="18" t="s">
        <v>146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80</v>
      </c>
      <c r="BK196" s="140">
        <f>ROUND(I196*H196,2)</f>
        <v>0</v>
      </c>
      <c r="BL196" s="18" t="s">
        <v>256</v>
      </c>
      <c r="BM196" s="139" t="s">
        <v>1358</v>
      </c>
    </row>
    <row r="197" spans="2:65" s="1" customFormat="1" ht="37.9" customHeight="1">
      <c r="B197" s="33"/>
      <c r="C197" s="128" t="s">
        <v>547</v>
      </c>
      <c r="D197" s="128" t="s">
        <v>149</v>
      </c>
      <c r="E197" s="129" t="s">
        <v>1359</v>
      </c>
      <c r="F197" s="130" t="s">
        <v>1360</v>
      </c>
      <c r="G197" s="131" t="s">
        <v>171</v>
      </c>
      <c r="H197" s="132">
        <v>536.52</v>
      </c>
      <c r="I197" s="133"/>
      <c r="J197" s="134">
        <f>ROUND(I197*H197,2)</f>
        <v>0</v>
      </c>
      <c r="K197" s="130" t="s">
        <v>153</v>
      </c>
      <c r="L197" s="33"/>
      <c r="M197" s="135" t="s">
        <v>19</v>
      </c>
      <c r="N197" s="136" t="s">
        <v>43</v>
      </c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AR197" s="139" t="s">
        <v>256</v>
      </c>
      <c r="AT197" s="139" t="s">
        <v>149</v>
      </c>
      <c r="AU197" s="139" t="s">
        <v>82</v>
      </c>
      <c r="AY197" s="18" t="s">
        <v>146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80</v>
      </c>
      <c r="BK197" s="140">
        <f>ROUND(I197*H197,2)</f>
        <v>0</v>
      </c>
      <c r="BL197" s="18" t="s">
        <v>256</v>
      </c>
      <c r="BM197" s="139" t="s">
        <v>1361</v>
      </c>
    </row>
    <row r="198" spans="2:65" s="1" customFormat="1">
      <c r="B198" s="33"/>
      <c r="D198" s="141" t="s">
        <v>156</v>
      </c>
      <c r="F198" s="142" t="s">
        <v>1362</v>
      </c>
      <c r="I198" s="143"/>
      <c r="L198" s="33"/>
      <c r="M198" s="144"/>
      <c r="T198" s="52"/>
      <c r="AT198" s="18" t="s">
        <v>156</v>
      </c>
      <c r="AU198" s="18" t="s">
        <v>82</v>
      </c>
    </row>
    <row r="199" spans="2:65" s="12" customFormat="1">
      <c r="B199" s="145"/>
      <c r="D199" s="146" t="s">
        <v>158</v>
      </c>
      <c r="E199" s="147" t="s">
        <v>19</v>
      </c>
      <c r="F199" s="148" t="s">
        <v>1363</v>
      </c>
      <c r="H199" s="147" t="s">
        <v>19</v>
      </c>
      <c r="I199" s="149"/>
      <c r="L199" s="145"/>
      <c r="M199" s="150"/>
      <c r="T199" s="151"/>
      <c r="AT199" s="147" t="s">
        <v>158</v>
      </c>
      <c r="AU199" s="147" t="s">
        <v>82</v>
      </c>
      <c r="AV199" s="12" t="s">
        <v>80</v>
      </c>
      <c r="AW199" s="12" t="s">
        <v>33</v>
      </c>
      <c r="AX199" s="12" t="s">
        <v>72</v>
      </c>
      <c r="AY199" s="147" t="s">
        <v>146</v>
      </c>
    </row>
    <row r="200" spans="2:65" s="13" customFormat="1">
      <c r="B200" s="152"/>
      <c r="D200" s="146" t="s">
        <v>158</v>
      </c>
      <c r="E200" s="153" t="s">
        <v>19</v>
      </c>
      <c r="F200" s="154" t="s">
        <v>1315</v>
      </c>
      <c r="H200" s="155">
        <v>515.52</v>
      </c>
      <c r="I200" s="156"/>
      <c r="L200" s="152"/>
      <c r="M200" s="157"/>
      <c r="T200" s="158"/>
      <c r="AT200" s="153" t="s">
        <v>158</v>
      </c>
      <c r="AU200" s="153" t="s">
        <v>82</v>
      </c>
      <c r="AV200" s="13" t="s">
        <v>82</v>
      </c>
      <c r="AW200" s="13" t="s">
        <v>33</v>
      </c>
      <c r="AX200" s="13" t="s">
        <v>72</v>
      </c>
      <c r="AY200" s="153" t="s">
        <v>146</v>
      </c>
    </row>
    <row r="201" spans="2:65" s="12" customFormat="1">
      <c r="B201" s="145"/>
      <c r="D201" s="146" t="s">
        <v>158</v>
      </c>
      <c r="E201" s="147" t="s">
        <v>19</v>
      </c>
      <c r="F201" s="148" t="s">
        <v>1294</v>
      </c>
      <c r="H201" s="147" t="s">
        <v>19</v>
      </c>
      <c r="I201" s="149"/>
      <c r="L201" s="145"/>
      <c r="M201" s="150"/>
      <c r="T201" s="151"/>
      <c r="AT201" s="147" t="s">
        <v>158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146</v>
      </c>
    </row>
    <row r="202" spans="2:65" s="13" customFormat="1">
      <c r="B202" s="152"/>
      <c r="D202" s="146" t="s">
        <v>158</v>
      </c>
      <c r="E202" s="153" t="s">
        <v>19</v>
      </c>
      <c r="F202" s="154" t="s">
        <v>1295</v>
      </c>
      <c r="H202" s="155">
        <v>2</v>
      </c>
      <c r="I202" s="156"/>
      <c r="L202" s="152"/>
      <c r="M202" s="157"/>
      <c r="T202" s="158"/>
      <c r="AT202" s="153" t="s">
        <v>158</v>
      </c>
      <c r="AU202" s="153" t="s">
        <v>82</v>
      </c>
      <c r="AV202" s="13" t="s">
        <v>82</v>
      </c>
      <c r="AW202" s="13" t="s">
        <v>33</v>
      </c>
      <c r="AX202" s="13" t="s">
        <v>72</v>
      </c>
      <c r="AY202" s="153" t="s">
        <v>146</v>
      </c>
    </row>
    <row r="203" spans="2:65" s="13" customFormat="1">
      <c r="B203" s="152"/>
      <c r="D203" s="146" t="s">
        <v>158</v>
      </c>
      <c r="E203" s="153" t="s">
        <v>19</v>
      </c>
      <c r="F203" s="154" t="s">
        <v>1296</v>
      </c>
      <c r="H203" s="155">
        <v>1</v>
      </c>
      <c r="I203" s="156"/>
      <c r="L203" s="152"/>
      <c r="M203" s="157"/>
      <c r="T203" s="158"/>
      <c r="AT203" s="153" t="s">
        <v>158</v>
      </c>
      <c r="AU203" s="153" t="s">
        <v>82</v>
      </c>
      <c r="AV203" s="13" t="s">
        <v>82</v>
      </c>
      <c r="AW203" s="13" t="s">
        <v>33</v>
      </c>
      <c r="AX203" s="13" t="s">
        <v>72</v>
      </c>
      <c r="AY203" s="153" t="s">
        <v>146</v>
      </c>
    </row>
    <row r="204" spans="2:65" s="13" customFormat="1">
      <c r="B204" s="152"/>
      <c r="D204" s="146" t="s">
        <v>158</v>
      </c>
      <c r="E204" s="153" t="s">
        <v>19</v>
      </c>
      <c r="F204" s="154" t="s">
        <v>1297</v>
      </c>
      <c r="H204" s="155">
        <v>5</v>
      </c>
      <c r="I204" s="156"/>
      <c r="L204" s="152"/>
      <c r="M204" s="157"/>
      <c r="T204" s="158"/>
      <c r="AT204" s="153" t="s">
        <v>158</v>
      </c>
      <c r="AU204" s="153" t="s">
        <v>82</v>
      </c>
      <c r="AV204" s="13" t="s">
        <v>82</v>
      </c>
      <c r="AW204" s="13" t="s">
        <v>33</v>
      </c>
      <c r="AX204" s="13" t="s">
        <v>72</v>
      </c>
      <c r="AY204" s="153" t="s">
        <v>146</v>
      </c>
    </row>
    <row r="205" spans="2:65" s="13" customFormat="1">
      <c r="B205" s="152"/>
      <c r="D205" s="146" t="s">
        <v>158</v>
      </c>
      <c r="E205" s="153" t="s">
        <v>19</v>
      </c>
      <c r="F205" s="154" t="s">
        <v>1298</v>
      </c>
      <c r="H205" s="155">
        <v>2</v>
      </c>
      <c r="I205" s="156"/>
      <c r="L205" s="152"/>
      <c r="M205" s="157"/>
      <c r="T205" s="158"/>
      <c r="AT205" s="153" t="s">
        <v>158</v>
      </c>
      <c r="AU205" s="153" t="s">
        <v>82</v>
      </c>
      <c r="AV205" s="13" t="s">
        <v>82</v>
      </c>
      <c r="AW205" s="13" t="s">
        <v>33</v>
      </c>
      <c r="AX205" s="13" t="s">
        <v>72</v>
      </c>
      <c r="AY205" s="153" t="s">
        <v>146</v>
      </c>
    </row>
    <row r="206" spans="2:65" s="13" customFormat="1">
      <c r="B206" s="152"/>
      <c r="D206" s="146" t="s">
        <v>158</v>
      </c>
      <c r="E206" s="153" t="s">
        <v>19</v>
      </c>
      <c r="F206" s="154" t="s">
        <v>1299</v>
      </c>
      <c r="H206" s="155">
        <v>3</v>
      </c>
      <c r="I206" s="156"/>
      <c r="L206" s="152"/>
      <c r="M206" s="157"/>
      <c r="T206" s="158"/>
      <c r="AT206" s="153" t="s">
        <v>158</v>
      </c>
      <c r="AU206" s="153" t="s">
        <v>82</v>
      </c>
      <c r="AV206" s="13" t="s">
        <v>82</v>
      </c>
      <c r="AW206" s="13" t="s">
        <v>33</v>
      </c>
      <c r="AX206" s="13" t="s">
        <v>72</v>
      </c>
      <c r="AY206" s="153" t="s">
        <v>146</v>
      </c>
    </row>
    <row r="207" spans="2:65" s="13" customFormat="1">
      <c r="B207" s="152"/>
      <c r="D207" s="146" t="s">
        <v>158</v>
      </c>
      <c r="E207" s="153" t="s">
        <v>19</v>
      </c>
      <c r="F207" s="154" t="s">
        <v>1300</v>
      </c>
      <c r="H207" s="155">
        <v>2</v>
      </c>
      <c r="I207" s="156"/>
      <c r="L207" s="152"/>
      <c r="M207" s="157"/>
      <c r="T207" s="158"/>
      <c r="AT207" s="153" t="s">
        <v>158</v>
      </c>
      <c r="AU207" s="153" t="s">
        <v>82</v>
      </c>
      <c r="AV207" s="13" t="s">
        <v>82</v>
      </c>
      <c r="AW207" s="13" t="s">
        <v>33</v>
      </c>
      <c r="AX207" s="13" t="s">
        <v>72</v>
      </c>
      <c r="AY207" s="153" t="s">
        <v>146</v>
      </c>
    </row>
    <row r="208" spans="2:65" s="13" customFormat="1">
      <c r="B208" s="152"/>
      <c r="D208" s="146" t="s">
        <v>158</v>
      </c>
      <c r="E208" s="153" t="s">
        <v>19</v>
      </c>
      <c r="F208" s="154" t="s">
        <v>1301</v>
      </c>
      <c r="H208" s="155">
        <v>1</v>
      </c>
      <c r="I208" s="156"/>
      <c r="L208" s="152"/>
      <c r="M208" s="157"/>
      <c r="T208" s="158"/>
      <c r="AT208" s="153" t="s">
        <v>158</v>
      </c>
      <c r="AU208" s="153" t="s">
        <v>82</v>
      </c>
      <c r="AV208" s="13" t="s">
        <v>82</v>
      </c>
      <c r="AW208" s="13" t="s">
        <v>33</v>
      </c>
      <c r="AX208" s="13" t="s">
        <v>72</v>
      </c>
      <c r="AY208" s="153" t="s">
        <v>146</v>
      </c>
    </row>
    <row r="209" spans="2:65" s="13" customFormat="1">
      <c r="B209" s="152"/>
      <c r="D209" s="146" t="s">
        <v>158</v>
      </c>
      <c r="E209" s="153" t="s">
        <v>19</v>
      </c>
      <c r="F209" s="154" t="s">
        <v>1302</v>
      </c>
      <c r="H209" s="155">
        <v>1</v>
      </c>
      <c r="I209" s="156"/>
      <c r="L209" s="152"/>
      <c r="M209" s="157"/>
      <c r="T209" s="158"/>
      <c r="AT209" s="153" t="s">
        <v>158</v>
      </c>
      <c r="AU209" s="153" t="s">
        <v>82</v>
      </c>
      <c r="AV209" s="13" t="s">
        <v>82</v>
      </c>
      <c r="AW209" s="13" t="s">
        <v>33</v>
      </c>
      <c r="AX209" s="13" t="s">
        <v>72</v>
      </c>
      <c r="AY209" s="153" t="s">
        <v>146</v>
      </c>
    </row>
    <row r="210" spans="2:65" s="12" customFormat="1">
      <c r="B210" s="145"/>
      <c r="D210" s="146" t="s">
        <v>158</v>
      </c>
      <c r="E210" s="147" t="s">
        <v>19</v>
      </c>
      <c r="F210" s="148" t="s">
        <v>1303</v>
      </c>
      <c r="H210" s="147" t="s">
        <v>19</v>
      </c>
      <c r="I210" s="149"/>
      <c r="L210" s="145"/>
      <c r="M210" s="150"/>
      <c r="T210" s="151"/>
      <c r="AT210" s="147" t="s">
        <v>158</v>
      </c>
      <c r="AU210" s="147" t="s">
        <v>82</v>
      </c>
      <c r="AV210" s="12" t="s">
        <v>80</v>
      </c>
      <c r="AW210" s="12" t="s">
        <v>33</v>
      </c>
      <c r="AX210" s="12" t="s">
        <v>72</v>
      </c>
      <c r="AY210" s="147" t="s">
        <v>146</v>
      </c>
    </row>
    <row r="211" spans="2:65" s="13" customFormat="1">
      <c r="B211" s="152"/>
      <c r="D211" s="146" t="s">
        <v>158</v>
      </c>
      <c r="E211" s="153" t="s">
        <v>19</v>
      </c>
      <c r="F211" s="154" t="s">
        <v>1304</v>
      </c>
      <c r="H211" s="155">
        <v>4</v>
      </c>
      <c r="I211" s="156"/>
      <c r="L211" s="152"/>
      <c r="M211" s="157"/>
      <c r="T211" s="158"/>
      <c r="AT211" s="153" t="s">
        <v>158</v>
      </c>
      <c r="AU211" s="153" t="s">
        <v>82</v>
      </c>
      <c r="AV211" s="13" t="s">
        <v>82</v>
      </c>
      <c r="AW211" s="13" t="s">
        <v>33</v>
      </c>
      <c r="AX211" s="13" t="s">
        <v>72</v>
      </c>
      <c r="AY211" s="153" t="s">
        <v>146</v>
      </c>
    </row>
    <row r="212" spans="2:65" s="14" customFormat="1">
      <c r="B212" s="159"/>
      <c r="D212" s="146" t="s">
        <v>158</v>
      </c>
      <c r="E212" s="160" t="s">
        <v>19</v>
      </c>
      <c r="F212" s="161" t="s">
        <v>163</v>
      </c>
      <c r="H212" s="162">
        <v>536.52</v>
      </c>
      <c r="I212" s="163"/>
      <c r="L212" s="159"/>
      <c r="M212" s="164"/>
      <c r="T212" s="165"/>
      <c r="AT212" s="160" t="s">
        <v>158</v>
      </c>
      <c r="AU212" s="160" t="s">
        <v>82</v>
      </c>
      <c r="AV212" s="14" t="s">
        <v>154</v>
      </c>
      <c r="AW212" s="14" t="s">
        <v>33</v>
      </c>
      <c r="AX212" s="14" t="s">
        <v>80</v>
      </c>
      <c r="AY212" s="160" t="s">
        <v>146</v>
      </c>
    </row>
    <row r="213" spans="2:65" s="1" customFormat="1" ht="24.2" customHeight="1">
      <c r="B213" s="33"/>
      <c r="C213" s="173" t="s">
        <v>551</v>
      </c>
      <c r="D213" s="173" t="s">
        <v>280</v>
      </c>
      <c r="E213" s="174" t="s">
        <v>1364</v>
      </c>
      <c r="F213" s="175" t="s">
        <v>1365</v>
      </c>
      <c r="G213" s="176" t="s">
        <v>171</v>
      </c>
      <c r="H213" s="177">
        <v>172.36199999999999</v>
      </c>
      <c r="I213" s="178"/>
      <c r="J213" s="179">
        <f>ROUND(I213*H213,2)</f>
        <v>0</v>
      </c>
      <c r="K213" s="175" t="s">
        <v>19</v>
      </c>
      <c r="L213" s="180"/>
      <c r="M213" s="181" t="s">
        <v>19</v>
      </c>
      <c r="N213" s="182" t="s">
        <v>43</v>
      </c>
      <c r="P213" s="137">
        <f>O213*H213</f>
        <v>0</v>
      </c>
      <c r="Q213" s="137">
        <v>8.0000000000000004E-4</v>
      </c>
      <c r="R213" s="137">
        <f>Q213*H213</f>
        <v>0.1378896</v>
      </c>
      <c r="S213" s="137">
        <v>0</v>
      </c>
      <c r="T213" s="138">
        <f>S213*H213</f>
        <v>0</v>
      </c>
      <c r="AR213" s="139" t="s">
        <v>725</v>
      </c>
      <c r="AT213" s="139" t="s">
        <v>280</v>
      </c>
      <c r="AU213" s="139" t="s">
        <v>82</v>
      </c>
      <c r="AY213" s="18" t="s">
        <v>146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80</v>
      </c>
      <c r="BK213" s="140">
        <f>ROUND(I213*H213,2)</f>
        <v>0</v>
      </c>
      <c r="BL213" s="18" t="s">
        <v>256</v>
      </c>
      <c r="BM213" s="139" t="s">
        <v>1366</v>
      </c>
    </row>
    <row r="214" spans="2:65" s="12" customFormat="1" ht="33.75">
      <c r="B214" s="145"/>
      <c r="D214" s="146" t="s">
        <v>158</v>
      </c>
      <c r="E214" s="147" t="s">
        <v>19</v>
      </c>
      <c r="F214" s="148" t="s">
        <v>1367</v>
      </c>
      <c r="H214" s="147" t="s">
        <v>19</v>
      </c>
      <c r="I214" s="149"/>
      <c r="L214" s="145"/>
      <c r="M214" s="150"/>
      <c r="T214" s="151"/>
      <c r="AT214" s="147" t="s">
        <v>158</v>
      </c>
      <c r="AU214" s="147" t="s">
        <v>82</v>
      </c>
      <c r="AV214" s="12" t="s">
        <v>80</v>
      </c>
      <c r="AW214" s="12" t="s">
        <v>33</v>
      </c>
      <c r="AX214" s="12" t="s">
        <v>72</v>
      </c>
      <c r="AY214" s="147" t="s">
        <v>146</v>
      </c>
    </row>
    <row r="215" spans="2:65" s="13" customFormat="1">
      <c r="B215" s="152"/>
      <c r="D215" s="146" t="s">
        <v>158</v>
      </c>
      <c r="E215" s="153" t="s">
        <v>19</v>
      </c>
      <c r="F215" s="154" t="s">
        <v>1368</v>
      </c>
      <c r="H215" s="155">
        <v>128.88</v>
      </c>
      <c r="I215" s="156"/>
      <c r="L215" s="152"/>
      <c r="M215" s="157"/>
      <c r="T215" s="158"/>
      <c r="AT215" s="153" t="s">
        <v>158</v>
      </c>
      <c r="AU215" s="153" t="s">
        <v>82</v>
      </c>
      <c r="AV215" s="13" t="s">
        <v>82</v>
      </c>
      <c r="AW215" s="13" t="s">
        <v>33</v>
      </c>
      <c r="AX215" s="13" t="s">
        <v>72</v>
      </c>
      <c r="AY215" s="153" t="s">
        <v>146</v>
      </c>
    </row>
    <row r="216" spans="2:65" s="12" customFormat="1">
      <c r="B216" s="145"/>
      <c r="D216" s="146" t="s">
        <v>158</v>
      </c>
      <c r="E216" s="147" t="s">
        <v>19</v>
      </c>
      <c r="F216" s="148" t="s">
        <v>1294</v>
      </c>
      <c r="H216" s="147" t="s">
        <v>19</v>
      </c>
      <c r="I216" s="149"/>
      <c r="L216" s="145"/>
      <c r="M216" s="150"/>
      <c r="T216" s="151"/>
      <c r="AT216" s="147" t="s">
        <v>158</v>
      </c>
      <c r="AU216" s="147" t="s">
        <v>82</v>
      </c>
      <c r="AV216" s="12" t="s">
        <v>80</v>
      </c>
      <c r="AW216" s="12" t="s">
        <v>33</v>
      </c>
      <c r="AX216" s="12" t="s">
        <v>72</v>
      </c>
      <c r="AY216" s="147" t="s">
        <v>146</v>
      </c>
    </row>
    <row r="217" spans="2:65" s="13" customFormat="1">
      <c r="B217" s="152"/>
      <c r="D217" s="146" t="s">
        <v>158</v>
      </c>
      <c r="E217" s="153" t="s">
        <v>19</v>
      </c>
      <c r="F217" s="154" t="s">
        <v>1295</v>
      </c>
      <c r="H217" s="155">
        <v>2</v>
      </c>
      <c r="I217" s="156"/>
      <c r="L217" s="152"/>
      <c r="M217" s="157"/>
      <c r="T217" s="158"/>
      <c r="AT217" s="153" t="s">
        <v>158</v>
      </c>
      <c r="AU217" s="153" t="s">
        <v>82</v>
      </c>
      <c r="AV217" s="13" t="s">
        <v>82</v>
      </c>
      <c r="AW217" s="13" t="s">
        <v>33</v>
      </c>
      <c r="AX217" s="13" t="s">
        <v>72</v>
      </c>
      <c r="AY217" s="153" t="s">
        <v>146</v>
      </c>
    </row>
    <row r="218" spans="2:65" s="13" customFormat="1">
      <c r="B218" s="152"/>
      <c r="D218" s="146" t="s">
        <v>158</v>
      </c>
      <c r="E218" s="153" t="s">
        <v>19</v>
      </c>
      <c r="F218" s="154" t="s">
        <v>1296</v>
      </c>
      <c r="H218" s="155">
        <v>1</v>
      </c>
      <c r="I218" s="156"/>
      <c r="L218" s="152"/>
      <c r="M218" s="157"/>
      <c r="T218" s="158"/>
      <c r="AT218" s="153" t="s">
        <v>158</v>
      </c>
      <c r="AU218" s="153" t="s">
        <v>82</v>
      </c>
      <c r="AV218" s="13" t="s">
        <v>82</v>
      </c>
      <c r="AW218" s="13" t="s">
        <v>33</v>
      </c>
      <c r="AX218" s="13" t="s">
        <v>72</v>
      </c>
      <c r="AY218" s="153" t="s">
        <v>146</v>
      </c>
    </row>
    <row r="219" spans="2:65" s="13" customFormat="1">
      <c r="B219" s="152"/>
      <c r="D219" s="146" t="s">
        <v>158</v>
      </c>
      <c r="E219" s="153" t="s">
        <v>19</v>
      </c>
      <c r="F219" s="154" t="s">
        <v>1297</v>
      </c>
      <c r="H219" s="155">
        <v>5</v>
      </c>
      <c r="I219" s="156"/>
      <c r="L219" s="152"/>
      <c r="M219" s="157"/>
      <c r="T219" s="158"/>
      <c r="AT219" s="153" t="s">
        <v>158</v>
      </c>
      <c r="AU219" s="153" t="s">
        <v>82</v>
      </c>
      <c r="AV219" s="13" t="s">
        <v>82</v>
      </c>
      <c r="AW219" s="13" t="s">
        <v>33</v>
      </c>
      <c r="AX219" s="13" t="s">
        <v>72</v>
      </c>
      <c r="AY219" s="153" t="s">
        <v>146</v>
      </c>
    </row>
    <row r="220" spans="2:65" s="13" customFormat="1">
      <c r="B220" s="152"/>
      <c r="D220" s="146" t="s">
        <v>158</v>
      </c>
      <c r="E220" s="153" t="s">
        <v>19</v>
      </c>
      <c r="F220" s="154" t="s">
        <v>1298</v>
      </c>
      <c r="H220" s="155">
        <v>2</v>
      </c>
      <c r="I220" s="156"/>
      <c r="L220" s="152"/>
      <c r="M220" s="157"/>
      <c r="T220" s="158"/>
      <c r="AT220" s="153" t="s">
        <v>158</v>
      </c>
      <c r="AU220" s="153" t="s">
        <v>82</v>
      </c>
      <c r="AV220" s="13" t="s">
        <v>82</v>
      </c>
      <c r="AW220" s="13" t="s">
        <v>33</v>
      </c>
      <c r="AX220" s="13" t="s">
        <v>72</v>
      </c>
      <c r="AY220" s="153" t="s">
        <v>146</v>
      </c>
    </row>
    <row r="221" spans="2:65" s="13" customFormat="1">
      <c r="B221" s="152"/>
      <c r="D221" s="146" t="s">
        <v>158</v>
      </c>
      <c r="E221" s="153" t="s">
        <v>19</v>
      </c>
      <c r="F221" s="154" t="s">
        <v>1299</v>
      </c>
      <c r="H221" s="155">
        <v>3</v>
      </c>
      <c r="I221" s="156"/>
      <c r="L221" s="152"/>
      <c r="M221" s="157"/>
      <c r="T221" s="158"/>
      <c r="AT221" s="153" t="s">
        <v>158</v>
      </c>
      <c r="AU221" s="153" t="s">
        <v>82</v>
      </c>
      <c r="AV221" s="13" t="s">
        <v>82</v>
      </c>
      <c r="AW221" s="13" t="s">
        <v>33</v>
      </c>
      <c r="AX221" s="13" t="s">
        <v>72</v>
      </c>
      <c r="AY221" s="153" t="s">
        <v>146</v>
      </c>
    </row>
    <row r="222" spans="2:65" s="13" customFormat="1">
      <c r="B222" s="152"/>
      <c r="D222" s="146" t="s">
        <v>158</v>
      </c>
      <c r="E222" s="153" t="s">
        <v>19</v>
      </c>
      <c r="F222" s="154" t="s">
        <v>1300</v>
      </c>
      <c r="H222" s="155">
        <v>2</v>
      </c>
      <c r="I222" s="156"/>
      <c r="L222" s="152"/>
      <c r="M222" s="157"/>
      <c r="T222" s="158"/>
      <c r="AT222" s="153" t="s">
        <v>158</v>
      </c>
      <c r="AU222" s="153" t="s">
        <v>82</v>
      </c>
      <c r="AV222" s="13" t="s">
        <v>82</v>
      </c>
      <c r="AW222" s="13" t="s">
        <v>33</v>
      </c>
      <c r="AX222" s="13" t="s">
        <v>72</v>
      </c>
      <c r="AY222" s="153" t="s">
        <v>146</v>
      </c>
    </row>
    <row r="223" spans="2:65" s="13" customFormat="1">
      <c r="B223" s="152"/>
      <c r="D223" s="146" t="s">
        <v>158</v>
      </c>
      <c r="E223" s="153" t="s">
        <v>19</v>
      </c>
      <c r="F223" s="154" t="s">
        <v>1301</v>
      </c>
      <c r="H223" s="155">
        <v>1</v>
      </c>
      <c r="I223" s="156"/>
      <c r="L223" s="152"/>
      <c r="M223" s="157"/>
      <c r="T223" s="158"/>
      <c r="AT223" s="153" t="s">
        <v>158</v>
      </c>
      <c r="AU223" s="153" t="s">
        <v>82</v>
      </c>
      <c r="AV223" s="13" t="s">
        <v>82</v>
      </c>
      <c r="AW223" s="13" t="s">
        <v>33</v>
      </c>
      <c r="AX223" s="13" t="s">
        <v>72</v>
      </c>
      <c r="AY223" s="153" t="s">
        <v>146</v>
      </c>
    </row>
    <row r="224" spans="2:65" s="13" customFormat="1">
      <c r="B224" s="152"/>
      <c r="D224" s="146" t="s">
        <v>158</v>
      </c>
      <c r="E224" s="153" t="s">
        <v>19</v>
      </c>
      <c r="F224" s="154" t="s">
        <v>1302</v>
      </c>
      <c r="H224" s="155">
        <v>1</v>
      </c>
      <c r="I224" s="156"/>
      <c r="L224" s="152"/>
      <c r="M224" s="157"/>
      <c r="T224" s="158"/>
      <c r="AT224" s="153" t="s">
        <v>158</v>
      </c>
      <c r="AU224" s="153" t="s">
        <v>82</v>
      </c>
      <c r="AV224" s="13" t="s">
        <v>82</v>
      </c>
      <c r="AW224" s="13" t="s">
        <v>33</v>
      </c>
      <c r="AX224" s="13" t="s">
        <v>72</v>
      </c>
      <c r="AY224" s="153" t="s">
        <v>146</v>
      </c>
    </row>
    <row r="225" spans="2:65" s="12" customFormat="1">
      <c r="B225" s="145"/>
      <c r="D225" s="146" t="s">
        <v>158</v>
      </c>
      <c r="E225" s="147" t="s">
        <v>19</v>
      </c>
      <c r="F225" s="148" t="s">
        <v>1303</v>
      </c>
      <c r="H225" s="147" t="s">
        <v>19</v>
      </c>
      <c r="I225" s="149"/>
      <c r="L225" s="145"/>
      <c r="M225" s="150"/>
      <c r="T225" s="151"/>
      <c r="AT225" s="147" t="s">
        <v>158</v>
      </c>
      <c r="AU225" s="147" t="s">
        <v>82</v>
      </c>
      <c r="AV225" s="12" t="s">
        <v>80</v>
      </c>
      <c r="AW225" s="12" t="s">
        <v>33</v>
      </c>
      <c r="AX225" s="12" t="s">
        <v>72</v>
      </c>
      <c r="AY225" s="147" t="s">
        <v>146</v>
      </c>
    </row>
    <row r="226" spans="2:65" s="13" customFormat="1">
      <c r="B226" s="152"/>
      <c r="D226" s="146" t="s">
        <v>158</v>
      </c>
      <c r="E226" s="153" t="s">
        <v>19</v>
      </c>
      <c r="F226" s="154" t="s">
        <v>1304</v>
      </c>
      <c r="H226" s="155">
        <v>4</v>
      </c>
      <c r="I226" s="156"/>
      <c r="L226" s="152"/>
      <c r="M226" s="157"/>
      <c r="T226" s="158"/>
      <c r="AT226" s="153" t="s">
        <v>158</v>
      </c>
      <c r="AU226" s="153" t="s">
        <v>82</v>
      </c>
      <c r="AV226" s="13" t="s">
        <v>82</v>
      </c>
      <c r="AW226" s="13" t="s">
        <v>33</v>
      </c>
      <c r="AX226" s="13" t="s">
        <v>72</v>
      </c>
      <c r="AY226" s="153" t="s">
        <v>146</v>
      </c>
    </row>
    <row r="227" spans="2:65" s="14" customFormat="1">
      <c r="B227" s="159"/>
      <c r="D227" s="146" t="s">
        <v>158</v>
      </c>
      <c r="E227" s="160" t="s">
        <v>19</v>
      </c>
      <c r="F227" s="161" t="s">
        <v>163</v>
      </c>
      <c r="H227" s="162">
        <v>149.88</v>
      </c>
      <c r="I227" s="163"/>
      <c r="L227" s="159"/>
      <c r="M227" s="164"/>
      <c r="T227" s="165"/>
      <c r="AT227" s="160" t="s">
        <v>158</v>
      </c>
      <c r="AU227" s="160" t="s">
        <v>82</v>
      </c>
      <c r="AV227" s="14" t="s">
        <v>154</v>
      </c>
      <c r="AW227" s="14" t="s">
        <v>33</v>
      </c>
      <c r="AX227" s="14" t="s">
        <v>80</v>
      </c>
      <c r="AY227" s="160" t="s">
        <v>146</v>
      </c>
    </row>
    <row r="228" spans="2:65" s="13" customFormat="1">
      <c r="B228" s="152"/>
      <c r="D228" s="146" t="s">
        <v>158</v>
      </c>
      <c r="F228" s="154" t="s">
        <v>1369</v>
      </c>
      <c r="H228" s="155">
        <v>172.36199999999999</v>
      </c>
      <c r="I228" s="156"/>
      <c r="L228" s="152"/>
      <c r="M228" s="157"/>
      <c r="T228" s="158"/>
      <c r="AT228" s="153" t="s">
        <v>158</v>
      </c>
      <c r="AU228" s="153" t="s">
        <v>82</v>
      </c>
      <c r="AV228" s="13" t="s">
        <v>82</v>
      </c>
      <c r="AW228" s="13" t="s">
        <v>4</v>
      </c>
      <c r="AX228" s="13" t="s">
        <v>80</v>
      </c>
      <c r="AY228" s="153" t="s">
        <v>146</v>
      </c>
    </row>
    <row r="229" spans="2:65" s="1" customFormat="1" ht="37.9" customHeight="1">
      <c r="B229" s="33"/>
      <c r="C229" s="128" t="s">
        <v>598</v>
      </c>
      <c r="D229" s="128" t="s">
        <v>149</v>
      </c>
      <c r="E229" s="129" t="s">
        <v>1370</v>
      </c>
      <c r="F229" s="130" t="s">
        <v>1371</v>
      </c>
      <c r="G229" s="131" t="s">
        <v>232</v>
      </c>
      <c r="H229" s="132">
        <v>1</v>
      </c>
      <c r="I229" s="133"/>
      <c r="J229" s="134">
        <f>ROUND(I229*H229,2)</f>
        <v>0</v>
      </c>
      <c r="K229" s="130" t="s">
        <v>19</v>
      </c>
      <c r="L229" s="33"/>
      <c r="M229" s="135" t="s">
        <v>19</v>
      </c>
      <c r="N229" s="136" t="s">
        <v>43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256</v>
      </c>
      <c r="AT229" s="139" t="s">
        <v>149</v>
      </c>
      <c r="AU229" s="139" t="s">
        <v>82</v>
      </c>
      <c r="AY229" s="18" t="s">
        <v>146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80</v>
      </c>
      <c r="BK229" s="140">
        <f>ROUND(I229*H229,2)</f>
        <v>0</v>
      </c>
      <c r="BL229" s="18" t="s">
        <v>256</v>
      </c>
      <c r="BM229" s="139" t="s">
        <v>1372</v>
      </c>
    </row>
    <row r="230" spans="2:65" s="1" customFormat="1" ht="44.25" customHeight="1">
      <c r="B230" s="33"/>
      <c r="C230" s="128" t="s">
        <v>603</v>
      </c>
      <c r="D230" s="128" t="s">
        <v>149</v>
      </c>
      <c r="E230" s="129" t="s">
        <v>1373</v>
      </c>
      <c r="F230" s="130" t="s">
        <v>1374</v>
      </c>
      <c r="G230" s="131" t="s">
        <v>232</v>
      </c>
      <c r="H230" s="132">
        <v>1</v>
      </c>
      <c r="I230" s="133"/>
      <c r="J230" s="134">
        <f>ROUND(I230*H230,2)</f>
        <v>0</v>
      </c>
      <c r="K230" s="130" t="s">
        <v>19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256</v>
      </c>
      <c r="AT230" s="139" t="s">
        <v>149</v>
      </c>
      <c r="AU230" s="139" t="s">
        <v>82</v>
      </c>
      <c r="AY230" s="18" t="s">
        <v>146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80</v>
      </c>
      <c r="BK230" s="140">
        <f>ROUND(I230*H230,2)</f>
        <v>0</v>
      </c>
      <c r="BL230" s="18" t="s">
        <v>256</v>
      </c>
      <c r="BM230" s="139" t="s">
        <v>1375</v>
      </c>
    </row>
    <row r="231" spans="2:65" s="1" customFormat="1" ht="24.2" customHeight="1">
      <c r="B231" s="33"/>
      <c r="C231" s="128" t="s">
        <v>611</v>
      </c>
      <c r="D231" s="128" t="s">
        <v>149</v>
      </c>
      <c r="E231" s="129" t="s">
        <v>1376</v>
      </c>
      <c r="F231" s="130" t="s">
        <v>1377</v>
      </c>
      <c r="G231" s="131" t="s">
        <v>264</v>
      </c>
      <c r="H231" s="132">
        <v>23.2</v>
      </c>
      <c r="I231" s="133"/>
      <c r="J231" s="134">
        <f>ROUND(I231*H231,2)</f>
        <v>0</v>
      </c>
      <c r="K231" s="130" t="s">
        <v>153</v>
      </c>
      <c r="L231" s="33"/>
      <c r="M231" s="135" t="s">
        <v>19</v>
      </c>
      <c r="N231" s="136" t="s">
        <v>43</v>
      </c>
      <c r="P231" s="137">
        <f>O231*H231</f>
        <v>0</v>
      </c>
      <c r="Q231" s="137">
        <v>3.2200000000000002E-3</v>
      </c>
      <c r="R231" s="137">
        <f>Q231*H231</f>
        <v>7.4704000000000007E-2</v>
      </c>
      <c r="S231" s="137">
        <v>0</v>
      </c>
      <c r="T231" s="138">
        <f>S231*H231</f>
        <v>0</v>
      </c>
      <c r="AR231" s="139" t="s">
        <v>256</v>
      </c>
      <c r="AT231" s="139" t="s">
        <v>149</v>
      </c>
      <c r="AU231" s="139" t="s">
        <v>82</v>
      </c>
      <c r="AY231" s="18" t="s">
        <v>146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8" t="s">
        <v>80</v>
      </c>
      <c r="BK231" s="140">
        <f>ROUND(I231*H231,2)</f>
        <v>0</v>
      </c>
      <c r="BL231" s="18" t="s">
        <v>256</v>
      </c>
      <c r="BM231" s="139" t="s">
        <v>1378</v>
      </c>
    </row>
    <row r="232" spans="2:65" s="1" customFormat="1">
      <c r="B232" s="33"/>
      <c r="D232" s="141" t="s">
        <v>156</v>
      </c>
      <c r="F232" s="142" t="s">
        <v>1379</v>
      </c>
      <c r="I232" s="143"/>
      <c r="L232" s="33"/>
      <c r="M232" s="144"/>
      <c r="T232" s="52"/>
      <c r="AT232" s="18" t="s">
        <v>156</v>
      </c>
      <c r="AU232" s="18" t="s">
        <v>82</v>
      </c>
    </row>
    <row r="233" spans="2:65" s="13" customFormat="1">
      <c r="B233" s="152"/>
      <c r="D233" s="146" t="s">
        <v>158</v>
      </c>
      <c r="E233" s="153" t="s">
        <v>19</v>
      </c>
      <c r="F233" s="154" t="s">
        <v>1334</v>
      </c>
      <c r="H233" s="155">
        <v>5.7</v>
      </c>
      <c r="I233" s="156"/>
      <c r="L233" s="152"/>
      <c r="M233" s="157"/>
      <c r="T233" s="158"/>
      <c r="AT233" s="153" t="s">
        <v>158</v>
      </c>
      <c r="AU233" s="153" t="s">
        <v>82</v>
      </c>
      <c r="AV233" s="13" t="s">
        <v>82</v>
      </c>
      <c r="AW233" s="13" t="s">
        <v>33</v>
      </c>
      <c r="AX233" s="13" t="s">
        <v>72</v>
      </c>
      <c r="AY233" s="153" t="s">
        <v>146</v>
      </c>
    </row>
    <row r="234" spans="2:65" s="13" customFormat="1">
      <c r="B234" s="152"/>
      <c r="D234" s="146" t="s">
        <v>158</v>
      </c>
      <c r="E234" s="153" t="s">
        <v>19</v>
      </c>
      <c r="F234" s="154" t="s">
        <v>1335</v>
      </c>
      <c r="H234" s="155">
        <v>6.4</v>
      </c>
      <c r="I234" s="156"/>
      <c r="L234" s="152"/>
      <c r="M234" s="157"/>
      <c r="T234" s="158"/>
      <c r="AT234" s="153" t="s">
        <v>158</v>
      </c>
      <c r="AU234" s="153" t="s">
        <v>82</v>
      </c>
      <c r="AV234" s="13" t="s">
        <v>82</v>
      </c>
      <c r="AW234" s="13" t="s">
        <v>33</v>
      </c>
      <c r="AX234" s="13" t="s">
        <v>72</v>
      </c>
      <c r="AY234" s="153" t="s">
        <v>146</v>
      </c>
    </row>
    <row r="235" spans="2:65" s="13" customFormat="1">
      <c r="B235" s="152"/>
      <c r="D235" s="146" t="s">
        <v>158</v>
      </c>
      <c r="E235" s="153" t="s">
        <v>19</v>
      </c>
      <c r="F235" s="154" t="s">
        <v>1336</v>
      </c>
      <c r="H235" s="155">
        <v>11.1</v>
      </c>
      <c r="I235" s="156"/>
      <c r="L235" s="152"/>
      <c r="M235" s="157"/>
      <c r="T235" s="158"/>
      <c r="AT235" s="153" t="s">
        <v>158</v>
      </c>
      <c r="AU235" s="153" t="s">
        <v>82</v>
      </c>
      <c r="AV235" s="13" t="s">
        <v>82</v>
      </c>
      <c r="AW235" s="13" t="s">
        <v>33</v>
      </c>
      <c r="AX235" s="13" t="s">
        <v>72</v>
      </c>
      <c r="AY235" s="153" t="s">
        <v>146</v>
      </c>
    </row>
    <row r="236" spans="2:65" s="14" customFormat="1">
      <c r="B236" s="159"/>
      <c r="D236" s="146" t="s">
        <v>158</v>
      </c>
      <c r="E236" s="160" t="s">
        <v>19</v>
      </c>
      <c r="F236" s="161" t="s">
        <v>163</v>
      </c>
      <c r="H236" s="162">
        <v>23.2</v>
      </c>
      <c r="I236" s="163"/>
      <c r="L236" s="159"/>
      <c r="M236" s="164"/>
      <c r="T236" s="165"/>
      <c r="AT236" s="160" t="s">
        <v>158</v>
      </c>
      <c r="AU236" s="160" t="s">
        <v>82</v>
      </c>
      <c r="AV236" s="14" t="s">
        <v>154</v>
      </c>
      <c r="AW236" s="14" t="s">
        <v>33</v>
      </c>
      <c r="AX236" s="14" t="s">
        <v>80</v>
      </c>
      <c r="AY236" s="160" t="s">
        <v>146</v>
      </c>
    </row>
    <row r="237" spans="2:65" s="1" customFormat="1" ht="33" customHeight="1">
      <c r="B237" s="33"/>
      <c r="C237" s="128" t="s">
        <v>615</v>
      </c>
      <c r="D237" s="128" t="s">
        <v>149</v>
      </c>
      <c r="E237" s="129" t="s">
        <v>1380</v>
      </c>
      <c r="F237" s="130" t="s">
        <v>1381</v>
      </c>
      <c r="G237" s="131" t="s">
        <v>166</v>
      </c>
      <c r="H237" s="132">
        <v>1</v>
      </c>
      <c r="I237" s="133"/>
      <c r="J237" s="134">
        <f>ROUND(I237*H237,2)</f>
        <v>0</v>
      </c>
      <c r="K237" s="130" t="s">
        <v>153</v>
      </c>
      <c r="L237" s="33"/>
      <c r="M237" s="135" t="s">
        <v>19</v>
      </c>
      <c r="N237" s="136" t="s">
        <v>43</v>
      </c>
      <c r="P237" s="137">
        <f>O237*H237</f>
        <v>0</v>
      </c>
      <c r="Q237" s="137">
        <v>2E-3</v>
      </c>
      <c r="R237" s="137">
        <f>Q237*H237</f>
        <v>2E-3</v>
      </c>
      <c r="S237" s="137">
        <v>0</v>
      </c>
      <c r="T237" s="138">
        <f>S237*H237</f>
        <v>0</v>
      </c>
      <c r="AR237" s="139" t="s">
        <v>256</v>
      </c>
      <c r="AT237" s="139" t="s">
        <v>149</v>
      </c>
      <c r="AU237" s="139" t="s">
        <v>82</v>
      </c>
      <c r="AY237" s="18" t="s">
        <v>146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80</v>
      </c>
      <c r="BK237" s="140">
        <f>ROUND(I237*H237,2)</f>
        <v>0</v>
      </c>
      <c r="BL237" s="18" t="s">
        <v>256</v>
      </c>
      <c r="BM237" s="139" t="s">
        <v>1382</v>
      </c>
    </row>
    <row r="238" spans="2:65" s="1" customFormat="1">
      <c r="B238" s="33"/>
      <c r="D238" s="141" t="s">
        <v>156</v>
      </c>
      <c r="F238" s="142" t="s">
        <v>1383</v>
      </c>
      <c r="I238" s="143"/>
      <c r="L238" s="33"/>
      <c r="M238" s="144"/>
      <c r="T238" s="52"/>
      <c r="AT238" s="18" t="s">
        <v>156</v>
      </c>
      <c r="AU238" s="18" t="s">
        <v>82</v>
      </c>
    </row>
    <row r="239" spans="2:65" s="1" customFormat="1" ht="37.9" customHeight="1">
      <c r="B239" s="33"/>
      <c r="C239" s="128" t="s">
        <v>705</v>
      </c>
      <c r="D239" s="128" t="s">
        <v>149</v>
      </c>
      <c r="E239" s="129" t="s">
        <v>1384</v>
      </c>
      <c r="F239" s="130" t="s">
        <v>1385</v>
      </c>
      <c r="G239" s="131" t="s">
        <v>166</v>
      </c>
      <c r="H239" s="132">
        <v>3</v>
      </c>
      <c r="I239" s="133"/>
      <c r="J239" s="134">
        <f>ROUND(I239*H239,2)</f>
        <v>0</v>
      </c>
      <c r="K239" s="130" t="s">
        <v>153</v>
      </c>
      <c r="L239" s="33"/>
      <c r="M239" s="135" t="s">
        <v>19</v>
      </c>
      <c r="N239" s="136" t="s">
        <v>43</v>
      </c>
      <c r="P239" s="137">
        <f>O239*H239</f>
        <v>0</v>
      </c>
      <c r="Q239" s="137">
        <v>3.1199999999999999E-3</v>
      </c>
      <c r="R239" s="137">
        <f>Q239*H239</f>
        <v>9.3600000000000003E-3</v>
      </c>
      <c r="S239" s="137">
        <v>0</v>
      </c>
      <c r="T239" s="138">
        <f>S239*H239</f>
        <v>0</v>
      </c>
      <c r="AR239" s="139" t="s">
        <v>256</v>
      </c>
      <c r="AT239" s="139" t="s">
        <v>149</v>
      </c>
      <c r="AU239" s="139" t="s">
        <v>82</v>
      </c>
      <c r="AY239" s="18" t="s">
        <v>146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80</v>
      </c>
      <c r="BK239" s="140">
        <f>ROUND(I239*H239,2)</f>
        <v>0</v>
      </c>
      <c r="BL239" s="18" t="s">
        <v>256</v>
      </c>
      <c r="BM239" s="139" t="s">
        <v>1386</v>
      </c>
    </row>
    <row r="240" spans="2:65" s="1" customFormat="1">
      <c r="B240" s="33"/>
      <c r="D240" s="141" t="s">
        <v>156</v>
      </c>
      <c r="F240" s="142" t="s">
        <v>1387</v>
      </c>
      <c r="I240" s="143"/>
      <c r="L240" s="33"/>
      <c r="M240" s="144"/>
      <c r="T240" s="52"/>
      <c r="AT240" s="18" t="s">
        <v>156</v>
      </c>
      <c r="AU240" s="18" t="s">
        <v>82</v>
      </c>
    </row>
    <row r="241" spans="2:65" s="1" customFormat="1" ht="16.5" customHeight="1">
      <c r="B241" s="33"/>
      <c r="C241" s="128" t="s">
        <v>713</v>
      </c>
      <c r="D241" s="128" t="s">
        <v>149</v>
      </c>
      <c r="E241" s="129" t="s">
        <v>1388</v>
      </c>
      <c r="F241" s="130" t="s">
        <v>1389</v>
      </c>
      <c r="G241" s="131" t="s">
        <v>166</v>
      </c>
      <c r="H241" s="132">
        <v>22</v>
      </c>
      <c r="I241" s="133"/>
      <c r="J241" s="134">
        <f>ROUND(I241*H241,2)</f>
        <v>0</v>
      </c>
      <c r="K241" s="130" t="s">
        <v>19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5.1000000000000004E-4</v>
      </c>
      <c r="R241" s="137">
        <f>Q241*H241</f>
        <v>1.1220000000000001E-2</v>
      </c>
      <c r="S241" s="137">
        <v>0</v>
      </c>
      <c r="T241" s="138">
        <f>S241*H241</f>
        <v>0</v>
      </c>
      <c r="AR241" s="139" t="s">
        <v>256</v>
      </c>
      <c r="AT241" s="139" t="s">
        <v>149</v>
      </c>
      <c r="AU241" s="139" t="s">
        <v>82</v>
      </c>
      <c r="AY241" s="18" t="s">
        <v>146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80</v>
      </c>
      <c r="BK241" s="140">
        <f>ROUND(I241*H241,2)</f>
        <v>0</v>
      </c>
      <c r="BL241" s="18" t="s">
        <v>256</v>
      </c>
      <c r="BM241" s="139" t="s">
        <v>1390</v>
      </c>
    </row>
    <row r="242" spans="2:65" s="13" customFormat="1">
      <c r="B242" s="152"/>
      <c r="D242" s="146" t="s">
        <v>158</v>
      </c>
      <c r="E242" s="153" t="s">
        <v>19</v>
      </c>
      <c r="F242" s="154" t="s">
        <v>1391</v>
      </c>
      <c r="H242" s="155">
        <v>6</v>
      </c>
      <c r="I242" s="156"/>
      <c r="L242" s="152"/>
      <c r="M242" s="157"/>
      <c r="T242" s="158"/>
      <c r="AT242" s="153" t="s">
        <v>158</v>
      </c>
      <c r="AU242" s="153" t="s">
        <v>82</v>
      </c>
      <c r="AV242" s="13" t="s">
        <v>82</v>
      </c>
      <c r="AW242" s="13" t="s">
        <v>33</v>
      </c>
      <c r="AX242" s="13" t="s">
        <v>72</v>
      </c>
      <c r="AY242" s="153" t="s">
        <v>146</v>
      </c>
    </row>
    <row r="243" spans="2:65" s="13" customFormat="1">
      <c r="B243" s="152"/>
      <c r="D243" s="146" t="s">
        <v>158</v>
      </c>
      <c r="E243" s="153" t="s">
        <v>19</v>
      </c>
      <c r="F243" s="154" t="s">
        <v>1392</v>
      </c>
      <c r="H243" s="155">
        <v>11</v>
      </c>
      <c r="I243" s="156"/>
      <c r="L243" s="152"/>
      <c r="M243" s="157"/>
      <c r="T243" s="158"/>
      <c r="AT243" s="153" t="s">
        <v>158</v>
      </c>
      <c r="AU243" s="153" t="s">
        <v>82</v>
      </c>
      <c r="AV243" s="13" t="s">
        <v>82</v>
      </c>
      <c r="AW243" s="13" t="s">
        <v>33</v>
      </c>
      <c r="AX243" s="13" t="s">
        <v>72</v>
      </c>
      <c r="AY243" s="153" t="s">
        <v>146</v>
      </c>
    </row>
    <row r="244" spans="2:65" s="13" customFormat="1">
      <c r="B244" s="152"/>
      <c r="D244" s="146" t="s">
        <v>158</v>
      </c>
      <c r="E244" s="153" t="s">
        <v>19</v>
      </c>
      <c r="F244" s="154" t="s">
        <v>1393</v>
      </c>
      <c r="H244" s="155">
        <v>5</v>
      </c>
      <c r="I244" s="156"/>
      <c r="L244" s="152"/>
      <c r="M244" s="157"/>
      <c r="T244" s="158"/>
      <c r="AT244" s="153" t="s">
        <v>158</v>
      </c>
      <c r="AU244" s="153" t="s">
        <v>82</v>
      </c>
      <c r="AV244" s="13" t="s">
        <v>82</v>
      </c>
      <c r="AW244" s="13" t="s">
        <v>33</v>
      </c>
      <c r="AX244" s="13" t="s">
        <v>72</v>
      </c>
      <c r="AY244" s="153" t="s">
        <v>146</v>
      </c>
    </row>
    <row r="245" spans="2:65" s="14" customFormat="1">
      <c r="B245" s="159"/>
      <c r="D245" s="146" t="s">
        <v>158</v>
      </c>
      <c r="E245" s="160" t="s">
        <v>19</v>
      </c>
      <c r="F245" s="161" t="s">
        <v>163</v>
      </c>
      <c r="H245" s="162">
        <v>22</v>
      </c>
      <c r="I245" s="163"/>
      <c r="L245" s="159"/>
      <c r="M245" s="164"/>
      <c r="T245" s="165"/>
      <c r="AT245" s="160" t="s">
        <v>158</v>
      </c>
      <c r="AU245" s="160" t="s">
        <v>82</v>
      </c>
      <c r="AV245" s="14" t="s">
        <v>154</v>
      </c>
      <c r="AW245" s="14" t="s">
        <v>33</v>
      </c>
      <c r="AX245" s="14" t="s">
        <v>80</v>
      </c>
      <c r="AY245" s="160" t="s">
        <v>146</v>
      </c>
    </row>
    <row r="246" spans="2:65" s="1" customFormat="1" ht="33" customHeight="1">
      <c r="B246" s="33"/>
      <c r="C246" s="128" t="s">
        <v>720</v>
      </c>
      <c r="D246" s="128" t="s">
        <v>149</v>
      </c>
      <c r="E246" s="129" t="s">
        <v>1394</v>
      </c>
      <c r="F246" s="130" t="s">
        <v>1395</v>
      </c>
      <c r="G246" s="131" t="s">
        <v>264</v>
      </c>
      <c r="H246" s="132">
        <v>343.68</v>
      </c>
      <c r="I246" s="133"/>
      <c r="J246" s="134">
        <f>ROUND(I246*H246,2)</f>
        <v>0</v>
      </c>
      <c r="K246" s="130" t="s">
        <v>153</v>
      </c>
      <c r="L246" s="33"/>
      <c r="M246" s="135" t="s">
        <v>19</v>
      </c>
      <c r="N246" s="136" t="s">
        <v>43</v>
      </c>
      <c r="P246" s="137">
        <f>O246*H246</f>
        <v>0</v>
      </c>
      <c r="Q246" s="137">
        <v>6.6299999999999996E-3</v>
      </c>
      <c r="R246" s="137">
        <f>Q246*H246</f>
        <v>2.2785983999999999</v>
      </c>
      <c r="S246" s="137">
        <v>0</v>
      </c>
      <c r="T246" s="138">
        <f>S246*H246</f>
        <v>0</v>
      </c>
      <c r="AR246" s="139" t="s">
        <v>256</v>
      </c>
      <c r="AT246" s="139" t="s">
        <v>149</v>
      </c>
      <c r="AU246" s="139" t="s">
        <v>82</v>
      </c>
      <c r="AY246" s="18" t="s">
        <v>146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8" t="s">
        <v>80</v>
      </c>
      <c r="BK246" s="140">
        <f>ROUND(I246*H246,2)</f>
        <v>0</v>
      </c>
      <c r="BL246" s="18" t="s">
        <v>256</v>
      </c>
      <c r="BM246" s="139" t="s">
        <v>1396</v>
      </c>
    </row>
    <row r="247" spans="2:65" s="1" customFormat="1">
      <c r="B247" s="33"/>
      <c r="D247" s="141" t="s">
        <v>156</v>
      </c>
      <c r="F247" s="142" t="s">
        <v>1397</v>
      </c>
      <c r="I247" s="143"/>
      <c r="L247" s="33"/>
      <c r="M247" s="144"/>
      <c r="T247" s="52"/>
      <c r="AT247" s="18" t="s">
        <v>156</v>
      </c>
      <c r="AU247" s="18" t="s">
        <v>82</v>
      </c>
    </row>
    <row r="248" spans="2:65" s="12" customFormat="1">
      <c r="B248" s="145"/>
      <c r="D248" s="146" t="s">
        <v>158</v>
      </c>
      <c r="E248" s="147" t="s">
        <v>19</v>
      </c>
      <c r="F248" s="148" t="s">
        <v>1341</v>
      </c>
      <c r="H248" s="147" t="s">
        <v>19</v>
      </c>
      <c r="I248" s="149"/>
      <c r="L248" s="145"/>
      <c r="M248" s="150"/>
      <c r="T248" s="151"/>
      <c r="AT248" s="147" t="s">
        <v>158</v>
      </c>
      <c r="AU248" s="147" t="s">
        <v>82</v>
      </c>
      <c r="AV248" s="12" t="s">
        <v>80</v>
      </c>
      <c r="AW248" s="12" t="s">
        <v>33</v>
      </c>
      <c r="AX248" s="12" t="s">
        <v>72</v>
      </c>
      <c r="AY248" s="147" t="s">
        <v>146</v>
      </c>
    </row>
    <row r="249" spans="2:65" s="13" customFormat="1">
      <c r="B249" s="152"/>
      <c r="D249" s="146" t="s">
        <v>158</v>
      </c>
      <c r="E249" s="153" t="s">
        <v>19</v>
      </c>
      <c r="F249" s="154" t="s">
        <v>1342</v>
      </c>
      <c r="H249" s="155">
        <v>86.78</v>
      </c>
      <c r="I249" s="156"/>
      <c r="L249" s="152"/>
      <c r="M249" s="157"/>
      <c r="T249" s="158"/>
      <c r="AT249" s="153" t="s">
        <v>158</v>
      </c>
      <c r="AU249" s="153" t="s">
        <v>82</v>
      </c>
      <c r="AV249" s="13" t="s">
        <v>82</v>
      </c>
      <c r="AW249" s="13" t="s">
        <v>33</v>
      </c>
      <c r="AX249" s="13" t="s">
        <v>72</v>
      </c>
      <c r="AY249" s="153" t="s">
        <v>146</v>
      </c>
    </row>
    <row r="250" spans="2:65" s="13" customFormat="1" ht="22.5">
      <c r="B250" s="152"/>
      <c r="D250" s="146" t="s">
        <v>158</v>
      </c>
      <c r="E250" s="153" t="s">
        <v>19</v>
      </c>
      <c r="F250" s="154" t="s">
        <v>1343</v>
      </c>
      <c r="H250" s="155">
        <v>149.4</v>
      </c>
      <c r="I250" s="156"/>
      <c r="L250" s="152"/>
      <c r="M250" s="157"/>
      <c r="T250" s="158"/>
      <c r="AT250" s="153" t="s">
        <v>158</v>
      </c>
      <c r="AU250" s="153" t="s">
        <v>82</v>
      </c>
      <c r="AV250" s="13" t="s">
        <v>82</v>
      </c>
      <c r="AW250" s="13" t="s">
        <v>33</v>
      </c>
      <c r="AX250" s="13" t="s">
        <v>72</v>
      </c>
      <c r="AY250" s="153" t="s">
        <v>146</v>
      </c>
    </row>
    <row r="251" spans="2:65" s="13" customFormat="1">
      <c r="B251" s="152"/>
      <c r="D251" s="146" t="s">
        <v>158</v>
      </c>
      <c r="E251" s="153" t="s">
        <v>19</v>
      </c>
      <c r="F251" s="154" t="s">
        <v>1344</v>
      </c>
      <c r="H251" s="155">
        <v>92.5</v>
      </c>
      <c r="I251" s="156"/>
      <c r="L251" s="152"/>
      <c r="M251" s="157"/>
      <c r="T251" s="158"/>
      <c r="AT251" s="153" t="s">
        <v>158</v>
      </c>
      <c r="AU251" s="153" t="s">
        <v>82</v>
      </c>
      <c r="AV251" s="13" t="s">
        <v>82</v>
      </c>
      <c r="AW251" s="13" t="s">
        <v>33</v>
      </c>
      <c r="AX251" s="13" t="s">
        <v>72</v>
      </c>
      <c r="AY251" s="153" t="s">
        <v>146</v>
      </c>
    </row>
    <row r="252" spans="2:65" s="15" customFormat="1">
      <c r="B252" s="166"/>
      <c r="D252" s="146" t="s">
        <v>158</v>
      </c>
      <c r="E252" s="167" t="s">
        <v>19</v>
      </c>
      <c r="F252" s="168" t="s">
        <v>208</v>
      </c>
      <c r="H252" s="169">
        <v>328.68</v>
      </c>
      <c r="I252" s="170"/>
      <c r="L252" s="166"/>
      <c r="M252" s="171"/>
      <c r="T252" s="172"/>
      <c r="AT252" s="167" t="s">
        <v>158</v>
      </c>
      <c r="AU252" s="167" t="s">
        <v>82</v>
      </c>
      <c r="AV252" s="15" t="s">
        <v>147</v>
      </c>
      <c r="AW252" s="15" t="s">
        <v>33</v>
      </c>
      <c r="AX252" s="15" t="s">
        <v>72</v>
      </c>
      <c r="AY252" s="167" t="s">
        <v>146</v>
      </c>
    </row>
    <row r="253" spans="2:65" s="12" customFormat="1">
      <c r="B253" s="145"/>
      <c r="D253" s="146" t="s">
        <v>158</v>
      </c>
      <c r="E253" s="147" t="s">
        <v>19</v>
      </c>
      <c r="F253" s="148" t="s">
        <v>1345</v>
      </c>
      <c r="H253" s="147" t="s">
        <v>19</v>
      </c>
      <c r="I253" s="149"/>
      <c r="L253" s="145"/>
      <c r="M253" s="150"/>
      <c r="T253" s="151"/>
      <c r="AT253" s="147" t="s">
        <v>158</v>
      </c>
      <c r="AU253" s="147" t="s">
        <v>82</v>
      </c>
      <c r="AV253" s="12" t="s">
        <v>80</v>
      </c>
      <c r="AW253" s="12" t="s">
        <v>33</v>
      </c>
      <c r="AX253" s="12" t="s">
        <v>72</v>
      </c>
      <c r="AY253" s="147" t="s">
        <v>146</v>
      </c>
    </row>
    <row r="254" spans="2:65" s="13" customFormat="1">
      <c r="B254" s="152"/>
      <c r="D254" s="146" t="s">
        <v>158</v>
      </c>
      <c r="E254" s="153" t="s">
        <v>19</v>
      </c>
      <c r="F254" s="154" t="s">
        <v>1346</v>
      </c>
      <c r="H254" s="155">
        <v>4.5</v>
      </c>
      <c r="I254" s="156"/>
      <c r="L254" s="152"/>
      <c r="M254" s="157"/>
      <c r="T254" s="158"/>
      <c r="AT254" s="153" t="s">
        <v>158</v>
      </c>
      <c r="AU254" s="153" t="s">
        <v>82</v>
      </c>
      <c r="AV254" s="13" t="s">
        <v>82</v>
      </c>
      <c r="AW254" s="13" t="s">
        <v>33</v>
      </c>
      <c r="AX254" s="13" t="s">
        <v>72</v>
      </c>
      <c r="AY254" s="153" t="s">
        <v>146</v>
      </c>
    </row>
    <row r="255" spans="2:65" s="13" customFormat="1">
      <c r="B255" s="152"/>
      <c r="D255" s="146" t="s">
        <v>158</v>
      </c>
      <c r="E255" s="153" t="s">
        <v>19</v>
      </c>
      <c r="F255" s="154" t="s">
        <v>1347</v>
      </c>
      <c r="H255" s="155">
        <v>10.5</v>
      </c>
      <c r="I255" s="156"/>
      <c r="L255" s="152"/>
      <c r="M255" s="157"/>
      <c r="T255" s="158"/>
      <c r="AT255" s="153" t="s">
        <v>158</v>
      </c>
      <c r="AU255" s="153" t="s">
        <v>82</v>
      </c>
      <c r="AV255" s="13" t="s">
        <v>82</v>
      </c>
      <c r="AW255" s="13" t="s">
        <v>33</v>
      </c>
      <c r="AX255" s="13" t="s">
        <v>72</v>
      </c>
      <c r="AY255" s="153" t="s">
        <v>146</v>
      </c>
    </row>
    <row r="256" spans="2:65" s="15" customFormat="1">
      <c r="B256" s="166"/>
      <c r="D256" s="146" t="s">
        <v>158</v>
      </c>
      <c r="E256" s="167" t="s">
        <v>19</v>
      </c>
      <c r="F256" s="168" t="s">
        <v>208</v>
      </c>
      <c r="H256" s="169">
        <v>15</v>
      </c>
      <c r="I256" s="170"/>
      <c r="L256" s="166"/>
      <c r="M256" s="171"/>
      <c r="T256" s="172"/>
      <c r="AT256" s="167" t="s">
        <v>158</v>
      </c>
      <c r="AU256" s="167" t="s">
        <v>82</v>
      </c>
      <c r="AV256" s="15" t="s">
        <v>147</v>
      </c>
      <c r="AW256" s="15" t="s">
        <v>33</v>
      </c>
      <c r="AX256" s="15" t="s">
        <v>72</v>
      </c>
      <c r="AY256" s="167" t="s">
        <v>146</v>
      </c>
    </row>
    <row r="257" spans="2:65" s="14" customFormat="1">
      <c r="B257" s="159"/>
      <c r="D257" s="146" t="s">
        <v>158</v>
      </c>
      <c r="E257" s="160" t="s">
        <v>19</v>
      </c>
      <c r="F257" s="161" t="s">
        <v>163</v>
      </c>
      <c r="H257" s="162">
        <v>343.68</v>
      </c>
      <c r="I257" s="163"/>
      <c r="L257" s="159"/>
      <c r="M257" s="164"/>
      <c r="T257" s="165"/>
      <c r="AT257" s="160" t="s">
        <v>158</v>
      </c>
      <c r="AU257" s="160" t="s">
        <v>82</v>
      </c>
      <c r="AV257" s="14" t="s">
        <v>154</v>
      </c>
      <c r="AW257" s="14" t="s">
        <v>33</v>
      </c>
      <c r="AX257" s="14" t="s">
        <v>80</v>
      </c>
      <c r="AY257" s="160" t="s">
        <v>146</v>
      </c>
    </row>
    <row r="258" spans="2:65" s="1" customFormat="1" ht="37.9" customHeight="1">
      <c r="B258" s="33"/>
      <c r="C258" s="128" t="s">
        <v>725</v>
      </c>
      <c r="D258" s="128" t="s">
        <v>149</v>
      </c>
      <c r="E258" s="129" t="s">
        <v>1398</v>
      </c>
      <c r="F258" s="130" t="s">
        <v>1399</v>
      </c>
      <c r="G258" s="131" t="s">
        <v>166</v>
      </c>
      <c r="H258" s="132">
        <v>21</v>
      </c>
      <c r="I258" s="133"/>
      <c r="J258" s="134">
        <f>ROUND(I258*H258,2)</f>
        <v>0</v>
      </c>
      <c r="K258" s="130" t="s">
        <v>153</v>
      </c>
      <c r="L258" s="33"/>
      <c r="M258" s="135" t="s">
        <v>19</v>
      </c>
      <c r="N258" s="136" t="s">
        <v>43</v>
      </c>
      <c r="P258" s="137">
        <f>O258*H258</f>
        <v>0</v>
      </c>
      <c r="Q258" s="137">
        <v>4.2999999999999999E-4</v>
      </c>
      <c r="R258" s="137">
        <f>Q258*H258</f>
        <v>9.0299999999999998E-3</v>
      </c>
      <c r="S258" s="137">
        <v>0</v>
      </c>
      <c r="T258" s="138">
        <f>S258*H258</f>
        <v>0</v>
      </c>
      <c r="AR258" s="139" t="s">
        <v>256</v>
      </c>
      <c r="AT258" s="139" t="s">
        <v>149</v>
      </c>
      <c r="AU258" s="139" t="s">
        <v>82</v>
      </c>
      <c r="AY258" s="18" t="s">
        <v>146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8" t="s">
        <v>80</v>
      </c>
      <c r="BK258" s="140">
        <f>ROUND(I258*H258,2)</f>
        <v>0</v>
      </c>
      <c r="BL258" s="18" t="s">
        <v>256</v>
      </c>
      <c r="BM258" s="139" t="s">
        <v>1400</v>
      </c>
    </row>
    <row r="259" spans="2:65" s="1" customFormat="1">
      <c r="B259" s="33"/>
      <c r="D259" s="141" t="s">
        <v>156</v>
      </c>
      <c r="F259" s="142" t="s">
        <v>1401</v>
      </c>
      <c r="I259" s="143"/>
      <c r="L259" s="33"/>
      <c r="M259" s="144"/>
      <c r="T259" s="52"/>
      <c r="AT259" s="18" t="s">
        <v>156</v>
      </c>
      <c r="AU259" s="18" t="s">
        <v>82</v>
      </c>
    </row>
    <row r="260" spans="2:65" s="13" customFormat="1">
      <c r="B260" s="152"/>
      <c r="D260" s="146" t="s">
        <v>158</v>
      </c>
      <c r="E260" s="153" t="s">
        <v>19</v>
      </c>
      <c r="F260" s="154" t="s">
        <v>147</v>
      </c>
      <c r="H260" s="155">
        <v>3</v>
      </c>
      <c r="I260" s="156"/>
      <c r="L260" s="152"/>
      <c r="M260" s="157"/>
      <c r="T260" s="158"/>
      <c r="AT260" s="153" t="s">
        <v>158</v>
      </c>
      <c r="AU260" s="153" t="s">
        <v>82</v>
      </c>
      <c r="AV260" s="13" t="s">
        <v>82</v>
      </c>
      <c r="AW260" s="13" t="s">
        <v>33</v>
      </c>
      <c r="AX260" s="13" t="s">
        <v>72</v>
      </c>
      <c r="AY260" s="153" t="s">
        <v>146</v>
      </c>
    </row>
    <row r="261" spans="2:65" s="13" customFormat="1">
      <c r="B261" s="152"/>
      <c r="D261" s="146" t="s">
        <v>158</v>
      </c>
      <c r="E261" s="153" t="s">
        <v>19</v>
      </c>
      <c r="F261" s="154" t="s">
        <v>1402</v>
      </c>
      <c r="H261" s="155">
        <v>12</v>
      </c>
      <c r="I261" s="156"/>
      <c r="L261" s="152"/>
      <c r="M261" s="157"/>
      <c r="T261" s="158"/>
      <c r="AT261" s="153" t="s">
        <v>158</v>
      </c>
      <c r="AU261" s="153" t="s">
        <v>82</v>
      </c>
      <c r="AV261" s="13" t="s">
        <v>82</v>
      </c>
      <c r="AW261" s="13" t="s">
        <v>33</v>
      </c>
      <c r="AX261" s="13" t="s">
        <v>72</v>
      </c>
      <c r="AY261" s="153" t="s">
        <v>146</v>
      </c>
    </row>
    <row r="262" spans="2:65" s="13" customFormat="1">
      <c r="B262" s="152"/>
      <c r="D262" s="146" t="s">
        <v>158</v>
      </c>
      <c r="E262" s="153" t="s">
        <v>19</v>
      </c>
      <c r="F262" s="154" t="s">
        <v>189</v>
      </c>
      <c r="H262" s="155">
        <v>6</v>
      </c>
      <c r="I262" s="156"/>
      <c r="L262" s="152"/>
      <c r="M262" s="157"/>
      <c r="T262" s="158"/>
      <c r="AT262" s="153" t="s">
        <v>158</v>
      </c>
      <c r="AU262" s="153" t="s">
        <v>82</v>
      </c>
      <c r="AV262" s="13" t="s">
        <v>82</v>
      </c>
      <c r="AW262" s="13" t="s">
        <v>33</v>
      </c>
      <c r="AX262" s="13" t="s">
        <v>72</v>
      </c>
      <c r="AY262" s="153" t="s">
        <v>146</v>
      </c>
    </row>
    <row r="263" spans="2:65" s="14" customFormat="1">
      <c r="B263" s="159"/>
      <c r="D263" s="146" t="s">
        <v>158</v>
      </c>
      <c r="E263" s="160" t="s">
        <v>19</v>
      </c>
      <c r="F263" s="161" t="s">
        <v>163</v>
      </c>
      <c r="H263" s="162">
        <v>21</v>
      </c>
      <c r="I263" s="163"/>
      <c r="L263" s="159"/>
      <c r="M263" s="164"/>
      <c r="T263" s="165"/>
      <c r="AT263" s="160" t="s">
        <v>158</v>
      </c>
      <c r="AU263" s="160" t="s">
        <v>82</v>
      </c>
      <c r="AV263" s="14" t="s">
        <v>154</v>
      </c>
      <c r="AW263" s="14" t="s">
        <v>33</v>
      </c>
      <c r="AX263" s="14" t="s">
        <v>80</v>
      </c>
      <c r="AY263" s="160" t="s">
        <v>146</v>
      </c>
    </row>
    <row r="264" spans="2:65" s="1" customFormat="1" ht="24.2" customHeight="1">
      <c r="B264" s="33"/>
      <c r="C264" s="128" t="s">
        <v>731</v>
      </c>
      <c r="D264" s="128" t="s">
        <v>149</v>
      </c>
      <c r="E264" s="129" t="s">
        <v>1403</v>
      </c>
      <c r="F264" s="130" t="s">
        <v>1404</v>
      </c>
      <c r="G264" s="131" t="s">
        <v>264</v>
      </c>
      <c r="H264" s="132">
        <v>9</v>
      </c>
      <c r="I264" s="133"/>
      <c r="J264" s="134">
        <f>ROUND(I264*H264,2)</f>
        <v>0</v>
      </c>
      <c r="K264" s="130" t="s">
        <v>153</v>
      </c>
      <c r="L264" s="33"/>
      <c r="M264" s="135" t="s">
        <v>19</v>
      </c>
      <c r="N264" s="136" t="s">
        <v>43</v>
      </c>
      <c r="P264" s="137">
        <f>O264*H264</f>
        <v>0</v>
      </c>
      <c r="Q264" s="137">
        <v>2.8300000000000001E-3</v>
      </c>
      <c r="R264" s="137">
        <f>Q264*H264</f>
        <v>2.547E-2</v>
      </c>
      <c r="S264" s="137">
        <v>0</v>
      </c>
      <c r="T264" s="138">
        <f>S264*H264</f>
        <v>0</v>
      </c>
      <c r="AR264" s="139" t="s">
        <v>256</v>
      </c>
      <c r="AT264" s="139" t="s">
        <v>149</v>
      </c>
      <c r="AU264" s="139" t="s">
        <v>82</v>
      </c>
      <c r="AY264" s="18" t="s">
        <v>146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8" t="s">
        <v>80</v>
      </c>
      <c r="BK264" s="140">
        <f>ROUND(I264*H264,2)</f>
        <v>0</v>
      </c>
      <c r="BL264" s="18" t="s">
        <v>256</v>
      </c>
      <c r="BM264" s="139" t="s">
        <v>1405</v>
      </c>
    </row>
    <row r="265" spans="2:65" s="1" customFormat="1">
      <c r="B265" s="33"/>
      <c r="D265" s="141" t="s">
        <v>156</v>
      </c>
      <c r="F265" s="142" t="s">
        <v>1406</v>
      </c>
      <c r="I265" s="143"/>
      <c r="L265" s="33"/>
      <c r="M265" s="144"/>
      <c r="T265" s="52"/>
      <c r="AT265" s="18" t="s">
        <v>156</v>
      </c>
      <c r="AU265" s="18" t="s">
        <v>82</v>
      </c>
    </row>
    <row r="266" spans="2:65" s="13" customFormat="1">
      <c r="B266" s="152"/>
      <c r="D266" s="146" t="s">
        <v>158</v>
      </c>
      <c r="E266" s="153" t="s">
        <v>19</v>
      </c>
      <c r="F266" s="154" t="s">
        <v>1355</v>
      </c>
      <c r="H266" s="155">
        <v>9</v>
      </c>
      <c r="I266" s="156"/>
      <c r="L266" s="152"/>
      <c r="M266" s="157"/>
      <c r="T266" s="158"/>
      <c r="AT266" s="153" t="s">
        <v>158</v>
      </c>
      <c r="AU266" s="153" t="s">
        <v>82</v>
      </c>
      <c r="AV266" s="13" t="s">
        <v>82</v>
      </c>
      <c r="AW266" s="13" t="s">
        <v>33</v>
      </c>
      <c r="AX266" s="13" t="s">
        <v>80</v>
      </c>
      <c r="AY266" s="153" t="s">
        <v>146</v>
      </c>
    </row>
    <row r="267" spans="2:65" s="1" customFormat="1" ht="24.2" customHeight="1">
      <c r="B267" s="33"/>
      <c r="C267" s="128" t="s">
        <v>762</v>
      </c>
      <c r="D267" s="128" t="s">
        <v>149</v>
      </c>
      <c r="E267" s="129" t="s">
        <v>1407</v>
      </c>
      <c r="F267" s="130" t="s">
        <v>1408</v>
      </c>
      <c r="G267" s="131" t="s">
        <v>264</v>
      </c>
      <c r="H267" s="132">
        <v>183</v>
      </c>
      <c r="I267" s="133"/>
      <c r="J267" s="134">
        <f>ROUND(I267*H267,2)</f>
        <v>0</v>
      </c>
      <c r="K267" s="130" t="s">
        <v>153</v>
      </c>
      <c r="L267" s="33"/>
      <c r="M267" s="135" t="s">
        <v>19</v>
      </c>
      <c r="N267" s="136" t="s">
        <v>43</v>
      </c>
      <c r="P267" s="137">
        <f>O267*H267</f>
        <v>0</v>
      </c>
      <c r="Q267" s="137">
        <v>3.7699999999999999E-3</v>
      </c>
      <c r="R267" s="137">
        <f>Q267*H267</f>
        <v>0.68991000000000002</v>
      </c>
      <c r="S267" s="137">
        <v>0</v>
      </c>
      <c r="T267" s="138">
        <f>S267*H267</f>
        <v>0</v>
      </c>
      <c r="AR267" s="139" t="s">
        <v>256</v>
      </c>
      <c r="AT267" s="139" t="s">
        <v>149</v>
      </c>
      <c r="AU267" s="139" t="s">
        <v>82</v>
      </c>
      <c r="AY267" s="18" t="s">
        <v>146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80</v>
      </c>
      <c r="BK267" s="140">
        <f>ROUND(I267*H267,2)</f>
        <v>0</v>
      </c>
      <c r="BL267" s="18" t="s">
        <v>256</v>
      </c>
      <c r="BM267" s="139" t="s">
        <v>1409</v>
      </c>
    </row>
    <row r="268" spans="2:65" s="1" customFormat="1">
      <c r="B268" s="33"/>
      <c r="D268" s="141" t="s">
        <v>156</v>
      </c>
      <c r="F268" s="142" t="s">
        <v>1410</v>
      </c>
      <c r="I268" s="143"/>
      <c r="L268" s="33"/>
      <c r="M268" s="144"/>
      <c r="T268" s="52"/>
      <c r="AT268" s="18" t="s">
        <v>156</v>
      </c>
      <c r="AU268" s="18" t="s">
        <v>82</v>
      </c>
    </row>
    <row r="269" spans="2:65" s="13" customFormat="1">
      <c r="B269" s="152"/>
      <c r="D269" s="146" t="s">
        <v>158</v>
      </c>
      <c r="E269" s="153" t="s">
        <v>19</v>
      </c>
      <c r="F269" s="154" t="s">
        <v>1352</v>
      </c>
      <c r="H269" s="155">
        <v>37.5</v>
      </c>
      <c r="I269" s="156"/>
      <c r="L269" s="152"/>
      <c r="M269" s="157"/>
      <c r="T269" s="158"/>
      <c r="AT269" s="153" t="s">
        <v>158</v>
      </c>
      <c r="AU269" s="153" t="s">
        <v>82</v>
      </c>
      <c r="AV269" s="13" t="s">
        <v>82</v>
      </c>
      <c r="AW269" s="13" t="s">
        <v>33</v>
      </c>
      <c r="AX269" s="13" t="s">
        <v>72</v>
      </c>
      <c r="AY269" s="153" t="s">
        <v>146</v>
      </c>
    </row>
    <row r="270" spans="2:65" s="13" customFormat="1">
      <c r="B270" s="152"/>
      <c r="D270" s="146" t="s">
        <v>158</v>
      </c>
      <c r="E270" s="153" t="s">
        <v>19</v>
      </c>
      <c r="F270" s="154" t="s">
        <v>1353</v>
      </c>
      <c r="H270" s="155">
        <v>111.2</v>
      </c>
      <c r="I270" s="156"/>
      <c r="L270" s="152"/>
      <c r="M270" s="157"/>
      <c r="T270" s="158"/>
      <c r="AT270" s="153" t="s">
        <v>158</v>
      </c>
      <c r="AU270" s="153" t="s">
        <v>82</v>
      </c>
      <c r="AV270" s="13" t="s">
        <v>82</v>
      </c>
      <c r="AW270" s="13" t="s">
        <v>33</v>
      </c>
      <c r="AX270" s="13" t="s">
        <v>72</v>
      </c>
      <c r="AY270" s="153" t="s">
        <v>146</v>
      </c>
    </row>
    <row r="271" spans="2:65" s="13" customFormat="1">
      <c r="B271" s="152"/>
      <c r="D271" s="146" t="s">
        <v>158</v>
      </c>
      <c r="E271" s="153" t="s">
        <v>19</v>
      </c>
      <c r="F271" s="154" t="s">
        <v>1354</v>
      </c>
      <c r="H271" s="155">
        <v>34.299999999999997</v>
      </c>
      <c r="I271" s="156"/>
      <c r="L271" s="152"/>
      <c r="M271" s="157"/>
      <c r="T271" s="158"/>
      <c r="AT271" s="153" t="s">
        <v>158</v>
      </c>
      <c r="AU271" s="153" t="s">
        <v>82</v>
      </c>
      <c r="AV271" s="13" t="s">
        <v>82</v>
      </c>
      <c r="AW271" s="13" t="s">
        <v>33</v>
      </c>
      <c r="AX271" s="13" t="s">
        <v>72</v>
      </c>
      <c r="AY271" s="153" t="s">
        <v>146</v>
      </c>
    </row>
    <row r="272" spans="2:65" s="14" customFormat="1">
      <c r="B272" s="159"/>
      <c r="D272" s="146" t="s">
        <v>158</v>
      </c>
      <c r="E272" s="160" t="s">
        <v>19</v>
      </c>
      <c r="F272" s="161" t="s">
        <v>163</v>
      </c>
      <c r="H272" s="162">
        <v>183</v>
      </c>
      <c r="I272" s="163"/>
      <c r="L272" s="159"/>
      <c r="M272" s="164"/>
      <c r="T272" s="165"/>
      <c r="AT272" s="160" t="s">
        <v>158</v>
      </c>
      <c r="AU272" s="160" t="s">
        <v>82</v>
      </c>
      <c r="AV272" s="14" t="s">
        <v>154</v>
      </c>
      <c r="AW272" s="14" t="s">
        <v>33</v>
      </c>
      <c r="AX272" s="14" t="s">
        <v>80</v>
      </c>
      <c r="AY272" s="160" t="s">
        <v>146</v>
      </c>
    </row>
    <row r="273" spans="2:65" s="1" customFormat="1" ht="49.15" customHeight="1">
      <c r="B273" s="33"/>
      <c r="C273" s="128" t="s">
        <v>768</v>
      </c>
      <c r="D273" s="128" t="s">
        <v>149</v>
      </c>
      <c r="E273" s="129" t="s">
        <v>1411</v>
      </c>
      <c r="F273" s="130" t="s">
        <v>1412</v>
      </c>
      <c r="G273" s="131" t="s">
        <v>232</v>
      </c>
      <c r="H273" s="132">
        <v>1</v>
      </c>
      <c r="I273" s="133"/>
      <c r="J273" s="134">
        <f>ROUND(I273*H273,2)</f>
        <v>0</v>
      </c>
      <c r="K273" s="130" t="s">
        <v>19</v>
      </c>
      <c r="L273" s="33"/>
      <c r="M273" s="135" t="s">
        <v>19</v>
      </c>
      <c r="N273" s="136" t="s">
        <v>43</v>
      </c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AR273" s="139" t="s">
        <v>256</v>
      </c>
      <c r="AT273" s="139" t="s">
        <v>149</v>
      </c>
      <c r="AU273" s="139" t="s">
        <v>82</v>
      </c>
      <c r="AY273" s="18" t="s">
        <v>146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80</v>
      </c>
      <c r="BK273" s="140">
        <f>ROUND(I273*H273,2)</f>
        <v>0</v>
      </c>
      <c r="BL273" s="18" t="s">
        <v>256</v>
      </c>
      <c r="BM273" s="139" t="s">
        <v>1413</v>
      </c>
    </row>
    <row r="274" spans="2:65" s="1" customFormat="1" ht="33" customHeight="1">
      <c r="B274" s="33"/>
      <c r="C274" s="128" t="s">
        <v>773</v>
      </c>
      <c r="D274" s="128" t="s">
        <v>149</v>
      </c>
      <c r="E274" s="129" t="s">
        <v>1414</v>
      </c>
      <c r="F274" s="130" t="s">
        <v>1415</v>
      </c>
      <c r="G274" s="131" t="s">
        <v>166</v>
      </c>
      <c r="H274" s="132">
        <v>13</v>
      </c>
      <c r="I274" s="133"/>
      <c r="J274" s="134">
        <f>ROUND(I274*H274,2)</f>
        <v>0</v>
      </c>
      <c r="K274" s="130" t="s">
        <v>19</v>
      </c>
      <c r="L274" s="33"/>
      <c r="M274" s="135" t="s">
        <v>19</v>
      </c>
      <c r="N274" s="136" t="s">
        <v>43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256</v>
      </c>
      <c r="AT274" s="139" t="s">
        <v>149</v>
      </c>
      <c r="AU274" s="139" t="s">
        <v>82</v>
      </c>
      <c r="AY274" s="18" t="s">
        <v>146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8" t="s">
        <v>80</v>
      </c>
      <c r="BK274" s="140">
        <f>ROUND(I274*H274,2)</f>
        <v>0</v>
      </c>
      <c r="BL274" s="18" t="s">
        <v>256</v>
      </c>
      <c r="BM274" s="139" t="s">
        <v>1416</v>
      </c>
    </row>
    <row r="275" spans="2:65" s="13" customFormat="1">
      <c r="B275" s="152"/>
      <c r="D275" s="146" t="s">
        <v>158</v>
      </c>
      <c r="E275" s="153" t="s">
        <v>19</v>
      </c>
      <c r="F275" s="154" t="s">
        <v>1320</v>
      </c>
      <c r="H275" s="155">
        <v>2</v>
      </c>
      <c r="I275" s="156"/>
      <c r="L275" s="152"/>
      <c r="M275" s="157"/>
      <c r="T275" s="158"/>
      <c r="AT275" s="153" t="s">
        <v>158</v>
      </c>
      <c r="AU275" s="153" t="s">
        <v>82</v>
      </c>
      <c r="AV275" s="13" t="s">
        <v>82</v>
      </c>
      <c r="AW275" s="13" t="s">
        <v>33</v>
      </c>
      <c r="AX275" s="13" t="s">
        <v>72</v>
      </c>
      <c r="AY275" s="153" t="s">
        <v>146</v>
      </c>
    </row>
    <row r="276" spans="2:65" s="13" customFormat="1">
      <c r="B276" s="152"/>
      <c r="D276" s="146" t="s">
        <v>158</v>
      </c>
      <c r="E276" s="153" t="s">
        <v>19</v>
      </c>
      <c r="F276" s="154" t="s">
        <v>1417</v>
      </c>
      <c r="H276" s="155">
        <v>1</v>
      </c>
      <c r="I276" s="156"/>
      <c r="L276" s="152"/>
      <c r="M276" s="157"/>
      <c r="T276" s="158"/>
      <c r="AT276" s="153" t="s">
        <v>158</v>
      </c>
      <c r="AU276" s="153" t="s">
        <v>82</v>
      </c>
      <c r="AV276" s="13" t="s">
        <v>82</v>
      </c>
      <c r="AW276" s="13" t="s">
        <v>33</v>
      </c>
      <c r="AX276" s="13" t="s">
        <v>72</v>
      </c>
      <c r="AY276" s="153" t="s">
        <v>146</v>
      </c>
    </row>
    <row r="277" spans="2:65" s="13" customFormat="1">
      <c r="B277" s="152"/>
      <c r="D277" s="146" t="s">
        <v>158</v>
      </c>
      <c r="E277" s="153" t="s">
        <v>19</v>
      </c>
      <c r="F277" s="154" t="s">
        <v>1418</v>
      </c>
      <c r="H277" s="155">
        <v>1</v>
      </c>
      <c r="I277" s="156"/>
      <c r="L277" s="152"/>
      <c r="M277" s="157"/>
      <c r="T277" s="158"/>
      <c r="AT277" s="153" t="s">
        <v>158</v>
      </c>
      <c r="AU277" s="153" t="s">
        <v>82</v>
      </c>
      <c r="AV277" s="13" t="s">
        <v>82</v>
      </c>
      <c r="AW277" s="13" t="s">
        <v>33</v>
      </c>
      <c r="AX277" s="13" t="s">
        <v>72</v>
      </c>
      <c r="AY277" s="153" t="s">
        <v>146</v>
      </c>
    </row>
    <row r="278" spans="2:65" s="13" customFormat="1">
      <c r="B278" s="152"/>
      <c r="D278" s="146" t="s">
        <v>158</v>
      </c>
      <c r="E278" s="153" t="s">
        <v>19</v>
      </c>
      <c r="F278" s="154" t="s">
        <v>1419</v>
      </c>
      <c r="H278" s="155">
        <v>2</v>
      </c>
      <c r="I278" s="156"/>
      <c r="L278" s="152"/>
      <c r="M278" s="157"/>
      <c r="T278" s="158"/>
      <c r="AT278" s="153" t="s">
        <v>158</v>
      </c>
      <c r="AU278" s="153" t="s">
        <v>82</v>
      </c>
      <c r="AV278" s="13" t="s">
        <v>82</v>
      </c>
      <c r="AW278" s="13" t="s">
        <v>33</v>
      </c>
      <c r="AX278" s="13" t="s">
        <v>72</v>
      </c>
      <c r="AY278" s="153" t="s">
        <v>146</v>
      </c>
    </row>
    <row r="279" spans="2:65" s="13" customFormat="1">
      <c r="B279" s="152"/>
      <c r="D279" s="146" t="s">
        <v>158</v>
      </c>
      <c r="E279" s="153" t="s">
        <v>19</v>
      </c>
      <c r="F279" s="154" t="s">
        <v>1420</v>
      </c>
      <c r="H279" s="155">
        <v>1</v>
      </c>
      <c r="I279" s="156"/>
      <c r="L279" s="152"/>
      <c r="M279" s="157"/>
      <c r="T279" s="158"/>
      <c r="AT279" s="153" t="s">
        <v>158</v>
      </c>
      <c r="AU279" s="153" t="s">
        <v>82</v>
      </c>
      <c r="AV279" s="13" t="s">
        <v>82</v>
      </c>
      <c r="AW279" s="13" t="s">
        <v>33</v>
      </c>
      <c r="AX279" s="13" t="s">
        <v>72</v>
      </c>
      <c r="AY279" s="153" t="s">
        <v>146</v>
      </c>
    </row>
    <row r="280" spans="2:65" s="13" customFormat="1">
      <c r="B280" s="152"/>
      <c r="D280" s="146" t="s">
        <v>158</v>
      </c>
      <c r="E280" s="153" t="s">
        <v>19</v>
      </c>
      <c r="F280" s="154" t="s">
        <v>1421</v>
      </c>
      <c r="H280" s="155">
        <v>2</v>
      </c>
      <c r="I280" s="156"/>
      <c r="L280" s="152"/>
      <c r="M280" s="157"/>
      <c r="T280" s="158"/>
      <c r="AT280" s="153" t="s">
        <v>158</v>
      </c>
      <c r="AU280" s="153" t="s">
        <v>82</v>
      </c>
      <c r="AV280" s="13" t="s">
        <v>82</v>
      </c>
      <c r="AW280" s="13" t="s">
        <v>33</v>
      </c>
      <c r="AX280" s="13" t="s">
        <v>72</v>
      </c>
      <c r="AY280" s="153" t="s">
        <v>146</v>
      </c>
    </row>
    <row r="281" spans="2:65" s="13" customFormat="1">
      <c r="B281" s="152"/>
      <c r="D281" s="146" t="s">
        <v>158</v>
      </c>
      <c r="E281" s="153" t="s">
        <v>19</v>
      </c>
      <c r="F281" s="154" t="s">
        <v>1422</v>
      </c>
      <c r="H281" s="155">
        <v>1</v>
      </c>
      <c r="I281" s="156"/>
      <c r="L281" s="152"/>
      <c r="M281" s="157"/>
      <c r="T281" s="158"/>
      <c r="AT281" s="153" t="s">
        <v>158</v>
      </c>
      <c r="AU281" s="153" t="s">
        <v>82</v>
      </c>
      <c r="AV281" s="13" t="s">
        <v>82</v>
      </c>
      <c r="AW281" s="13" t="s">
        <v>33</v>
      </c>
      <c r="AX281" s="13" t="s">
        <v>72</v>
      </c>
      <c r="AY281" s="153" t="s">
        <v>146</v>
      </c>
    </row>
    <row r="282" spans="2:65" s="13" customFormat="1">
      <c r="B282" s="152"/>
      <c r="D282" s="146" t="s">
        <v>158</v>
      </c>
      <c r="E282" s="153" t="s">
        <v>19</v>
      </c>
      <c r="F282" s="154" t="s">
        <v>1423</v>
      </c>
      <c r="H282" s="155">
        <v>2</v>
      </c>
      <c r="I282" s="156"/>
      <c r="L282" s="152"/>
      <c r="M282" s="157"/>
      <c r="T282" s="158"/>
      <c r="AT282" s="153" t="s">
        <v>158</v>
      </c>
      <c r="AU282" s="153" t="s">
        <v>82</v>
      </c>
      <c r="AV282" s="13" t="s">
        <v>82</v>
      </c>
      <c r="AW282" s="13" t="s">
        <v>33</v>
      </c>
      <c r="AX282" s="13" t="s">
        <v>72</v>
      </c>
      <c r="AY282" s="153" t="s">
        <v>146</v>
      </c>
    </row>
    <row r="283" spans="2:65" s="13" customFormat="1">
      <c r="B283" s="152"/>
      <c r="D283" s="146" t="s">
        <v>158</v>
      </c>
      <c r="E283" s="153" t="s">
        <v>19</v>
      </c>
      <c r="F283" s="154" t="s">
        <v>1329</v>
      </c>
      <c r="H283" s="155">
        <v>1</v>
      </c>
      <c r="I283" s="156"/>
      <c r="L283" s="152"/>
      <c r="M283" s="157"/>
      <c r="T283" s="158"/>
      <c r="AT283" s="153" t="s">
        <v>158</v>
      </c>
      <c r="AU283" s="153" t="s">
        <v>82</v>
      </c>
      <c r="AV283" s="13" t="s">
        <v>82</v>
      </c>
      <c r="AW283" s="13" t="s">
        <v>33</v>
      </c>
      <c r="AX283" s="13" t="s">
        <v>72</v>
      </c>
      <c r="AY283" s="153" t="s">
        <v>146</v>
      </c>
    </row>
    <row r="284" spans="2:65" s="14" customFormat="1">
      <c r="B284" s="159"/>
      <c r="D284" s="146" t="s">
        <v>158</v>
      </c>
      <c r="E284" s="160" t="s">
        <v>19</v>
      </c>
      <c r="F284" s="161" t="s">
        <v>163</v>
      </c>
      <c r="H284" s="162">
        <v>13</v>
      </c>
      <c r="I284" s="163"/>
      <c r="L284" s="159"/>
      <c r="M284" s="164"/>
      <c r="T284" s="165"/>
      <c r="AT284" s="160" t="s">
        <v>158</v>
      </c>
      <c r="AU284" s="160" t="s">
        <v>82</v>
      </c>
      <c r="AV284" s="14" t="s">
        <v>154</v>
      </c>
      <c r="AW284" s="14" t="s">
        <v>33</v>
      </c>
      <c r="AX284" s="14" t="s">
        <v>80</v>
      </c>
      <c r="AY284" s="160" t="s">
        <v>146</v>
      </c>
    </row>
    <row r="285" spans="2:65" s="1" customFormat="1" ht="44.25" customHeight="1">
      <c r="B285" s="33"/>
      <c r="C285" s="128" t="s">
        <v>777</v>
      </c>
      <c r="D285" s="128" t="s">
        <v>149</v>
      </c>
      <c r="E285" s="129" t="s">
        <v>1424</v>
      </c>
      <c r="F285" s="130" t="s">
        <v>1425</v>
      </c>
      <c r="G285" s="131" t="s">
        <v>1060</v>
      </c>
      <c r="H285" s="183"/>
      <c r="I285" s="133"/>
      <c r="J285" s="134">
        <f>ROUND(I285*H285,2)</f>
        <v>0</v>
      </c>
      <c r="K285" s="130" t="s">
        <v>153</v>
      </c>
      <c r="L285" s="33"/>
      <c r="M285" s="135" t="s">
        <v>19</v>
      </c>
      <c r="N285" s="136" t="s">
        <v>43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256</v>
      </c>
      <c r="AT285" s="139" t="s">
        <v>149</v>
      </c>
      <c r="AU285" s="139" t="s">
        <v>82</v>
      </c>
      <c r="AY285" s="18" t="s">
        <v>146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8" t="s">
        <v>80</v>
      </c>
      <c r="BK285" s="140">
        <f>ROUND(I285*H285,2)</f>
        <v>0</v>
      </c>
      <c r="BL285" s="18" t="s">
        <v>256</v>
      </c>
      <c r="BM285" s="139" t="s">
        <v>1426</v>
      </c>
    </row>
    <row r="286" spans="2:65" s="1" customFormat="1">
      <c r="B286" s="33"/>
      <c r="D286" s="141" t="s">
        <v>156</v>
      </c>
      <c r="F286" s="142" t="s">
        <v>1427</v>
      </c>
      <c r="I286" s="143"/>
      <c r="L286" s="33"/>
      <c r="M286" s="144"/>
      <c r="T286" s="52"/>
      <c r="AT286" s="18" t="s">
        <v>156</v>
      </c>
      <c r="AU286" s="18" t="s">
        <v>82</v>
      </c>
    </row>
    <row r="287" spans="2:65" s="11" customFormat="1" ht="22.9" customHeight="1">
      <c r="B287" s="116"/>
      <c r="D287" s="117" t="s">
        <v>71</v>
      </c>
      <c r="E287" s="126" t="s">
        <v>1428</v>
      </c>
      <c r="F287" s="126" t="s">
        <v>1429</v>
      </c>
      <c r="I287" s="119"/>
      <c r="J287" s="127">
        <f>BK287</f>
        <v>0</v>
      </c>
      <c r="L287" s="116"/>
      <c r="M287" s="121"/>
      <c r="P287" s="122">
        <f>SUM(P288:P294)</f>
        <v>0</v>
      </c>
      <c r="R287" s="122">
        <f>SUM(R288:R294)</f>
        <v>9.6573599999999982E-2</v>
      </c>
      <c r="T287" s="123">
        <f>SUM(T288:T294)</f>
        <v>0</v>
      </c>
      <c r="AR287" s="117" t="s">
        <v>82</v>
      </c>
      <c r="AT287" s="124" t="s">
        <v>71</v>
      </c>
      <c r="AU287" s="124" t="s">
        <v>80</v>
      </c>
      <c r="AY287" s="117" t="s">
        <v>146</v>
      </c>
      <c r="BK287" s="125">
        <f>SUM(BK288:BK294)</f>
        <v>0</v>
      </c>
    </row>
    <row r="288" spans="2:65" s="1" customFormat="1" ht="37.9" customHeight="1">
      <c r="B288" s="33"/>
      <c r="C288" s="128" t="s">
        <v>781</v>
      </c>
      <c r="D288" s="128" t="s">
        <v>149</v>
      </c>
      <c r="E288" s="129" t="s">
        <v>1430</v>
      </c>
      <c r="F288" s="130" t="s">
        <v>1431</v>
      </c>
      <c r="G288" s="131" t="s">
        <v>171</v>
      </c>
      <c r="H288" s="132">
        <v>536.52</v>
      </c>
      <c r="I288" s="133"/>
      <c r="J288" s="134">
        <f>ROUND(I288*H288,2)</f>
        <v>0</v>
      </c>
      <c r="K288" s="130" t="s">
        <v>153</v>
      </c>
      <c r="L288" s="33"/>
      <c r="M288" s="135" t="s">
        <v>19</v>
      </c>
      <c r="N288" s="136" t="s">
        <v>43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256</v>
      </c>
      <c r="AT288" s="139" t="s">
        <v>149</v>
      </c>
      <c r="AU288" s="139" t="s">
        <v>82</v>
      </c>
      <c r="AY288" s="18" t="s">
        <v>146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8" t="s">
        <v>80</v>
      </c>
      <c r="BK288" s="140">
        <f>ROUND(I288*H288,2)</f>
        <v>0</v>
      </c>
      <c r="BL288" s="18" t="s">
        <v>256</v>
      </c>
      <c r="BM288" s="139" t="s">
        <v>1432</v>
      </c>
    </row>
    <row r="289" spans="2:65" s="1" customFormat="1">
      <c r="B289" s="33"/>
      <c r="D289" s="141" t="s">
        <v>156</v>
      </c>
      <c r="F289" s="142" t="s">
        <v>1433</v>
      </c>
      <c r="I289" s="143"/>
      <c r="L289" s="33"/>
      <c r="M289" s="144"/>
      <c r="T289" s="52"/>
      <c r="AT289" s="18" t="s">
        <v>156</v>
      </c>
      <c r="AU289" s="18" t="s">
        <v>82</v>
      </c>
    </row>
    <row r="290" spans="2:65" s="1" customFormat="1" ht="37.9" customHeight="1">
      <c r="B290" s="33"/>
      <c r="C290" s="173" t="s">
        <v>785</v>
      </c>
      <c r="D290" s="173" t="s">
        <v>280</v>
      </c>
      <c r="E290" s="174" t="s">
        <v>1434</v>
      </c>
      <c r="F290" s="175" t="s">
        <v>1435</v>
      </c>
      <c r="G290" s="176" t="s">
        <v>171</v>
      </c>
      <c r="H290" s="177">
        <v>643.82399999999996</v>
      </c>
      <c r="I290" s="178"/>
      <c r="J290" s="179">
        <f>ROUND(I290*H290,2)</f>
        <v>0</v>
      </c>
      <c r="K290" s="175" t="s">
        <v>153</v>
      </c>
      <c r="L290" s="180"/>
      <c r="M290" s="181" t="s">
        <v>19</v>
      </c>
      <c r="N290" s="182" t="s">
        <v>43</v>
      </c>
      <c r="P290" s="137">
        <f>O290*H290</f>
        <v>0</v>
      </c>
      <c r="Q290" s="137">
        <v>1.4999999999999999E-4</v>
      </c>
      <c r="R290" s="137">
        <f>Q290*H290</f>
        <v>9.6573599999999982E-2</v>
      </c>
      <c r="S290" s="137">
        <v>0</v>
      </c>
      <c r="T290" s="138">
        <f>S290*H290</f>
        <v>0</v>
      </c>
      <c r="AR290" s="139" t="s">
        <v>725</v>
      </c>
      <c r="AT290" s="139" t="s">
        <v>280</v>
      </c>
      <c r="AU290" s="139" t="s">
        <v>82</v>
      </c>
      <c r="AY290" s="18" t="s">
        <v>146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80</v>
      </c>
      <c r="BK290" s="140">
        <f>ROUND(I290*H290,2)</f>
        <v>0</v>
      </c>
      <c r="BL290" s="18" t="s">
        <v>256</v>
      </c>
      <c r="BM290" s="139" t="s">
        <v>1436</v>
      </c>
    </row>
    <row r="291" spans="2:65" s="1" customFormat="1">
      <c r="B291" s="33"/>
      <c r="D291" s="141" t="s">
        <v>156</v>
      </c>
      <c r="F291" s="142" t="s">
        <v>1437</v>
      </c>
      <c r="I291" s="143"/>
      <c r="L291" s="33"/>
      <c r="M291" s="144"/>
      <c r="T291" s="52"/>
      <c r="AT291" s="18" t="s">
        <v>156</v>
      </c>
      <c r="AU291" s="18" t="s">
        <v>82</v>
      </c>
    </row>
    <row r="292" spans="2:65" s="13" customFormat="1">
      <c r="B292" s="152"/>
      <c r="D292" s="146" t="s">
        <v>158</v>
      </c>
      <c r="F292" s="154" t="s">
        <v>1438</v>
      </c>
      <c r="H292" s="155">
        <v>643.82399999999996</v>
      </c>
      <c r="I292" s="156"/>
      <c r="L292" s="152"/>
      <c r="M292" s="157"/>
      <c r="T292" s="158"/>
      <c r="AT292" s="153" t="s">
        <v>158</v>
      </c>
      <c r="AU292" s="153" t="s">
        <v>82</v>
      </c>
      <c r="AV292" s="13" t="s">
        <v>82</v>
      </c>
      <c r="AW292" s="13" t="s">
        <v>4</v>
      </c>
      <c r="AX292" s="13" t="s">
        <v>80</v>
      </c>
      <c r="AY292" s="153" t="s">
        <v>146</v>
      </c>
    </row>
    <row r="293" spans="2:65" s="1" customFormat="1" ht="44.25" customHeight="1">
      <c r="B293" s="33"/>
      <c r="C293" s="128" t="s">
        <v>790</v>
      </c>
      <c r="D293" s="128" t="s">
        <v>149</v>
      </c>
      <c r="E293" s="129" t="s">
        <v>1439</v>
      </c>
      <c r="F293" s="130" t="s">
        <v>1440</v>
      </c>
      <c r="G293" s="131" t="s">
        <v>1060</v>
      </c>
      <c r="H293" s="183"/>
      <c r="I293" s="133"/>
      <c r="J293" s="134">
        <f>ROUND(I293*H293,2)</f>
        <v>0</v>
      </c>
      <c r="K293" s="130" t="s">
        <v>153</v>
      </c>
      <c r="L293" s="33"/>
      <c r="M293" s="135" t="s">
        <v>19</v>
      </c>
      <c r="N293" s="136" t="s">
        <v>43</v>
      </c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AR293" s="139" t="s">
        <v>256</v>
      </c>
      <c r="AT293" s="139" t="s">
        <v>149</v>
      </c>
      <c r="AU293" s="139" t="s">
        <v>82</v>
      </c>
      <c r="AY293" s="18" t="s">
        <v>146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8" t="s">
        <v>80</v>
      </c>
      <c r="BK293" s="140">
        <f>ROUND(I293*H293,2)</f>
        <v>0</v>
      </c>
      <c r="BL293" s="18" t="s">
        <v>256</v>
      </c>
      <c r="BM293" s="139" t="s">
        <v>1441</v>
      </c>
    </row>
    <row r="294" spans="2:65" s="1" customFormat="1">
      <c r="B294" s="33"/>
      <c r="D294" s="141" t="s">
        <v>156</v>
      </c>
      <c r="F294" s="142" t="s">
        <v>1442</v>
      </c>
      <c r="I294" s="143"/>
      <c r="L294" s="33"/>
      <c r="M294" s="144"/>
      <c r="T294" s="52"/>
      <c r="AT294" s="18" t="s">
        <v>156</v>
      </c>
      <c r="AU294" s="18" t="s">
        <v>82</v>
      </c>
    </row>
    <row r="295" spans="2:65" s="11" customFormat="1" ht="22.9" customHeight="1">
      <c r="B295" s="116"/>
      <c r="D295" s="117" t="s">
        <v>71</v>
      </c>
      <c r="E295" s="126" t="s">
        <v>1063</v>
      </c>
      <c r="F295" s="126" t="s">
        <v>1064</v>
      </c>
      <c r="I295" s="119"/>
      <c r="J295" s="127">
        <f>BK295</f>
        <v>0</v>
      </c>
      <c r="L295" s="116"/>
      <c r="M295" s="121"/>
      <c r="P295" s="122">
        <f>SUM(P296:P301)</f>
        <v>0</v>
      </c>
      <c r="R295" s="122">
        <f>SUM(R296:R301)</f>
        <v>2.5999999999999998E-4</v>
      </c>
      <c r="T295" s="123">
        <f>SUM(T296:T301)</f>
        <v>4.1700000000000001E-2</v>
      </c>
      <c r="AR295" s="117" t="s">
        <v>82</v>
      </c>
      <c r="AT295" s="124" t="s">
        <v>71</v>
      </c>
      <c r="AU295" s="124" t="s">
        <v>80</v>
      </c>
      <c r="AY295" s="117" t="s">
        <v>146</v>
      </c>
      <c r="BK295" s="125">
        <f>SUM(BK296:BK301)</f>
        <v>0</v>
      </c>
    </row>
    <row r="296" spans="2:65" s="1" customFormat="1" ht="24.2" customHeight="1">
      <c r="B296" s="33"/>
      <c r="C296" s="128" t="s">
        <v>795</v>
      </c>
      <c r="D296" s="128" t="s">
        <v>149</v>
      </c>
      <c r="E296" s="129" t="s">
        <v>1443</v>
      </c>
      <c r="F296" s="130" t="s">
        <v>1444</v>
      </c>
      <c r="G296" s="131" t="s">
        <v>166</v>
      </c>
      <c r="H296" s="132">
        <v>1</v>
      </c>
      <c r="I296" s="133"/>
      <c r="J296" s="134">
        <f>ROUND(I296*H296,2)</f>
        <v>0</v>
      </c>
      <c r="K296" s="130" t="s">
        <v>153</v>
      </c>
      <c r="L296" s="33"/>
      <c r="M296" s="135" t="s">
        <v>19</v>
      </c>
      <c r="N296" s="136" t="s">
        <v>43</v>
      </c>
      <c r="P296" s="137">
        <f>O296*H296</f>
        <v>0</v>
      </c>
      <c r="Q296" s="137">
        <v>0</v>
      </c>
      <c r="R296" s="137">
        <f>Q296*H296</f>
        <v>0</v>
      </c>
      <c r="S296" s="137">
        <v>4.1700000000000001E-2</v>
      </c>
      <c r="T296" s="138">
        <f>S296*H296</f>
        <v>4.1700000000000001E-2</v>
      </c>
      <c r="AR296" s="139" t="s">
        <v>256</v>
      </c>
      <c r="AT296" s="139" t="s">
        <v>149</v>
      </c>
      <c r="AU296" s="139" t="s">
        <v>82</v>
      </c>
      <c r="AY296" s="18" t="s">
        <v>146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80</v>
      </c>
      <c r="BK296" s="140">
        <f>ROUND(I296*H296,2)</f>
        <v>0</v>
      </c>
      <c r="BL296" s="18" t="s">
        <v>256</v>
      </c>
      <c r="BM296" s="139" t="s">
        <v>1445</v>
      </c>
    </row>
    <row r="297" spans="2:65" s="1" customFormat="1">
      <c r="B297" s="33"/>
      <c r="D297" s="141" t="s">
        <v>156</v>
      </c>
      <c r="F297" s="142" t="s">
        <v>1446</v>
      </c>
      <c r="I297" s="143"/>
      <c r="L297" s="33"/>
      <c r="M297" s="144"/>
      <c r="T297" s="52"/>
      <c r="AT297" s="18" t="s">
        <v>156</v>
      </c>
      <c r="AU297" s="18" t="s">
        <v>82</v>
      </c>
    </row>
    <row r="298" spans="2:65" s="13" customFormat="1">
      <c r="B298" s="152"/>
      <c r="D298" s="146" t="s">
        <v>158</v>
      </c>
      <c r="E298" s="153" t="s">
        <v>19</v>
      </c>
      <c r="F298" s="154" t="s">
        <v>1447</v>
      </c>
      <c r="H298" s="155">
        <v>1</v>
      </c>
      <c r="I298" s="156"/>
      <c r="L298" s="152"/>
      <c r="M298" s="157"/>
      <c r="T298" s="158"/>
      <c r="AT298" s="153" t="s">
        <v>158</v>
      </c>
      <c r="AU298" s="153" t="s">
        <v>82</v>
      </c>
      <c r="AV298" s="13" t="s">
        <v>82</v>
      </c>
      <c r="AW298" s="13" t="s">
        <v>33</v>
      </c>
      <c r="AX298" s="13" t="s">
        <v>80</v>
      </c>
      <c r="AY298" s="153" t="s">
        <v>146</v>
      </c>
    </row>
    <row r="299" spans="2:65" s="1" customFormat="1" ht="24.2" customHeight="1">
      <c r="B299" s="33"/>
      <c r="C299" s="128" t="s">
        <v>800</v>
      </c>
      <c r="D299" s="128" t="s">
        <v>149</v>
      </c>
      <c r="E299" s="129" t="s">
        <v>1066</v>
      </c>
      <c r="F299" s="130" t="s">
        <v>1448</v>
      </c>
      <c r="G299" s="131" t="s">
        <v>166</v>
      </c>
      <c r="H299" s="132">
        <v>1</v>
      </c>
      <c r="I299" s="133"/>
      <c r="J299" s="134">
        <f>ROUND(I299*H299,2)</f>
        <v>0</v>
      </c>
      <c r="K299" s="130" t="s">
        <v>19</v>
      </c>
      <c r="L299" s="33"/>
      <c r="M299" s="135" t="s">
        <v>19</v>
      </c>
      <c r="N299" s="136" t="s">
        <v>43</v>
      </c>
      <c r="P299" s="137">
        <f>O299*H299</f>
        <v>0</v>
      </c>
      <c r="Q299" s="137">
        <v>2.5999999999999998E-4</v>
      </c>
      <c r="R299" s="137">
        <f>Q299*H299</f>
        <v>2.5999999999999998E-4</v>
      </c>
      <c r="S299" s="137">
        <v>0</v>
      </c>
      <c r="T299" s="138">
        <f>S299*H299</f>
        <v>0</v>
      </c>
      <c r="AR299" s="139" t="s">
        <v>256</v>
      </c>
      <c r="AT299" s="139" t="s">
        <v>149</v>
      </c>
      <c r="AU299" s="139" t="s">
        <v>82</v>
      </c>
      <c r="AY299" s="18" t="s">
        <v>146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18" t="s">
        <v>80</v>
      </c>
      <c r="BK299" s="140">
        <f>ROUND(I299*H299,2)</f>
        <v>0</v>
      </c>
      <c r="BL299" s="18" t="s">
        <v>256</v>
      </c>
      <c r="BM299" s="139" t="s">
        <v>1449</v>
      </c>
    </row>
    <row r="300" spans="2:65" s="1" customFormat="1" ht="44.25" customHeight="1">
      <c r="B300" s="33"/>
      <c r="C300" s="128" t="s">
        <v>806</v>
      </c>
      <c r="D300" s="128" t="s">
        <v>149</v>
      </c>
      <c r="E300" s="129" t="s">
        <v>1450</v>
      </c>
      <c r="F300" s="130" t="s">
        <v>1451</v>
      </c>
      <c r="G300" s="131" t="s">
        <v>1060</v>
      </c>
      <c r="H300" s="183"/>
      <c r="I300" s="133"/>
      <c r="J300" s="134">
        <f>ROUND(I300*H300,2)</f>
        <v>0</v>
      </c>
      <c r="K300" s="130" t="s">
        <v>153</v>
      </c>
      <c r="L300" s="33"/>
      <c r="M300" s="135" t="s">
        <v>19</v>
      </c>
      <c r="N300" s="136" t="s">
        <v>43</v>
      </c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AR300" s="139" t="s">
        <v>256</v>
      </c>
      <c r="AT300" s="139" t="s">
        <v>149</v>
      </c>
      <c r="AU300" s="139" t="s">
        <v>82</v>
      </c>
      <c r="AY300" s="18" t="s">
        <v>146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18" t="s">
        <v>80</v>
      </c>
      <c r="BK300" s="140">
        <f>ROUND(I300*H300,2)</f>
        <v>0</v>
      </c>
      <c r="BL300" s="18" t="s">
        <v>256</v>
      </c>
      <c r="BM300" s="139" t="s">
        <v>1452</v>
      </c>
    </row>
    <row r="301" spans="2:65" s="1" customFormat="1">
      <c r="B301" s="33"/>
      <c r="D301" s="141" t="s">
        <v>156</v>
      </c>
      <c r="F301" s="142" t="s">
        <v>1453</v>
      </c>
      <c r="I301" s="143"/>
      <c r="L301" s="33"/>
      <c r="M301" s="144"/>
      <c r="T301" s="52"/>
      <c r="AT301" s="18" t="s">
        <v>156</v>
      </c>
      <c r="AU301" s="18" t="s">
        <v>82</v>
      </c>
    </row>
    <row r="302" spans="2:65" s="11" customFormat="1" ht="22.9" customHeight="1">
      <c r="B302" s="116"/>
      <c r="D302" s="117" t="s">
        <v>71</v>
      </c>
      <c r="E302" s="126" t="s">
        <v>1186</v>
      </c>
      <c r="F302" s="126" t="s">
        <v>1187</v>
      </c>
      <c r="I302" s="119"/>
      <c r="J302" s="127">
        <f>BK302</f>
        <v>0</v>
      </c>
      <c r="L302" s="116"/>
      <c r="M302" s="121"/>
      <c r="P302" s="122">
        <f>SUM(P303:P343)</f>
        <v>0</v>
      </c>
      <c r="R302" s="122">
        <f>SUM(R303:R343)</f>
        <v>0.96354420000000007</v>
      </c>
      <c r="T302" s="123">
        <f>SUM(T303:T343)</f>
        <v>0</v>
      </c>
      <c r="AR302" s="117" t="s">
        <v>82</v>
      </c>
      <c r="AT302" s="124" t="s">
        <v>71</v>
      </c>
      <c r="AU302" s="124" t="s">
        <v>80</v>
      </c>
      <c r="AY302" s="117" t="s">
        <v>146</v>
      </c>
      <c r="BK302" s="125">
        <f>SUM(BK303:BK343)</f>
        <v>0</v>
      </c>
    </row>
    <row r="303" spans="2:65" s="1" customFormat="1" ht="24.2" customHeight="1">
      <c r="B303" s="33"/>
      <c r="C303" s="128" t="s">
        <v>812</v>
      </c>
      <c r="D303" s="128" t="s">
        <v>149</v>
      </c>
      <c r="E303" s="129" t="s">
        <v>1189</v>
      </c>
      <c r="F303" s="130" t="s">
        <v>1190</v>
      </c>
      <c r="G303" s="131" t="s">
        <v>171</v>
      </c>
      <c r="H303" s="132">
        <v>2113.7800000000002</v>
      </c>
      <c r="I303" s="133"/>
      <c r="J303" s="134">
        <f>ROUND(I303*H303,2)</f>
        <v>0</v>
      </c>
      <c r="K303" s="130" t="s">
        <v>153</v>
      </c>
      <c r="L303" s="33"/>
      <c r="M303" s="135" t="s">
        <v>19</v>
      </c>
      <c r="N303" s="136" t="s">
        <v>43</v>
      </c>
      <c r="P303" s="137">
        <f>O303*H303</f>
        <v>0</v>
      </c>
      <c r="Q303" s="137">
        <v>2.0000000000000002E-5</v>
      </c>
      <c r="R303" s="137">
        <f>Q303*H303</f>
        <v>4.227560000000001E-2</v>
      </c>
      <c r="S303" s="137">
        <v>0</v>
      </c>
      <c r="T303" s="138">
        <f>S303*H303</f>
        <v>0</v>
      </c>
      <c r="AR303" s="139" t="s">
        <v>256</v>
      </c>
      <c r="AT303" s="139" t="s">
        <v>149</v>
      </c>
      <c r="AU303" s="139" t="s">
        <v>82</v>
      </c>
      <c r="AY303" s="18" t="s">
        <v>146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80</v>
      </c>
      <c r="BK303" s="140">
        <f>ROUND(I303*H303,2)</f>
        <v>0</v>
      </c>
      <c r="BL303" s="18" t="s">
        <v>256</v>
      </c>
      <c r="BM303" s="139" t="s">
        <v>1454</v>
      </c>
    </row>
    <row r="304" spans="2:65" s="1" customFormat="1">
      <c r="B304" s="33"/>
      <c r="D304" s="141" t="s">
        <v>156</v>
      </c>
      <c r="F304" s="142" t="s">
        <v>1192</v>
      </c>
      <c r="I304" s="143"/>
      <c r="L304" s="33"/>
      <c r="M304" s="144"/>
      <c r="T304" s="52"/>
      <c r="AT304" s="18" t="s">
        <v>156</v>
      </c>
      <c r="AU304" s="18" t="s">
        <v>82</v>
      </c>
    </row>
    <row r="305" spans="2:65" s="12" customFormat="1">
      <c r="B305" s="145"/>
      <c r="D305" s="146" t="s">
        <v>158</v>
      </c>
      <c r="E305" s="147" t="s">
        <v>19</v>
      </c>
      <c r="F305" s="148" t="s">
        <v>1455</v>
      </c>
      <c r="H305" s="147" t="s">
        <v>19</v>
      </c>
      <c r="I305" s="149"/>
      <c r="L305" s="145"/>
      <c r="M305" s="150"/>
      <c r="T305" s="151"/>
      <c r="AT305" s="147" t="s">
        <v>158</v>
      </c>
      <c r="AU305" s="147" t="s">
        <v>82</v>
      </c>
      <c r="AV305" s="12" t="s">
        <v>80</v>
      </c>
      <c r="AW305" s="12" t="s">
        <v>33</v>
      </c>
      <c r="AX305" s="12" t="s">
        <v>72</v>
      </c>
      <c r="AY305" s="147" t="s">
        <v>146</v>
      </c>
    </row>
    <row r="306" spans="2:65" s="13" customFormat="1">
      <c r="B306" s="152"/>
      <c r="D306" s="146" t="s">
        <v>158</v>
      </c>
      <c r="E306" s="153" t="s">
        <v>19</v>
      </c>
      <c r="F306" s="154" t="s">
        <v>1456</v>
      </c>
      <c r="H306" s="155">
        <v>2045.16</v>
      </c>
      <c r="I306" s="156"/>
      <c r="L306" s="152"/>
      <c r="M306" s="157"/>
      <c r="T306" s="158"/>
      <c r="AT306" s="153" t="s">
        <v>158</v>
      </c>
      <c r="AU306" s="153" t="s">
        <v>82</v>
      </c>
      <c r="AV306" s="13" t="s">
        <v>82</v>
      </c>
      <c r="AW306" s="13" t="s">
        <v>33</v>
      </c>
      <c r="AX306" s="13" t="s">
        <v>72</v>
      </c>
      <c r="AY306" s="153" t="s">
        <v>146</v>
      </c>
    </row>
    <row r="307" spans="2:65" s="12" customFormat="1">
      <c r="B307" s="145"/>
      <c r="D307" s="146" t="s">
        <v>158</v>
      </c>
      <c r="E307" s="147" t="s">
        <v>19</v>
      </c>
      <c r="F307" s="148" t="s">
        <v>1457</v>
      </c>
      <c r="H307" s="147" t="s">
        <v>19</v>
      </c>
      <c r="I307" s="149"/>
      <c r="L307" s="145"/>
      <c r="M307" s="150"/>
      <c r="T307" s="151"/>
      <c r="AT307" s="147" t="s">
        <v>158</v>
      </c>
      <c r="AU307" s="147" t="s">
        <v>82</v>
      </c>
      <c r="AV307" s="12" t="s">
        <v>80</v>
      </c>
      <c r="AW307" s="12" t="s">
        <v>33</v>
      </c>
      <c r="AX307" s="12" t="s">
        <v>72</v>
      </c>
      <c r="AY307" s="147" t="s">
        <v>146</v>
      </c>
    </row>
    <row r="308" spans="2:65" s="13" customFormat="1">
      <c r="B308" s="152"/>
      <c r="D308" s="146" t="s">
        <v>158</v>
      </c>
      <c r="E308" s="153" t="s">
        <v>19</v>
      </c>
      <c r="F308" s="154" t="s">
        <v>1458</v>
      </c>
      <c r="H308" s="155">
        <v>68.62</v>
      </c>
      <c r="I308" s="156"/>
      <c r="L308" s="152"/>
      <c r="M308" s="157"/>
      <c r="T308" s="158"/>
      <c r="AT308" s="153" t="s">
        <v>158</v>
      </c>
      <c r="AU308" s="153" t="s">
        <v>82</v>
      </c>
      <c r="AV308" s="13" t="s">
        <v>82</v>
      </c>
      <c r="AW308" s="13" t="s">
        <v>33</v>
      </c>
      <c r="AX308" s="13" t="s">
        <v>72</v>
      </c>
      <c r="AY308" s="153" t="s">
        <v>146</v>
      </c>
    </row>
    <row r="309" spans="2:65" s="14" customFormat="1">
      <c r="B309" s="159"/>
      <c r="D309" s="146" t="s">
        <v>158</v>
      </c>
      <c r="E309" s="160" t="s">
        <v>19</v>
      </c>
      <c r="F309" s="161" t="s">
        <v>163</v>
      </c>
      <c r="H309" s="162">
        <v>2113.7800000000002</v>
      </c>
      <c r="I309" s="163"/>
      <c r="L309" s="159"/>
      <c r="M309" s="164"/>
      <c r="T309" s="165"/>
      <c r="AT309" s="160" t="s">
        <v>158</v>
      </c>
      <c r="AU309" s="160" t="s">
        <v>82</v>
      </c>
      <c r="AV309" s="14" t="s">
        <v>154</v>
      </c>
      <c r="AW309" s="14" t="s">
        <v>33</v>
      </c>
      <c r="AX309" s="14" t="s">
        <v>80</v>
      </c>
      <c r="AY309" s="160" t="s">
        <v>146</v>
      </c>
    </row>
    <row r="310" spans="2:65" s="1" customFormat="1" ht="24.2" customHeight="1">
      <c r="B310" s="33"/>
      <c r="C310" s="128" t="s">
        <v>817</v>
      </c>
      <c r="D310" s="128" t="s">
        <v>149</v>
      </c>
      <c r="E310" s="129" t="s">
        <v>1459</v>
      </c>
      <c r="F310" s="130" t="s">
        <v>1460</v>
      </c>
      <c r="G310" s="131" t="s">
        <v>171</v>
      </c>
      <c r="H310" s="132">
        <v>2113.7800000000002</v>
      </c>
      <c r="I310" s="133"/>
      <c r="J310" s="134">
        <f>ROUND(I310*H310,2)</f>
        <v>0</v>
      </c>
      <c r="K310" s="130" t="s">
        <v>153</v>
      </c>
      <c r="L310" s="33"/>
      <c r="M310" s="135" t="s">
        <v>19</v>
      </c>
      <c r="N310" s="136" t="s">
        <v>43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256</v>
      </c>
      <c r="AT310" s="139" t="s">
        <v>149</v>
      </c>
      <c r="AU310" s="139" t="s">
        <v>82</v>
      </c>
      <c r="AY310" s="18" t="s">
        <v>146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80</v>
      </c>
      <c r="BK310" s="140">
        <f>ROUND(I310*H310,2)</f>
        <v>0</v>
      </c>
      <c r="BL310" s="18" t="s">
        <v>256</v>
      </c>
      <c r="BM310" s="139" t="s">
        <v>1461</v>
      </c>
    </row>
    <row r="311" spans="2:65" s="1" customFormat="1">
      <c r="B311" s="33"/>
      <c r="D311" s="141" t="s">
        <v>156</v>
      </c>
      <c r="F311" s="142" t="s">
        <v>1462</v>
      </c>
      <c r="I311" s="143"/>
      <c r="L311" s="33"/>
      <c r="M311" s="144"/>
      <c r="T311" s="52"/>
      <c r="AT311" s="18" t="s">
        <v>156</v>
      </c>
      <c r="AU311" s="18" t="s">
        <v>82</v>
      </c>
    </row>
    <row r="312" spans="2:65" s="1" customFormat="1" ht="49.15" customHeight="1">
      <c r="B312" s="33"/>
      <c r="C312" s="128" t="s">
        <v>822</v>
      </c>
      <c r="D312" s="128" t="s">
        <v>149</v>
      </c>
      <c r="E312" s="129" t="s">
        <v>1463</v>
      </c>
      <c r="F312" s="130" t="s">
        <v>1464</v>
      </c>
      <c r="G312" s="131" t="s">
        <v>171</v>
      </c>
      <c r="H312" s="132">
        <v>2113.7800000000002</v>
      </c>
      <c r="I312" s="133"/>
      <c r="J312" s="134">
        <f>ROUND(I312*H312,2)</f>
        <v>0</v>
      </c>
      <c r="K312" s="130" t="s">
        <v>19</v>
      </c>
      <c r="L312" s="33"/>
      <c r="M312" s="135" t="s">
        <v>19</v>
      </c>
      <c r="N312" s="136" t="s">
        <v>43</v>
      </c>
      <c r="P312" s="137">
        <f>O312*H312</f>
        <v>0</v>
      </c>
      <c r="Q312" s="137">
        <v>6.9999999999999994E-5</v>
      </c>
      <c r="R312" s="137">
        <f>Q312*H312</f>
        <v>0.1479646</v>
      </c>
      <c r="S312" s="137">
        <v>0</v>
      </c>
      <c r="T312" s="138">
        <f>S312*H312</f>
        <v>0</v>
      </c>
      <c r="AR312" s="139" t="s">
        <v>256</v>
      </c>
      <c r="AT312" s="139" t="s">
        <v>149</v>
      </c>
      <c r="AU312" s="139" t="s">
        <v>82</v>
      </c>
      <c r="AY312" s="18" t="s">
        <v>146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80</v>
      </c>
      <c r="BK312" s="140">
        <f>ROUND(I312*H312,2)</f>
        <v>0</v>
      </c>
      <c r="BL312" s="18" t="s">
        <v>256</v>
      </c>
      <c r="BM312" s="139" t="s">
        <v>1465</v>
      </c>
    </row>
    <row r="313" spans="2:65" s="1" customFormat="1" ht="24.2" customHeight="1">
      <c r="B313" s="33"/>
      <c r="C313" s="128" t="s">
        <v>827</v>
      </c>
      <c r="D313" s="128" t="s">
        <v>149</v>
      </c>
      <c r="E313" s="129" t="s">
        <v>1466</v>
      </c>
      <c r="F313" s="130" t="s">
        <v>1467</v>
      </c>
      <c r="G313" s="131" t="s">
        <v>171</v>
      </c>
      <c r="H313" s="132">
        <v>2577.6799999999998</v>
      </c>
      <c r="I313" s="133"/>
      <c r="J313" s="134">
        <f>ROUND(I313*H313,2)</f>
        <v>0</v>
      </c>
      <c r="K313" s="130" t="s">
        <v>153</v>
      </c>
      <c r="L313" s="33"/>
      <c r="M313" s="135" t="s">
        <v>19</v>
      </c>
      <c r="N313" s="136" t="s">
        <v>43</v>
      </c>
      <c r="P313" s="137">
        <f>O313*H313</f>
        <v>0</v>
      </c>
      <c r="Q313" s="137">
        <v>1.2999999999999999E-4</v>
      </c>
      <c r="R313" s="137">
        <f>Q313*H313</f>
        <v>0.33509839999999996</v>
      </c>
      <c r="S313" s="137">
        <v>0</v>
      </c>
      <c r="T313" s="138">
        <f>S313*H313</f>
        <v>0</v>
      </c>
      <c r="AR313" s="139" t="s">
        <v>256</v>
      </c>
      <c r="AT313" s="139" t="s">
        <v>149</v>
      </c>
      <c r="AU313" s="139" t="s">
        <v>82</v>
      </c>
      <c r="AY313" s="18" t="s">
        <v>146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8" t="s">
        <v>80</v>
      </c>
      <c r="BK313" s="140">
        <f>ROUND(I313*H313,2)</f>
        <v>0</v>
      </c>
      <c r="BL313" s="18" t="s">
        <v>256</v>
      </c>
      <c r="BM313" s="139" t="s">
        <v>1468</v>
      </c>
    </row>
    <row r="314" spans="2:65" s="1" customFormat="1">
      <c r="B314" s="33"/>
      <c r="D314" s="141" t="s">
        <v>156</v>
      </c>
      <c r="F314" s="142" t="s">
        <v>1469</v>
      </c>
      <c r="I314" s="143"/>
      <c r="L314" s="33"/>
      <c r="M314" s="144"/>
      <c r="T314" s="52"/>
      <c r="AT314" s="18" t="s">
        <v>156</v>
      </c>
      <c r="AU314" s="18" t="s">
        <v>82</v>
      </c>
    </row>
    <row r="315" spans="2:65" s="12" customFormat="1">
      <c r="B315" s="145"/>
      <c r="D315" s="146" t="s">
        <v>158</v>
      </c>
      <c r="E315" s="147" t="s">
        <v>19</v>
      </c>
      <c r="F315" s="148" t="s">
        <v>1455</v>
      </c>
      <c r="H315" s="147" t="s">
        <v>19</v>
      </c>
      <c r="I315" s="149"/>
      <c r="L315" s="145"/>
      <c r="M315" s="150"/>
      <c r="T315" s="151"/>
      <c r="AT315" s="147" t="s">
        <v>158</v>
      </c>
      <c r="AU315" s="147" t="s">
        <v>82</v>
      </c>
      <c r="AV315" s="12" t="s">
        <v>80</v>
      </c>
      <c r="AW315" s="12" t="s">
        <v>33</v>
      </c>
      <c r="AX315" s="12" t="s">
        <v>72</v>
      </c>
      <c r="AY315" s="147" t="s">
        <v>146</v>
      </c>
    </row>
    <row r="316" spans="2:65" s="13" customFormat="1">
      <c r="B316" s="152"/>
      <c r="D316" s="146" t="s">
        <v>158</v>
      </c>
      <c r="E316" s="153" t="s">
        <v>19</v>
      </c>
      <c r="F316" s="154" t="s">
        <v>1456</v>
      </c>
      <c r="H316" s="155">
        <v>2045.16</v>
      </c>
      <c r="I316" s="156"/>
      <c r="L316" s="152"/>
      <c r="M316" s="157"/>
      <c r="T316" s="158"/>
      <c r="AT316" s="153" t="s">
        <v>158</v>
      </c>
      <c r="AU316" s="153" t="s">
        <v>82</v>
      </c>
      <c r="AV316" s="13" t="s">
        <v>82</v>
      </c>
      <c r="AW316" s="13" t="s">
        <v>33</v>
      </c>
      <c r="AX316" s="13" t="s">
        <v>72</v>
      </c>
      <c r="AY316" s="153" t="s">
        <v>146</v>
      </c>
    </row>
    <row r="317" spans="2:65" s="12" customFormat="1">
      <c r="B317" s="145"/>
      <c r="D317" s="146" t="s">
        <v>158</v>
      </c>
      <c r="E317" s="147" t="s">
        <v>19</v>
      </c>
      <c r="F317" s="148" t="s">
        <v>1457</v>
      </c>
      <c r="H317" s="147" t="s">
        <v>19</v>
      </c>
      <c r="I317" s="149"/>
      <c r="L317" s="145"/>
      <c r="M317" s="150"/>
      <c r="T317" s="151"/>
      <c r="AT317" s="147" t="s">
        <v>158</v>
      </c>
      <c r="AU317" s="147" t="s">
        <v>82</v>
      </c>
      <c r="AV317" s="12" t="s">
        <v>80</v>
      </c>
      <c r="AW317" s="12" t="s">
        <v>33</v>
      </c>
      <c r="AX317" s="12" t="s">
        <v>72</v>
      </c>
      <c r="AY317" s="147" t="s">
        <v>146</v>
      </c>
    </row>
    <row r="318" spans="2:65" s="13" customFormat="1">
      <c r="B318" s="152"/>
      <c r="D318" s="146" t="s">
        <v>158</v>
      </c>
      <c r="E318" s="153" t="s">
        <v>19</v>
      </c>
      <c r="F318" s="154" t="s">
        <v>1458</v>
      </c>
      <c r="H318" s="155">
        <v>68.62</v>
      </c>
      <c r="I318" s="156"/>
      <c r="L318" s="152"/>
      <c r="M318" s="157"/>
      <c r="T318" s="158"/>
      <c r="AT318" s="153" t="s">
        <v>158</v>
      </c>
      <c r="AU318" s="153" t="s">
        <v>82</v>
      </c>
      <c r="AV318" s="13" t="s">
        <v>82</v>
      </c>
      <c r="AW318" s="13" t="s">
        <v>33</v>
      </c>
      <c r="AX318" s="13" t="s">
        <v>72</v>
      </c>
      <c r="AY318" s="153" t="s">
        <v>146</v>
      </c>
    </row>
    <row r="319" spans="2:65" s="15" customFormat="1">
      <c r="B319" s="166"/>
      <c r="D319" s="146" t="s">
        <v>158</v>
      </c>
      <c r="E319" s="167" t="s">
        <v>19</v>
      </c>
      <c r="F319" s="168" t="s">
        <v>208</v>
      </c>
      <c r="H319" s="169">
        <v>2113.7800000000002</v>
      </c>
      <c r="I319" s="170"/>
      <c r="L319" s="166"/>
      <c r="M319" s="171"/>
      <c r="T319" s="172"/>
      <c r="AT319" s="167" t="s">
        <v>158</v>
      </c>
      <c r="AU319" s="167" t="s">
        <v>82</v>
      </c>
      <c r="AV319" s="15" t="s">
        <v>147</v>
      </c>
      <c r="AW319" s="15" t="s">
        <v>33</v>
      </c>
      <c r="AX319" s="15" t="s">
        <v>72</v>
      </c>
      <c r="AY319" s="167" t="s">
        <v>146</v>
      </c>
    </row>
    <row r="320" spans="2:65" s="12" customFormat="1">
      <c r="B320" s="145"/>
      <c r="D320" s="146" t="s">
        <v>158</v>
      </c>
      <c r="E320" s="147" t="s">
        <v>19</v>
      </c>
      <c r="F320" s="148" t="s">
        <v>1470</v>
      </c>
      <c r="H320" s="147" t="s">
        <v>19</v>
      </c>
      <c r="I320" s="149"/>
      <c r="L320" s="145"/>
      <c r="M320" s="150"/>
      <c r="T320" s="151"/>
      <c r="AT320" s="147" t="s">
        <v>158</v>
      </c>
      <c r="AU320" s="147" t="s">
        <v>82</v>
      </c>
      <c r="AV320" s="12" t="s">
        <v>80</v>
      </c>
      <c r="AW320" s="12" t="s">
        <v>33</v>
      </c>
      <c r="AX320" s="12" t="s">
        <v>72</v>
      </c>
      <c r="AY320" s="147" t="s">
        <v>146</v>
      </c>
    </row>
    <row r="321" spans="2:65" s="12" customFormat="1">
      <c r="B321" s="145"/>
      <c r="D321" s="146" t="s">
        <v>158</v>
      </c>
      <c r="E321" s="147" t="s">
        <v>19</v>
      </c>
      <c r="F321" s="148" t="s">
        <v>1471</v>
      </c>
      <c r="H321" s="147" t="s">
        <v>19</v>
      </c>
      <c r="I321" s="149"/>
      <c r="L321" s="145"/>
      <c r="M321" s="150"/>
      <c r="T321" s="151"/>
      <c r="AT321" s="147" t="s">
        <v>158</v>
      </c>
      <c r="AU321" s="147" t="s">
        <v>82</v>
      </c>
      <c r="AV321" s="12" t="s">
        <v>80</v>
      </c>
      <c r="AW321" s="12" t="s">
        <v>33</v>
      </c>
      <c r="AX321" s="12" t="s">
        <v>72</v>
      </c>
      <c r="AY321" s="147" t="s">
        <v>146</v>
      </c>
    </row>
    <row r="322" spans="2:65" s="13" customFormat="1">
      <c r="B322" s="152"/>
      <c r="D322" s="146" t="s">
        <v>158</v>
      </c>
      <c r="E322" s="153" t="s">
        <v>19</v>
      </c>
      <c r="F322" s="154" t="s">
        <v>1472</v>
      </c>
      <c r="H322" s="155">
        <v>343.68</v>
      </c>
      <c r="I322" s="156"/>
      <c r="L322" s="152"/>
      <c r="M322" s="157"/>
      <c r="T322" s="158"/>
      <c r="AT322" s="153" t="s">
        <v>158</v>
      </c>
      <c r="AU322" s="153" t="s">
        <v>82</v>
      </c>
      <c r="AV322" s="13" t="s">
        <v>82</v>
      </c>
      <c r="AW322" s="13" t="s">
        <v>33</v>
      </c>
      <c r="AX322" s="13" t="s">
        <v>72</v>
      </c>
      <c r="AY322" s="153" t="s">
        <v>146</v>
      </c>
    </row>
    <row r="323" spans="2:65" s="12" customFormat="1">
      <c r="B323" s="145"/>
      <c r="D323" s="146" t="s">
        <v>158</v>
      </c>
      <c r="E323" s="147" t="s">
        <v>19</v>
      </c>
      <c r="F323" s="148" t="s">
        <v>1473</v>
      </c>
      <c r="H323" s="147" t="s">
        <v>19</v>
      </c>
      <c r="I323" s="149"/>
      <c r="L323" s="145"/>
      <c r="M323" s="150"/>
      <c r="T323" s="151"/>
      <c r="AT323" s="147" t="s">
        <v>158</v>
      </c>
      <c r="AU323" s="147" t="s">
        <v>82</v>
      </c>
      <c r="AV323" s="12" t="s">
        <v>80</v>
      </c>
      <c r="AW323" s="12" t="s">
        <v>33</v>
      </c>
      <c r="AX323" s="12" t="s">
        <v>72</v>
      </c>
      <c r="AY323" s="147" t="s">
        <v>146</v>
      </c>
    </row>
    <row r="324" spans="2:65" s="13" customFormat="1">
      <c r="B324" s="152"/>
      <c r="D324" s="146" t="s">
        <v>158</v>
      </c>
      <c r="E324" s="153" t="s">
        <v>19</v>
      </c>
      <c r="F324" s="154" t="s">
        <v>1474</v>
      </c>
      <c r="H324" s="155">
        <v>7.6559999999999997</v>
      </c>
      <c r="I324" s="156"/>
      <c r="L324" s="152"/>
      <c r="M324" s="157"/>
      <c r="T324" s="158"/>
      <c r="AT324" s="153" t="s">
        <v>158</v>
      </c>
      <c r="AU324" s="153" t="s">
        <v>82</v>
      </c>
      <c r="AV324" s="13" t="s">
        <v>82</v>
      </c>
      <c r="AW324" s="13" t="s">
        <v>33</v>
      </c>
      <c r="AX324" s="13" t="s">
        <v>72</v>
      </c>
      <c r="AY324" s="153" t="s">
        <v>146</v>
      </c>
    </row>
    <row r="325" spans="2:65" s="12" customFormat="1">
      <c r="B325" s="145"/>
      <c r="D325" s="146" t="s">
        <v>158</v>
      </c>
      <c r="E325" s="147" t="s">
        <v>19</v>
      </c>
      <c r="F325" s="148" t="s">
        <v>1475</v>
      </c>
      <c r="H325" s="147" t="s">
        <v>19</v>
      </c>
      <c r="I325" s="149"/>
      <c r="L325" s="145"/>
      <c r="M325" s="150"/>
      <c r="T325" s="151"/>
      <c r="AT325" s="147" t="s">
        <v>158</v>
      </c>
      <c r="AU325" s="147" t="s">
        <v>82</v>
      </c>
      <c r="AV325" s="12" t="s">
        <v>80</v>
      </c>
      <c r="AW325" s="12" t="s">
        <v>33</v>
      </c>
      <c r="AX325" s="12" t="s">
        <v>72</v>
      </c>
      <c r="AY325" s="147" t="s">
        <v>146</v>
      </c>
    </row>
    <row r="326" spans="2:65" s="13" customFormat="1">
      <c r="B326" s="152"/>
      <c r="D326" s="146" t="s">
        <v>158</v>
      </c>
      <c r="E326" s="153" t="s">
        <v>19</v>
      </c>
      <c r="F326" s="154" t="s">
        <v>1476</v>
      </c>
      <c r="H326" s="155">
        <v>2.827</v>
      </c>
      <c r="I326" s="156"/>
      <c r="L326" s="152"/>
      <c r="M326" s="157"/>
      <c r="T326" s="158"/>
      <c r="AT326" s="153" t="s">
        <v>158</v>
      </c>
      <c r="AU326" s="153" t="s">
        <v>82</v>
      </c>
      <c r="AV326" s="13" t="s">
        <v>82</v>
      </c>
      <c r="AW326" s="13" t="s">
        <v>33</v>
      </c>
      <c r="AX326" s="13" t="s">
        <v>72</v>
      </c>
      <c r="AY326" s="153" t="s">
        <v>146</v>
      </c>
    </row>
    <row r="327" spans="2:65" s="12" customFormat="1">
      <c r="B327" s="145"/>
      <c r="D327" s="146" t="s">
        <v>158</v>
      </c>
      <c r="E327" s="147" t="s">
        <v>19</v>
      </c>
      <c r="F327" s="148" t="s">
        <v>1477</v>
      </c>
      <c r="H327" s="147" t="s">
        <v>19</v>
      </c>
      <c r="I327" s="149"/>
      <c r="L327" s="145"/>
      <c r="M327" s="150"/>
      <c r="T327" s="151"/>
      <c r="AT327" s="147" t="s">
        <v>158</v>
      </c>
      <c r="AU327" s="147" t="s">
        <v>82</v>
      </c>
      <c r="AV327" s="12" t="s">
        <v>80</v>
      </c>
      <c r="AW327" s="12" t="s">
        <v>33</v>
      </c>
      <c r="AX327" s="12" t="s">
        <v>72</v>
      </c>
      <c r="AY327" s="147" t="s">
        <v>146</v>
      </c>
    </row>
    <row r="328" spans="2:65" s="13" customFormat="1">
      <c r="B328" s="152"/>
      <c r="D328" s="146" t="s">
        <v>158</v>
      </c>
      <c r="E328" s="153" t="s">
        <v>19</v>
      </c>
      <c r="F328" s="154" t="s">
        <v>1478</v>
      </c>
      <c r="H328" s="155">
        <v>86.236999999999995</v>
      </c>
      <c r="I328" s="156"/>
      <c r="L328" s="152"/>
      <c r="M328" s="157"/>
      <c r="T328" s="158"/>
      <c r="AT328" s="153" t="s">
        <v>158</v>
      </c>
      <c r="AU328" s="153" t="s">
        <v>82</v>
      </c>
      <c r="AV328" s="13" t="s">
        <v>82</v>
      </c>
      <c r="AW328" s="13" t="s">
        <v>33</v>
      </c>
      <c r="AX328" s="13" t="s">
        <v>72</v>
      </c>
      <c r="AY328" s="153" t="s">
        <v>146</v>
      </c>
    </row>
    <row r="329" spans="2:65" s="12" customFormat="1">
      <c r="B329" s="145"/>
      <c r="D329" s="146" t="s">
        <v>158</v>
      </c>
      <c r="E329" s="147" t="s">
        <v>19</v>
      </c>
      <c r="F329" s="148" t="s">
        <v>1479</v>
      </c>
      <c r="H329" s="147" t="s">
        <v>19</v>
      </c>
      <c r="I329" s="149"/>
      <c r="L329" s="145"/>
      <c r="M329" s="150"/>
      <c r="T329" s="151"/>
      <c r="AT329" s="147" t="s">
        <v>158</v>
      </c>
      <c r="AU329" s="147" t="s">
        <v>82</v>
      </c>
      <c r="AV329" s="12" t="s">
        <v>80</v>
      </c>
      <c r="AW329" s="12" t="s">
        <v>33</v>
      </c>
      <c r="AX329" s="12" t="s">
        <v>72</v>
      </c>
      <c r="AY329" s="147" t="s">
        <v>146</v>
      </c>
    </row>
    <row r="330" spans="2:65" s="13" customFormat="1">
      <c r="B330" s="152"/>
      <c r="D330" s="146" t="s">
        <v>158</v>
      </c>
      <c r="E330" s="153" t="s">
        <v>19</v>
      </c>
      <c r="F330" s="154" t="s">
        <v>1480</v>
      </c>
      <c r="H330" s="155">
        <v>1.5</v>
      </c>
      <c r="I330" s="156"/>
      <c r="L330" s="152"/>
      <c r="M330" s="157"/>
      <c r="T330" s="158"/>
      <c r="AT330" s="153" t="s">
        <v>158</v>
      </c>
      <c r="AU330" s="153" t="s">
        <v>82</v>
      </c>
      <c r="AV330" s="13" t="s">
        <v>82</v>
      </c>
      <c r="AW330" s="13" t="s">
        <v>33</v>
      </c>
      <c r="AX330" s="13" t="s">
        <v>72</v>
      </c>
      <c r="AY330" s="153" t="s">
        <v>146</v>
      </c>
    </row>
    <row r="331" spans="2:65" s="12" customFormat="1">
      <c r="B331" s="145"/>
      <c r="D331" s="146" t="s">
        <v>158</v>
      </c>
      <c r="E331" s="147" t="s">
        <v>19</v>
      </c>
      <c r="F331" s="148" t="s">
        <v>1481</v>
      </c>
      <c r="H331" s="147" t="s">
        <v>19</v>
      </c>
      <c r="I331" s="149"/>
      <c r="L331" s="145"/>
      <c r="M331" s="150"/>
      <c r="T331" s="151"/>
      <c r="AT331" s="147" t="s">
        <v>158</v>
      </c>
      <c r="AU331" s="147" t="s">
        <v>82</v>
      </c>
      <c r="AV331" s="12" t="s">
        <v>80</v>
      </c>
      <c r="AW331" s="12" t="s">
        <v>33</v>
      </c>
      <c r="AX331" s="12" t="s">
        <v>72</v>
      </c>
      <c r="AY331" s="147" t="s">
        <v>146</v>
      </c>
    </row>
    <row r="332" spans="2:65" s="13" customFormat="1">
      <c r="B332" s="152"/>
      <c r="D332" s="146" t="s">
        <v>158</v>
      </c>
      <c r="E332" s="153" t="s">
        <v>19</v>
      </c>
      <c r="F332" s="154" t="s">
        <v>1482</v>
      </c>
      <c r="H332" s="155">
        <v>22</v>
      </c>
      <c r="I332" s="156"/>
      <c r="L332" s="152"/>
      <c r="M332" s="157"/>
      <c r="T332" s="158"/>
      <c r="AT332" s="153" t="s">
        <v>158</v>
      </c>
      <c r="AU332" s="153" t="s">
        <v>82</v>
      </c>
      <c r="AV332" s="13" t="s">
        <v>82</v>
      </c>
      <c r="AW332" s="13" t="s">
        <v>33</v>
      </c>
      <c r="AX332" s="13" t="s">
        <v>72</v>
      </c>
      <c r="AY332" s="153" t="s">
        <v>146</v>
      </c>
    </row>
    <row r="333" spans="2:65" s="15" customFormat="1">
      <c r="B333" s="166"/>
      <c r="D333" s="146" t="s">
        <v>158</v>
      </c>
      <c r="E333" s="167" t="s">
        <v>19</v>
      </c>
      <c r="F333" s="168" t="s">
        <v>208</v>
      </c>
      <c r="H333" s="169">
        <v>463.9</v>
      </c>
      <c r="I333" s="170"/>
      <c r="L333" s="166"/>
      <c r="M333" s="171"/>
      <c r="T333" s="172"/>
      <c r="AT333" s="167" t="s">
        <v>158</v>
      </c>
      <c r="AU333" s="167" t="s">
        <v>82</v>
      </c>
      <c r="AV333" s="15" t="s">
        <v>147</v>
      </c>
      <c r="AW333" s="15" t="s">
        <v>33</v>
      </c>
      <c r="AX333" s="15" t="s">
        <v>72</v>
      </c>
      <c r="AY333" s="167" t="s">
        <v>146</v>
      </c>
    </row>
    <row r="334" spans="2:65" s="14" customFormat="1">
      <c r="B334" s="159"/>
      <c r="D334" s="146" t="s">
        <v>158</v>
      </c>
      <c r="E334" s="160" t="s">
        <v>19</v>
      </c>
      <c r="F334" s="161" t="s">
        <v>163</v>
      </c>
      <c r="H334" s="162">
        <v>2577.6799999999998</v>
      </c>
      <c r="I334" s="163"/>
      <c r="L334" s="159"/>
      <c r="M334" s="164"/>
      <c r="T334" s="165"/>
      <c r="AT334" s="160" t="s">
        <v>158</v>
      </c>
      <c r="AU334" s="160" t="s">
        <v>82</v>
      </c>
      <c r="AV334" s="14" t="s">
        <v>154</v>
      </c>
      <c r="AW334" s="14" t="s">
        <v>33</v>
      </c>
      <c r="AX334" s="14" t="s">
        <v>80</v>
      </c>
      <c r="AY334" s="160" t="s">
        <v>146</v>
      </c>
    </row>
    <row r="335" spans="2:65" s="1" customFormat="1" ht="24.2" customHeight="1">
      <c r="B335" s="33"/>
      <c r="C335" s="128" t="s">
        <v>834</v>
      </c>
      <c r="D335" s="128" t="s">
        <v>149</v>
      </c>
      <c r="E335" s="129" t="s">
        <v>1483</v>
      </c>
      <c r="F335" s="130" t="s">
        <v>1484</v>
      </c>
      <c r="G335" s="131" t="s">
        <v>171</v>
      </c>
      <c r="H335" s="132">
        <v>2577.6799999999998</v>
      </c>
      <c r="I335" s="133"/>
      <c r="J335" s="134">
        <f>ROUND(I335*H335,2)</f>
        <v>0</v>
      </c>
      <c r="K335" s="130" t="s">
        <v>153</v>
      </c>
      <c r="L335" s="33"/>
      <c r="M335" s="135" t="s">
        <v>19</v>
      </c>
      <c r="N335" s="136" t="s">
        <v>43</v>
      </c>
      <c r="P335" s="137">
        <f>O335*H335</f>
        <v>0</v>
      </c>
      <c r="Q335" s="137">
        <v>1.7000000000000001E-4</v>
      </c>
      <c r="R335" s="137">
        <f>Q335*H335</f>
        <v>0.43820560000000003</v>
      </c>
      <c r="S335" s="137">
        <v>0</v>
      </c>
      <c r="T335" s="138">
        <f>S335*H335</f>
        <v>0</v>
      </c>
      <c r="AR335" s="139" t="s">
        <v>256</v>
      </c>
      <c r="AT335" s="139" t="s">
        <v>149</v>
      </c>
      <c r="AU335" s="139" t="s">
        <v>82</v>
      </c>
      <c r="AY335" s="18" t="s">
        <v>146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80</v>
      </c>
      <c r="BK335" s="140">
        <f>ROUND(I335*H335,2)</f>
        <v>0</v>
      </c>
      <c r="BL335" s="18" t="s">
        <v>256</v>
      </c>
      <c r="BM335" s="139" t="s">
        <v>1485</v>
      </c>
    </row>
    <row r="336" spans="2:65" s="1" customFormat="1">
      <c r="B336" s="33"/>
      <c r="D336" s="141" t="s">
        <v>156</v>
      </c>
      <c r="F336" s="142" t="s">
        <v>1486</v>
      </c>
      <c r="I336" s="143"/>
      <c r="L336" s="33"/>
      <c r="M336" s="144"/>
      <c r="T336" s="52"/>
      <c r="AT336" s="18" t="s">
        <v>156</v>
      </c>
      <c r="AU336" s="18" t="s">
        <v>82</v>
      </c>
    </row>
    <row r="337" spans="2:65" s="1" customFormat="1" ht="37.9" customHeight="1">
      <c r="B337" s="33"/>
      <c r="C337" s="128" t="s">
        <v>840</v>
      </c>
      <c r="D337" s="128" t="s">
        <v>149</v>
      </c>
      <c r="E337" s="129" t="s">
        <v>1487</v>
      </c>
      <c r="F337" s="130" t="s">
        <v>1488</v>
      </c>
      <c r="G337" s="131" t="s">
        <v>171</v>
      </c>
      <c r="H337" s="132">
        <v>2113.7800000000002</v>
      </c>
      <c r="I337" s="133"/>
      <c r="J337" s="134">
        <f>ROUND(I337*H337,2)</f>
        <v>0</v>
      </c>
      <c r="K337" s="130" t="s">
        <v>153</v>
      </c>
      <c r="L337" s="33"/>
      <c r="M337" s="135" t="s">
        <v>19</v>
      </c>
      <c r="N337" s="136" t="s">
        <v>43</v>
      </c>
      <c r="P337" s="137">
        <f>O337*H337</f>
        <v>0</v>
      </c>
      <c r="Q337" s="137">
        <v>0</v>
      </c>
      <c r="R337" s="137">
        <f>Q337*H337</f>
        <v>0</v>
      </c>
      <c r="S337" s="137">
        <v>0</v>
      </c>
      <c r="T337" s="138">
        <f>S337*H337</f>
        <v>0</v>
      </c>
      <c r="AR337" s="139" t="s">
        <v>256</v>
      </c>
      <c r="AT337" s="139" t="s">
        <v>149</v>
      </c>
      <c r="AU337" s="139" t="s">
        <v>82</v>
      </c>
      <c r="AY337" s="18" t="s">
        <v>146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18" t="s">
        <v>80</v>
      </c>
      <c r="BK337" s="140">
        <f>ROUND(I337*H337,2)</f>
        <v>0</v>
      </c>
      <c r="BL337" s="18" t="s">
        <v>256</v>
      </c>
      <c r="BM337" s="139" t="s">
        <v>1489</v>
      </c>
    </row>
    <row r="338" spans="2:65" s="1" customFormat="1">
      <c r="B338" s="33"/>
      <c r="D338" s="141" t="s">
        <v>156</v>
      </c>
      <c r="F338" s="142" t="s">
        <v>1490</v>
      </c>
      <c r="I338" s="143"/>
      <c r="L338" s="33"/>
      <c r="M338" s="144"/>
      <c r="T338" s="52"/>
      <c r="AT338" s="18" t="s">
        <v>156</v>
      </c>
      <c r="AU338" s="18" t="s">
        <v>82</v>
      </c>
    </row>
    <row r="339" spans="2:65" s="12" customFormat="1">
      <c r="B339" s="145"/>
      <c r="D339" s="146" t="s">
        <v>158</v>
      </c>
      <c r="E339" s="147" t="s">
        <v>19</v>
      </c>
      <c r="F339" s="148" t="s">
        <v>1455</v>
      </c>
      <c r="H339" s="147" t="s">
        <v>19</v>
      </c>
      <c r="I339" s="149"/>
      <c r="L339" s="145"/>
      <c r="M339" s="150"/>
      <c r="T339" s="151"/>
      <c r="AT339" s="147" t="s">
        <v>158</v>
      </c>
      <c r="AU339" s="147" t="s">
        <v>82</v>
      </c>
      <c r="AV339" s="12" t="s">
        <v>80</v>
      </c>
      <c r="AW339" s="12" t="s">
        <v>33</v>
      </c>
      <c r="AX339" s="12" t="s">
        <v>72</v>
      </c>
      <c r="AY339" s="147" t="s">
        <v>146</v>
      </c>
    </row>
    <row r="340" spans="2:65" s="13" customFormat="1">
      <c r="B340" s="152"/>
      <c r="D340" s="146" t="s">
        <v>158</v>
      </c>
      <c r="E340" s="153" t="s">
        <v>19</v>
      </c>
      <c r="F340" s="154" t="s">
        <v>1456</v>
      </c>
      <c r="H340" s="155">
        <v>2045.16</v>
      </c>
      <c r="I340" s="156"/>
      <c r="L340" s="152"/>
      <c r="M340" s="157"/>
      <c r="T340" s="158"/>
      <c r="AT340" s="153" t="s">
        <v>158</v>
      </c>
      <c r="AU340" s="153" t="s">
        <v>82</v>
      </c>
      <c r="AV340" s="13" t="s">
        <v>82</v>
      </c>
      <c r="AW340" s="13" t="s">
        <v>33</v>
      </c>
      <c r="AX340" s="13" t="s">
        <v>72</v>
      </c>
      <c r="AY340" s="153" t="s">
        <v>146</v>
      </c>
    </row>
    <row r="341" spans="2:65" s="12" customFormat="1">
      <c r="B341" s="145"/>
      <c r="D341" s="146" t="s">
        <v>158</v>
      </c>
      <c r="E341" s="147" t="s">
        <v>19</v>
      </c>
      <c r="F341" s="148" t="s">
        <v>1457</v>
      </c>
      <c r="H341" s="147" t="s">
        <v>19</v>
      </c>
      <c r="I341" s="149"/>
      <c r="L341" s="145"/>
      <c r="M341" s="150"/>
      <c r="T341" s="151"/>
      <c r="AT341" s="147" t="s">
        <v>158</v>
      </c>
      <c r="AU341" s="147" t="s">
        <v>82</v>
      </c>
      <c r="AV341" s="12" t="s">
        <v>80</v>
      </c>
      <c r="AW341" s="12" t="s">
        <v>33</v>
      </c>
      <c r="AX341" s="12" t="s">
        <v>72</v>
      </c>
      <c r="AY341" s="147" t="s">
        <v>146</v>
      </c>
    </row>
    <row r="342" spans="2:65" s="13" customFormat="1">
      <c r="B342" s="152"/>
      <c r="D342" s="146" t="s">
        <v>158</v>
      </c>
      <c r="E342" s="153" t="s">
        <v>19</v>
      </c>
      <c r="F342" s="154" t="s">
        <v>1458</v>
      </c>
      <c r="H342" s="155">
        <v>68.62</v>
      </c>
      <c r="I342" s="156"/>
      <c r="L342" s="152"/>
      <c r="M342" s="157"/>
      <c r="T342" s="158"/>
      <c r="AT342" s="153" t="s">
        <v>158</v>
      </c>
      <c r="AU342" s="153" t="s">
        <v>82</v>
      </c>
      <c r="AV342" s="13" t="s">
        <v>82</v>
      </c>
      <c r="AW342" s="13" t="s">
        <v>33</v>
      </c>
      <c r="AX342" s="13" t="s">
        <v>72</v>
      </c>
      <c r="AY342" s="153" t="s">
        <v>146</v>
      </c>
    </row>
    <row r="343" spans="2:65" s="14" customFormat="1">
      <c r="B343" s="159"/>
      <c r="D343" s="146" t="s">
        <v>158</v>
      </c>
      <c r="E343" s="160" t="s">
        <v>19</v>
      </c>
      <c r="F343" s="161" t="s">
        <v>163</v>
      </c>
      <c r="H343" s="162">
        <v>2113.7800000000002</v>
      </c>
      <c r="I343" s="163"/>
      <c r="L343" s="159"/>
      <c r="M343" s="187"/>
      <c r="N343" s="188"/>
      <c r="O343" s="188"/>
      <c r="P343" s="188"/>
      <c r="Q343" s="188"/>
      <c r="R343" s="188"/>
      <c r="S343" s="188"/>
      <c r="T343" s="189"/>
      <c r="AT343" s="160" t="s">
        <v>158</v>
      </c>
      <c r="AU343" s="160" t="s">
        <v>82</v>
      </c>
      <c r="AV343" s="14" t="s">
        <v>154</v>
      </c>
      <c r="AW343" s="14" t="s">
        <v>33</v>
      </c>
      <c r="AX343" s="14" t="s">
        <v>80</v>
      </c>
      <c r="AY343" s="160" t="s">
        <v>146</v>
      </c>
    </row>
    <row r="344" spans="2:65" s="1" customFormat="1" ht="6.95" customHeight="1">
      <c r="B344" s="41"/>
      <c r="C344" s="42"/>
      <c r="D344" s="42"/>
      <c r="E344" s="42"/>
      <c r="F344" s="42"/>
      <c r="G344" s="42"/>
      <c r="H344" s="42"/>
      <c r="I344" s="42"/>
      <c r="J344" s="42"/>
      <c r="K344" s="42"/>
      <c r="L344" s="33"/>
    </row>
  </sheetData>
  <sheetProtection algorithmName="SHA-512" hashValue="q0Jb36facCOzwhN4KrpjRx7AD+mFTDC9TXGaTKfbhuUp6hcJt5sOTyefGwySwOo8xBAMVprsXhK8cRUImhuviA==" saltValue="PL3dKv8QyBNJlkzjt9Azxwptx3sXiEPXguwrTS9kcBQse4M6zVPvwiTrnpHBFvGTzYTTJ6rTpEosi78kAoYxHA==" spinCount="100000" sheet="1" objects="1" scenarios="1" formatColumns="0" formatRows="0" autoFilter="0"/>
  <autoFilter ref="C90:K343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200-000000000000}"/>
    <hyperlink ref="F103" r:id="rId2" xr:uid="{00000000-0004-0000-0200-000001000000}"/>
    <hyperlink ref="F107" r:id="rId3" xr:uid="{00000000-0004-0000-0200-000002000000}"/>
    <hyperlink ref="F109" r:id="rId4" xr:uid="{00000000-0004-0000-0200-000003000000}"/>
    <hyperlink ref="F111" r:id="rId5" xr:uid="{00000000-0004-0000-0200-000004000000}"/>
    <hyperlink ref="F114" r:id="rId6" xr:uid="{00000000-0004-0000-0200-000005000000}"/>
    <hyperlink ref="F118" r:id="rId7" xr:uid="{00000000-0004-0000-0200-000006000000}"/>
    <hyperlink ref="F120" r:id="rId8" xr:uid="{00000000-0004-0000-0200-000007000000}"/>
    <hyperlink ref="F122" r:id="rId9" xr:uid="{00000000-0004-0000-0200-000008000000}"/>
    <hyperlink ref="F125" r:id="rId10" xr:uid="{00000000-0004-0000-0200-000009000000}"/>
    <hyperlink ref="F129" r:id="rId11" xr:uid="{00000000-0004-0000-0200-00000A000000}"/>
    <hyperlink ref="F134" r:id="rId12" xr:uid="{00000000-0004-0000-0200-00000B000000}"/>
    <hyperlink ref="F150" r:id="rId13" xr:uid="{00000000-0004-0000-0200-00000C000000}"/>
    <hyperlink ref="F153" r:id="rId14" xr:uid="{00000000-0004-0000-0200-00000D000000}"/>
    <hyperlink ref="F157" r:id="rId15" xr:uid="{00000000-0004-0000-0200-00000E000000}"/>
    <hyperlink ref="F170" r:id="rId16" xr:uid="{00000000-0004-0000-0200-00000F000000}"/>
    <hyperlink ref="F176" r:id="rId17" xr:uid="{00000000-0004-0000-0200-000010000000}"/>
    <hyperlink ref="F188" r:id="rId18" xr:uid="{00000000-0004-0000-0200-000011000000}"/>
    <hyperlink ref="F198" r:id="rId19" xr:uid="{00000000-0004-0000-0200-000012000000}"/>
    <hyperlink ref="F232" r:id="rId20" xr:uid="{00000000-0004-0000-0200-000013000000}"/>
    <hyperlink ref="F238" r:id="rId21" xr:uid="{00000000-0004-0000-0200-000014000000}"/>
    <hyperlink ref="F240" r:id="rId22" xr:uid="{00000000-0004-0000-0200-000015000000}"/>
    <hyperlink ref="F247" r:id="rId23" xr:uid="{00000000-0004-0000-0200-000016000000}"/>
    <hyperlink ref="F259" r:id="rId24" xr:uid="{00000000-0004-0000-0200-000017000000}"/>
    <hyperlink ref="F265" r:id="rId25" xr:uid="{00000000-0004-0000-0200-000018000000}"/>
    <hyperlink ref="F268" r:id="rId26" xr:uid="{00000000-0004-0000-0200-000019000000}"/>
    <hyperlink ref="F286" r:id="rId27" xr:uid="{00000000-0004-0000-0200-00001A000000}"/>
    <hyperlink ref="F289" r:id="rId28" xr:uid="{00000000-0004-0000-0200-00001B000000}"/>
    <hyperlink ref="F291" r:id="rId29" xr:uid="{00000000-0004-0000-0200-00001C000000}"/>
    <hyperlink ref="F294" r:id="rId30" xr:uid="{00000000-0004-0000-0200-00001D000000}"/>
    <hyperlink ref="F297" r:id="rId31" xr:uid="{00000000-0004-0000-0200-00001E000000}"/>
    <hyperlink ref="F301" r:id="rId32" xr:uid="{00000000-0004-0000-0200-00001F000000}"/>
    <hyperlink ref="F304" r:id="rId33" xr:uid="{00000000-0004-0000-0200-000020000000}"/>
    <hyperlink ref="F311" r:id="rId34" xr:uid="{00000000-0004-0000-0200-000021000000}"/>
    <hyperlink ref="F314" r:id="rId35" xr:uid="{00000000-0004-0000-0200-000022000000}"/>
    <hyperlink ref="F336" r:id="rId36" xr:uid="{00000000-0004-0000-0200-000023000000}"/>
    <hyperlink ref="F338" r:id="rId37" xr:uid="{00000000-0004-0000-02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9"/>
  <sheetViews>
    <sheetView showGridLines="0" topLeftCell="A80" workbookViewId="0">
      <selection activeCell="I99" sqref="I9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16.5" customHeight="1">
      <c r="B9" s="33"/>
      <c r="E9" s="298" t="s">
        <v>1491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ROUND(J90,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ROUND((SUM(BE90:BE208)),  2)</f>
        <v>0</v>
      </c>
      <c r="I33" s="90">
        <v>0.21</v>
      </c>
      <c r="J33" s="89">
        <f>ROUND(((SUM(BE90:BE208))*I33),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ROUND((SUM(BF90:BF208)),  2)</f>
        <v>0</v>
      </c>
      <c r="I34" s="90">
        <v>0.15</v>
      </c>
      <c r="J34" s="89">
        <f>ROUND(((SUM(BF90:BF208))*I34),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ROUND((SUM(BG90:BG208)),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ROUND((SUM(BH90:BH208)),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ROUND((SUM(BI90:BI208)),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16.5" customHeight="1">
      <c r="B50" s="33"/>
      <c r="E50" s="298" t="str">
        <f>E9</f>
        <v>03 - Sanace 1.PP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J90</f>
        <v>0</v>
      </c>
      <c r="L59" s="33"/>
      <c r="AU59" s="18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>
      <c r="B61" s="104"/>
      <c r="D61" s="105" t="s">
        <v>112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>
      <c r="B62" s="104"/>
      <c r="D62" s="105" t="s">
        <v>1492</v>
      </c>
      <c r="E62" s="106"/>
      <c r="F62" s="106"/>
      <c r="G62" s="106"/>
      <c r="H62" s="106"/>
      <c r="I62" s="106"/>
      <c r="J62" s="107">
        <f>J105</f>
        <v>0</v>
      </c>
      <c r="L62" s="104"/>
    </row>
    <row r="63" spans="2:47" s="9" customFormat="1" ht="19.899999999999999" customHeight="1">
      <c r="B63" s="104"/>
      <c r="D63" s="105" t="s">
        <v>118</v>
      </c>
      <c r="E63" s="106"/>
      <c r="F63" s="106"/>
      <c r="G63" s="106"/>
      <c r="H63" s="106"/>
      <c r="I63" s="106"/>
      <c r="J63" s="107">
        <f>J142</f>
        <v>0</v>
      </c>
      <c r="L63" s="104"/>
    </row>
    <row r="64" spans="2:47" s="9" customFormat="1" ht="19.899999999999999" customHeight="1">
      <c r="B64" s="104"/>
      <c r="D64" s="105" t="s">
        <v>119</v>
      </c>
      <c r="E64" s="106"/>
      <c r="F64" s="106"/>
      <c r="G64" s="106"/>
      <c r="H64" s="106"/>
      <c r="I64" s="106"/>
      <c r="J64" s="107">
        <f>J150</f>
        <v>0</v>
      </c>
      <c r="L64" s="104"/>
    </row>
    <row r="65" spans="2:12" s="9" customFormat="1" ht="19.899999999999999" customHeight="1">
      <c r="B65" s="104"/>
      <c r="D65" s="105" t="s">
        <v>1493</v>
      </c>
      <c r="E65" s="106"/>
      <c r="F65" s="106"/>
      <c r="G65" s="106"/>
      <c r="H65" s="106"/>
      <c r="I65" s="106"/>
      <c r="J65" s="107">
        <f>J158</f>
        <v>0</v>
      </c>
      <c r="L65" s="104"/>
    </row>
    <row r="66" spans="2:12" s="9" customFormat="1" ht="19.899999999999999" customHeight="1">
      <c r="B66" s="104"/>
      <c r="D66" s="105" t="s">
        <v>122</v>
      </c>
      <c r="E66" s="106"/>
      <c r="F66" s="106"/>
      <c r="G66" s="106"/>
      <c r="H66" s="106"/>
      <c r="I66" s="106"/>
      <c r="J66" s="107">
        <f>J167</f>
        <v>0</v>
      </c>
      <c r="L66" s="104"/>
    </row>
    <row r="67" spans="2:12" s="9" customFormat="1" ht="19.899999999999999" customHeight="1">
      <c r="B67" s="104"/>
      <c r="D67" s="105" t="s">
        <v>123</v>
      </c>
      <c r="E67" s="106"/>
      <c r="F67" s="106"/>
      <c r="G67" s="106"/>
      <c r="H67" s="106"/>
      <c r="I67" s="106"/>
      <c r="J67" s="107">
        <f>J177</f>
        <v>0</v>
      </c>
      <c r="L67" s="104"/>
    </row>
    <row r="68" spans="2:12" s="8" customFormat="1" ht="24.95" customHeight="1">
      <c r="B68" s="100"/>
      <c r="D68" s="101" t="s">
        <v>124</v>
      </c>
      <c r="E68" s="102"/>
      <c r="F68" s="102"/>
      <c r="G68" s="102"/>
      <c r="H68" s="102"/>
      <c r="I68" s="102"/>
      <c r="J68" s="103">
        <f>J180</f>
        <v>0</v>
      </c>
      <c r="L68" s="100"/>
    </row>
    <row r="69" spans="2:12" s="9" customFormat="1" ht="19.899999999999999" customHeight="1">
      <c r="B69" s="104"/>
      <c r="D69" s="105" t="s">
        <v>1494</v>
      </c>
      <c r="E69" s="106"/>
      <c r="F69" s="106"/>
      <c r="G69" s="106"/>
      <c r="H69" s="106"/>
      <c r="I69" s="106"/>
      <c r="J69" s="107">
        <f>J181</f>
        <v>0</v>
      </c>
      <c r="L69" s="104"/>
    </row>
    <row r="70" spans="2:12" s="9" customFormat="1" ht="19.899999999999999" customHeight="1">
      <c r="B70" s="104"/>
      <c r="D70" s="105" t="s">
        <v>1495</v>
      </c>
      <c r="E70" s="106"/>
      <c r="F70" s="106"/>
      <c r="G70" s="106"/>
      <c r="H70" s="106"/>
      <c r="I70" s="106"/>
      <c r="J70" s="107">
        <f>J192</f>
        <v>0</v>
      </c>
      <c r="L70" s="104"/>
    </row>
    <row r="71" spans="2:12" s="1" customFormat="1" ht="21.75" customHeight="1">
      <c r="B71" s="33"/>
      <c r="L71" s="33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12" s="1" customFormat="1" ht="24.95" customHeight="1">
      <c r="B77" s="33"/>
      <c r="C77" s="22" t="s">
        <v>131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16.5" customHeight="1">
      <c r="B80" s="33"/>
      <c r="E80" s="315" t="str">
        <f>E7</f>
        <v>ZŠ Riegrova - fasáda, střecha, k.ú. Opava-Předměstí, p.č. 522/2</v>
      </c>
      <c r="F80" s="316"/>
      <c r="G80" s="316"/>
      <c r="H80" s="316"/>
      <c r="L80" s="33"/>
    </row>
    <row r="81" spans="2:65" s="1" customFormat="1" ht="12" customHeight="1">
      <c r="B81" s="33"/>
      <c r="C81" s="28" t="s">
        <v>105</v>
      </c>
      <c r="L81" s="33"/>
    </row>
    <row r="82" spans="2:65" s="1" customFormat="1" ht="16.5" customHeight="1">
      <c r="B82" s="33"/>
      <c r="E82" s="298" t="str">
        <f>E9</f>
        <v>03 - Sanace 1.PP</v>
      </c>
      <c r="F82" s="314"/>
      <c r="G82" s="314"/>
      <c r="H82" s="31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k.ú. Opava-Předměstí, p.č. 522/2</v>
      </c>
      <c r="I84" s="28" t="s">
        <v>23</v>
      </c>
      <c r="J84" s="49" t="str">
        <f>IF(J12="","",J12)</f>
        <v>27. 10. 2021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E15</f>
        <v>Statutární město Opava, Horní nám. 382/69, Opava</v>
      </c>
      <c r="I86" s="28" t="s">
        <v>31</v>
      </c>
      <c r="J86" s="31" t="str">
        <f>E21</f>
        <v>Ing. Jan Pospíšil</v>
      </c>
      <c r="L86" s="33"/>
    </row>
    <row r="87" spans="2:65" s="1" customFormat="1" ht="15.2" customHeight="1">
      <c r="B87" s="33"/>
      <c r="C87" s="28" t="s">
        <v>29</v>
      </c>
      <c r="F87" s="26" t="str">
        <f>IF(E18="","",E18)</f>
        <v>Vyplň údaj</v>
      </c>
      <c r="I87" s="28" t="s">
        <v>34</v>
      </c>
      <c r="J87" s="31" t="str">
        <f>E24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8"/>
      <c r="C89" s="109" t="s">
        <v>132</v>
      </c>
      <c r="D89" s="110" t="s">
        <v>57</v>
      </c>
      <c r="E89" s="110" t="s">
        <v>53</v>
      </c>
      <c r="F89" s="110" t="s">
        <v>54</v>
      </c>
      <c r="G89" s="110" t="s">
        <v>133</v>
      </c>
      <c r="H89" s="110" t="s">
        <v>134</v>
      </c>
      <c r="I89" s="110" t="s">
        <v>135</v>
      </c>
      <c r="J89" s="110" t="s">
        <v>109</v>
      </c>
      <c r="K89" s="111" t="s">
        <v>136</v>
      </c>
      <c r="L89" s="108"/>
      <c r="M89" s="55" t="s">
        <v>19</v>
      </c>
      <c r="N89" s="56" t="s">
        <v>42</v>
      </c>
      <c r="O89" s="56" t="s">
        <v>137</v>
      </c>
      <c r="P89" s="56" t="s">
        <v>138</v>
      </c>
      <c r="Q89" s="56" t="s">
        <v>139</v>
      </c>
      <c r="R89" s="56" t="s">
        <v>140</v>
      </c>
      <c r="S89" s="56" t="s">
        <v>141</v>
      </c>
      <c r="T89" s="57" t="s">
        <v>142</v>
      </c>
    </row>
    <row r="90" spans="2:65" s="1" customFormat="1" ht="22.9" customHeight="1">
      <c r="B90" s="33"/>
      <c r="C90" s="60" t="s">
        <v>143</v>
      </c>
      <c r="J90" s="112">
        <f>BK90</f>
        <v>0</v>
      </c>
      <c r="L90" s="33"/>
      <c r="M90" s="58"/>
      <c r="N90" s="50"/>
      <c r="O90" s="50"/>
      <c r="P90" s="113">
        <f>P91+P180</f>
        <v>0</v>
      </c>
      <c r="Q90" s="50"/>
      <c r="R90" s="113">
        <f>R91+R180</f>
        <v>0.58792635999999998</v>
      </c>
      <c r="S90" s="50"/>
      <c r="T90" s="114">
        <f>T91+T180</f>
        <v>0.76288879999999992</v>
      </c>
      <c r="AT90" s="18" t="s">
        <v>71</v>
      </c>
      <c r="AU90" s="18" t="s">
        <v>110</v>
      </c>
      <c r="BK90" s="115">
        <f>BK91+BK180</f>
        <v>0</v>
      </c>
    </row>
    <row r="91" spans="2:65" s="11" customFormat="1" ht="25.9" customHeight="1">
      <c r="B91" s="116"/>
      <c r="D91" s="117" t="s">
        <v>71</v>
      </c>
      <c r="E91" s="118" t="s">
        <v>144</v>
      </c>
      <c r="F91" s="118" t="s">
        <v>145</v>
      </c>
      <c r="I91" s="119"/>
      <c r="J91" s="120">
        <f>BK91</f>
        <v>0</v>
      </c>
      <c r="L91" s="116"/>
      <c r="M91" s="121"/>
      <c r="P91" s="122">
        <f>P92+P105+P142+P150+P158+P167+P177</f>
        <v>0</v>
      </c>
      <c r="R91" s="122">
        <f>R92+R105+R142+R150+R158+R167+R177</f>
        <v>0.48341888</v>
      </c>
      <c r="T91" s="123">
        <f>T92+T105+T142+T150+T158+T167+T177</f>
        <v>0.74001699999999992</v>
      </c>
      <c r="AR91" s="117" t="s">
        <v>80</v>
      </c>
      <c r="AT91" s="124" t="s">
        <v>71</v>
      </c>
      <c r="AU91" s="124" t="s">
        <v>72</v>
      </c>
      <c r="AY91" s="117" t="s">
        <v>146</v>
      </c>
      <c r="BK91" s="125">
        <f>BK92+BK105+BK142+BK150+BK158+BK167+BK177</f>
        <v>0</v>
      </c>
    </row>
    <row r="92" spans="2:65" s="11" customFormat="1" ht="22.9" customHeight="1">
      <c r="B92" s="116"/>
      <c r="D92" s="117" t="s">
        <v>71</v>
      </c>
      <c r="E92" s="126" t="s">
        <v>147</v>
      </c>
      <c r="F92" s="126" t="s">
        <v>148</v>
      </c>
      <c r="I92" s="119"/>
      <c r="J92" s="127">
        <f>BK92</f>
        <v>0</v>
      </c>
      <c r="L92" s="116"/>
      <c r="M92" s="121"/>
      <c r="P92" s="122">
        <f>SUM(P93:P104)</f>
        <v>0</v>
      </c>
      <c r="R92" s="122">
        <f>SUM(R93:R104)</f>
        <v>7.6189999999999999E-3</v>
      </c>
      <c r="T92" s="123">
        <f>SUM(T93:T104)</f>
        <v>6.1000000000000005E-5</v>
      </c>
      <c r="AR92" s="117" t="s">
        <v>80</v>
      </c>
      <c r="AT92" s="124" t="s">
        <v>71</v>
      </c>
      <c r="AU92" s="124" t="s">
        <v>80</v>
      </c>
      <c r="AY92" s="117" t="s">
        <v>146</v>
      </c>
      <c r="BK92" s="125">
        <f>SUM(BK93:BK104)</f>
        <v>0</v>
      </c>
    </row>
    <row r="93" spans="2:65" s="1" customFormat="1" ht="55.5" customHeight="1">
      <c r="B93" s="33"/>
      <c r="C93" s="128" t="s">
        <v>80</v>
      </c>
      <c r="D93" s="128" t="s">
        <v>149</v>
      </c>
      <c r="E93" s="129" t="s">
        <v>1496</v>
      </c>
      <c r="F93" s="130" t="s">
        <v>1497</v>
      </c>
      <c r="G93" s="131" t="s">
        <v>264</v>
      </c>
      <c r="H93" s="132">
        <v>4.0999999999999996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43</v>
      </c>
      <c r="P93" s="137">
        <f>O93*H93</f>
        <v>0</v>
      </c>
      <c r="Q93" s="137">
        <v>7.9000000000000001E-4</v>
      </c>
      <c r="R93" s="137">
        <f>Q93*H93</f>
        <v>3.2389999999999997E-3</v>
      </c>
      <c r="S93" s="137">
        <v>1.0000000000000001E-5</v>
      </c>
      <c r="T93" s="138">
        <f>S93*H93</f>
        <v>4.1E-5</v>
      </c>
      <c r="AR93" s="139" t="s">
        <v>154</v>
      </c>
      <c r="AT93" s="139" t="s">
        <v>149</v>
      </c>
      <c r="AU93" s="139" t="s">
        <v>82</v>
      </c>
      <c r="AY93" s="18" t="s">
        <v>146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154</v>
      </c>
      <c r="BM93" s="139" t="s">
        <v>1498</v>
      </c>
    </row>
    <row r="94" spans="2:65" s="12" customFormat="1">
      <c r="B94" s="145"/>
      <c r="D94" s="146" t="s">
        <v>158</v>
      </c>
      <c r="E94" s="147" t="s">
        <v>19</v>
      </c>
      <c r="F94" s="148" t="s">
        <v>1499</v>
      </c>
      <c r="H94" s="147" t="s">
        <v>19</v>
      </c>
      <c r="I94" s="149"/>
      <c r="L94" s="145"/>
      <c r="M94" s="150"/>
      <c r="T94" s="151"/>
      <c r="AT94" s="147" t="s">
        <v>158</v>
      </c>
      <c r="AU94" s="147" t="s">
        <v>82</v>
      </c>
      <c r="AV94" s="12" t="s">
        <v>80</v>
      </c>
      <c r="AW94" s="12" t="s">
        <v>33</v>
      </c>
      <c r="AX94" s="12" t="s">
        <v>72</v>
      </c>
      <c r="AY94" s="147" t="s">
        <v>146</v>
      </c>
    </row>
    <row r="95" spans="2:65" s="13" customFormat="1">
      <c r="B95" s="152"/>
      <c r="D95" s="146" t="s">
        <v>158</v>
      </c>
      <c r="E95" s="153" t="s">
        <v>19</v>
      </c>
      <c r="F95" s="154" t="s">
        <v>1500</v>
      </c>
      <c r="H95" s="155">
        <v>2.0499999999999998</v>
      </c>
      <c r="I95" s="156"/>
      <c r="L95" s="152"/>
      <c r="M95" s="157"/>
      <c r="T95" s="158"/>
      <c r="AT95" s="153" t="s">
        <v>158</v>
      </c>
      <c r="AU95" s="153" t="s">
        <v>82</v>
      </c>
      <c r="AV95" s="13" t="s">
        <v>82</v>
      </c>
      <c r="AW95" s="13" t="s">
        <v>33</v>
      </c>
      <c r="AX95" s="13" t="s">
        <v>72</v>
      </c>
      <c r="AY95" s="153" t="s">
        <v>146</v>
      </c>
    </row>
    <row r="96" spans="2:65" s="12" customFormat="1">
      <c r="B96" s="145"/>
      <c r="D96" s="146" t="s">
        <v>158</v>
      </c>
      <c r="E96" s="147" t="s">
        <v>19</v>
      </c>
      <c r="F96" s="148" t="s">
        <v>1501</v>
      </c>
      <c r="H96" s="147" t="s">
        <v>19</v>
      </c>
      <c r="I96" s="149"/>
      <c r="L96" s="145"/>
      <c r="M96" s="150"/>
      <c r="T96" s="151"/>
      <c r="AT96" s="147" t="s">
        <v>158</v>
      </c>
      <c r="AU96" s="147" t="s">
        <v>82</v>
      </c>
      <c r="AV96" s="12" t="s">
        <v>80</v>
      </c>
      <c r="AW96" s="12" t="s">
        <v>33</v>
      </c>
      <c r="AX96" s="12" t="s">
        <v>72</v>
      </c>
      <c r="AY96" s="147" t="s">
        <v>146</v>
      </c>
    </row>
    <row r="97" spans="2:65" s="13" customFormat="1">
      <c r="B97" s="152"/>
      <c r="D97" s="146" t="s">
        <v>158</v>
      </c>
      <c r="E97" s="153" t="s">
        <v>19</v>
      </c>
      <c r="F97" s="154" t="s">
        <v>1500</v>
      </c>
      <c r="H97" s="155">
        <v>2.0499999999999998</v>
      </c>
      <c r="I97" s="156"/>
      <c r="L97" s="152"/>
      <c r="M97" s="157"/>
      <c r="T97" s="158"/>
      <c r="AT97" s="153" t="s">
        <v>158</v>
      </c>
      <c r="AU97" s="153" t="s">
        <v>82</v>
      </c>
      <c r="AV97" s="13" t="s">
        <v>82</v>
      </c>
      <c r="AW97" s="13" t="s">
        <v>33</v>
      </c>
      <c r="AX97" s="13" t="s">
        <v>72</v>
      </c>
      <c r="AY97" s="153" t="s">
        <v>146</v>
      </c>
    </row>
    <row r="98" spans="2:65" s="14" customFormat="1">
      <c r="B98" s="159"/>
      <c r="D98" s="146" t="s">
        <v>158</v>
      </c>
      <c r="E98" s="160" t="s">
        <v>19</v>
      </c>
      <c r="F98" s="161" t="s">
        <v>163</v>
      </c>
      <c r="H98" s="162">
        <v>4.0999999999999996</v>
      </c>
      <c r="I98" s="163"/>
      <c r="L98" s="159"/>
      <c r="M98" s="164"/>
      <c r="T98" s="165"/>
      <c r="AT98" s="160" t="s">
        <v>158</v>
      </c>
      <c r="AU98" s="160" t="s">
        <v>82</v>
      </c>
      <c r="AV98" s="14" t="s">
        <v>154</v>
      </c>
      <c r="AW98" s="14" t="s">
        <v>33</v>
      </c>
      <c r="AX98" s="14" t="s">
        <v>80</v>
      </c>
      <c r="AY98" s="160" t="s">
        <v>146</v>
      </c>
    </row>
    <row r="99" spans="2:65" s="1" customFormat="1" ht="55.5" customHeight="1">
      <c r="B99" s="33"/>
      <c r="C99" s="128" t="s">
        <v>82</v>
      </c>
      <c r="D99" s="128" t="s">
        <v>149</v>
      </c>
      <c r="E99" s="129" t="s">
        <v>1502</v>
      </c>
      <c r="F99" s="130" t="s">
        <v>1503</v>
      </c>
      <c r="G99" s="131" t="s">
        <v>264</v>
      </c>
      <c r="H99" s="132">
        <v>2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43</v>
      </c>
      <c r="P99" s="137">
        <f>O99*H99</f>
        <v>0</v>
      </c>
      <c r="Q99" s="137">
        <v>2.1900000000000001E-3</v>
      </c>
      <c r="R99" s="137">
        <f>Q99*H99</f>
        <v>4.3800000000000002E-3</v>
      </c>
      <c r="S99" s="137">
        <v>1.0000000000000001E-5</v>
      </c>
      <c r="T99" s="138">
        <f>S99*H99</f>
        <v>2.0000000000000002E-5</v>
      </c>
      <c r="AR99" s="139" t="s">
        <v>154</v>
      </c>
      <c r="AT99" s="139" t="s">
        <v>149</v>
      </c>
      <c r="AU99" s="139" t="s">
        <v>82</v>
      </c>
      <c r="AY99" s="18" t="s">
        <v>146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80</v>
      </c>
      <c r="BK99" s="140">
        <f>ROUND(I99*H99,2)</f>
        <v>0</v>
      </c>
      <c r="BL99" s="18" t="s">
        <v>154</v>
      </c>
      <c r="BM99" s="139" t="s">
        <v>1504</v>
      </c>
    </row>
    <row r="100" spans="2:65" s="12" customFormat="1">
      <c r="B100" s="145"/>
      <c r="D100" s="146" t="s">
        <v>158</v>
      </c>
      <c r="E100" s="147" t="s">
        <v>19</v>
      </c>
      <c r="F100" s="148" t="s">
        <v>1499</v>
      </c>
      <c r="H100" s="147" t="s">
        <v>19</v>
      </c>
      <c r="I100" s="149"/>
      <c r="L100" s="145"/>
      <c r="M100" s="150"/>
      <c r="T100" s="151"/>
      <c r="AT100" s="147" t="s">
        <v>158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146</v>
      </c>
    </row>
    <row r="101" spans="2:65" s="13" customFormat="1">
      <c r="B101" s="152"/>
      <c r="D101" s="146" t="s">
        <v>158</v>
      </c>
      <c r="E101" s="153" t="s">
        <v>19</v>
      </c>
      <c r="F101" s="154" t="s">
        <v>1505</v>
      </c>
      <c r="H101" s="155">
        <v>1</v>
      </c>
      <c r="I101" s="156"/>
      <c r="L101" s="152"/>
      <c r="M101" s="157"/>
      <c r="T101" s="158"/>
      <c r="AT101" s="153" t="s">
        <v>158</v>
      </c>
      <c r="AU101" s="153" t="s">
        <v>82</v>
      </c>
      <c r="AV101" s="13" t="s">
        <v>82</v>
      </c>
      <c r="AW101" s="13" t="s">
        <v>33</v>
      </c>
      <c r="AX101" s="13" t="s">
        <v>72</v>
      </c>
      <c r="AY101" s="153" t="s">
        <v>146</v>
      </c>
    </row>
    <row r="102" spans="2:65" s="12" customFormat="1">
      <c r="B102" s="145"/>
      <c r="D102" s="146" t="s">
        <v>158</v>
      </c>
      <c r="E102" s="147" t="s">
        <v>19</v>
      </c>
      <c r="F102" s="148" t="s">
        <v>1501</v>
      </c>
      <c r="H102" s="147" t="s">
        <v>19</v>
      </c>
      <c r="I102" s="149"/>
      <c r="L102" s="145"/>
      <c r="M102" s="150"/>
      <c r="T102" s="151"/>
      <c r="AT102" s="147" t="s">
        <v>158</v>
      </c>
      <c r="AU102" s="147" t="s">
        <v>82</v>
      </c>
      <c r="AV102" s="12" t="s">
        <v>80</v>
      </c>
      <c r="AW102" s="12" t="s">
        <v>33</v>
      </c>
      <c r="AX102" s="12" t="s">
        <v>72</v>
      </c>
      <c r="AY102" s="147" t="s">
        <v>146</v>
      </c>
    </row>
    <row r="103" spans="2:65" s="13" customFormat="1">
      <c r="B103" s="152"/>
      <c r="D103" s="146" t="s">
        <v>158</v>
      </c>
      <c r="E103" s="153" t="s">
        <v>19</v>
      </c>
      <c r="F103" s="154" t="s">
        <v>1505</v>
      </c>
      <c r="H103" s="155">
        <v>1</v>
      </c>
      <c r="I103" s="156"/>
      <c r="L103" s="152"/>
      <c r="M103" s="157"/>
      <c r="T103" s="158"/>
      <c r="AT103" s="153" t="s">
        <v>158</v>
      </c>
      <c r="AU103" s="153" t="s">
        <v>82</v>
      </c>
      <c r="AV103" s="13" t="s">
        <v>82</v>
      </c>
      <c r="AW103" s="13" t="s">
        <v>33</v>
      </c>
      <c r="AX103" s="13" t="s">
        <v>72</v>
      </c>
      <c r="AY103" s="153" t="s">
        <v>146</v>
      </c>
    </row>
    <row r="104" spans="2:65" s="14" customFormat="1">
      <c r="B104" s="159"/>
      <c r="D104" s="146" t="s">
        <v>158</v>
      </c>
      <c r="E104" s="160" t="s">
        <v>19</v>
      </c>
      <c r="F104" s="161" t="s">
        <v>163</v>
      </c>
      <c r="H104" s="162">
        <v>2</v>
      </c>
      <c r="I104" s="163"/>
      <c r="L104" s="159"/>
      <c r="M104" s="164"/>
      <c r="T104" s="165"/>
      <c r="AT104" s="160" t="s">
        <v>158</v>
      </c>
      <c r="AU104" s="160" t="s">
        <v>82</v>
      </c>
      <c r="AV104" s="14" t="s">
        <v>154</v>
      </c>
      <c r="AW104" s="14" t="s">
        <v>33</v>
      </c>
      <c r="AX104" s="14" t="s">
        <v>80</v>
      </c>
      <c r="AY104" s="160" t="s">
        <v>146</v>
      </c>
    </row>
    <row r="105" spans="2:65" s="11" customFormat="1" ht="22.9" customHeight="1">
      <c r="B105" s="116"/>
      <c r="D105" s="117" t="s">
        <v>71</v>
      </c>
      <c r="E105" s="126" t="s">
        <v>930</v>
      </c>
      <c r="F105" s="126" t="s">
        <v>1506</v>
      </c>
      <c r="I105" s="119"/>
      <c r="J105" s="127">
        <f>BK105</f>
        <v>0</v>
      </c>
      <c r="L105" s="116"/>
      <c r="M105" s="121"/>
      <c r="P105" s="122">
        <f>SUM(P106:P141)</f>
        <v>0</v>
      </c>
      <c r="R105" s="122">
        <f>SUM(R106:R141)</f>
        <v>0.47059368000000001</v>
      </c>
      <c r="T105" s="123">
        <f>SUM(T106:T141)</f>
        <v>0</v>
      </c>
      <c r="AR105" s="117" t="s">
        <v>80</v>
      </c>
      <c r="AT105" s="124" t="s">
        <v>71</v>
      </c>
      <c r="AU105" s="124" t="s">
        <v>80</v>
      </c>
      <c r="AY105" s="117" t="s">
        <v>146</v>
      </c>
      <c r="BK105" s="125">
        <f>SUM(BK106:BK141)</f>
        <v>0</v>
      </c>
    </row>
    <row r="106" spans="2:65" s="1" customFormat="1" ht="24.2" customHeight="1">
      <c r="B106" s="33"/>
      <c r="C106" s="128" t="s">
        <v>147</v>
      </c>
      <c r="D106" s="128" t="s">
        <v>149</v>
      </c>
      <c r="E106" s="129" t="s">
        <v>1507</v>
      </c>
      <c r="F106" s="130" t="s">
        <v>1508</v>
      </c>
      <c r="G106" s="131" t="s">
        <v>171</v>
      </c>
      <c r="H106" s="132">
        <v>16.085999999999999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8.0000000000000002E-3</v>
      </c>
      <c r="R106" s="137">
        <f>Q106*H106</f>
        <v>0.128688</v>
      </c>
      <c r="S106" s="137">
        <v>0</v>
      </c>
      <c r="T106" s="138">
        <f>S106*H106</f>
        <v>0</v>
      </c>
      <c r="AR106" s="139" t="s">
        <v>154</v>
      </c>
      <c r="AT106" s="139" t="s">
        <v>149</v>
      </c>
      <c r="AU106" s="139" t="s">
        <v>82</v>
      </c>
      <c r="AY106" s="18" t="s">
        <v>146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154</v>
      </c>
      <c r="BM106" s="139" t="s">
        <v>1509</v>
      </c>
    </row>
    <row r="107" spans="2:65" s="12" customFormat="1">
      <c r="B107" s="145"/>
      <c r="D107" s="146" t="s">
        <v>158</v>
      </c>
      <c r="E107" s="147" t="s">
        <v>19</v>
      </c>
      <c r="F107" s="148" t="s">
        <v>1499</v>
      </c>
      <c r="H107" s="147" t="s">
        <v>19</v>
      </c>
      <c r="I107" s="149"/>
      <c r="L107" s="145"/>
      <c r="M107" s="150"/>
      <c r="T107" s="151"/>
      <c r="AT107" s="147" t="s">
        <v>158</v>
      </c>
      <c r="AU107" s="147" t="s">
        <v>82</v>
      </c>
      <c r="AV107" s="12" t="s">
        <v>80</v>
      </c>
      <c r="AW107" s="12" t="s">
        <v>33</v>
      </c>
      <c r="AX107" s="12" t="s">
        <v>72</v>
      </c>
      <c r="AY107" s="147" t="s">
        <v>146</v>
      </c>
    </row>
    <row r="108" spans="2:65" s="13" customFormat="1">
      <c r="B108" s="152"/>
      <c r="D108" s="146" t="s">
        <v>158</v>
      </c>
      <c r="E108" s="153" t="s">
        <v>19</v>
      </c>
      <c r="F108" s="154" t="s">
        <v>1510</v>
      </c>
      <c r="H108" s="155">
        <v>8.4269999999999996</v>
      </c>
      <c r="I108" s="156"/>
      <c r="L108" s="152"/>
      <c r="M108" s="157"/>
      <c r="T108" s="158"/>
      <c r="AT108" s="153" t="s">
        <v>158</v>
      </c>
      <c r="AU108" s="153" t="s">
        <v>82</v>
      </c>
      <c r="AV108" s="13" t="s">
        <v>82</v>
      </c>
      <c r="AW108" s="13" t="s">
        <v>33</v>
      </c>
      <c r="AX108" s="13" t="s">
        <v>72</v>
      </c>
      <c r="AY108" s="153" t="s">
        <v>146</v>
      </c>
    </row>
    <row r="109" spans="2:65" s="12" customFormat="1">
      <c r="B109" s="145"/>
      <c r="D109" s="146" t="s">
        <v>158</v>
      </c>
      <c r="E109" s="147" t="s">
        <v>19</v>
      </c>
      <c r="F109" s="148" t="s">
        <v>1501</v>
      </c>
      <c r="H109" s="147" t="s">
        <v>19</v>
      </c>
      <c r="I109" s="149"/>
      <c r="L109" s="145"/>
      <c r="M109" s="150"/>
      <c r="T109" s="151"/>
      <c r="AT109" s="147" t="s">
        <v>158</v>
      </c>
      <c r="AU109" s="147" t="s">
        <v>82</v>
      </c>
      <c r="AV109" s="12" t="s">
        <v>80</v>
      </c>
      <c r="AW109" s="12" t="s">
        <v>33</v>
      </c>
      <c r="AX109" s="12" t="s">
        <v>72</v>
      </c>
      <c r="AY109" s="147" t="s">
        <v>146</v>
      </c>
    </row>
    <row r="110" spans="2:65" s="13" customFormat="1">
      <c r="B110" s="152"/>
      <c r="D110" s="146" t="s">
        <v>158</v>
      </c>
      <c r="E110" s="153" t="s">
        <v>19</v>
      </c>
      <c r="F110" s="154" t="s">
        <v>1511</v>
      </c>
      <c r="H110" s="155">
        <v>7.6589999999999998</v>
      </c>
      <c r="I110" s="156"/>
      <c r="L110" s="152"/>
      <c r="M110" s="157"/>
      <c r="T110" s="158"/>
      <c r="AT110" s="153" t="s">
        <v>158</v>
      </c>
      <c r="AU110" s="153" t="s">
        <v>82</v>
      </c>
      <c r="AV110" s="13" t="s">
        <v>82</v>
      </c>
      <c r="AW110" s="13" t="s">
        <v>33</v>
      </c>
      <c r="AX110" s="13" t="s">
        <v>72</v>
      </c>
      <c r="AY110" s="153" t="s">
        <v>146</v>
      </c>
    </row>
    <row r="111" spans="2:65" s="14" customFormat="1">
      <c r="B111" s="159"/>
      <c r="D111" s="146" t="s">
        <v>158</v>
      </c>
      <c r="E111" s="160" t="s">
        <v>19</v>
      </c>
      <c r="F111" s="161" t="s">
        <v>163</v>
      </c>
      <c r="H111" s="162">
        <v>16.085999999999999</v>
      </c>
      <c r="I111" s="163"/>
      <c r="L111" s="159"/>
      <c r="M111" s="164"/>
      <c r="T111" s="165"/>
      <c r="AT111" s="160" t="s">
        <v>158</v>
      </c>
      <c r="AU111" s="160" t="s">
        <v>82</v>
      </c>
      <c r="AV111" s="14" t="s">
        <v>154</v>
      </c>
      <c r="AW111" s="14" t="s">
        <v>33</v>
      </c>
      <c r="AX111" s="14" t="s">
        <v>80</v>
      </c>
      <c r="AY111" s="160" t="s">
        <v>146</v>
      </c>
    </row>
    <row r="112" spans="2:65" s="1" customFormat="1" ht="24.2" customHeight="1">
      <c r="B112" s="33"/>
      <c r="C112" s="173" t="s">
        <v>154</v>
      </c>
      <c r="D112" s="173" t="s">
        <v>280</v>
      </c>
      <c r="E112" s="174" t="s">
        <v>1512</v>
      </c>
      <c r="F112" s="175" t="s">
        <v>1513</v>
      </c>
      <c r="G112" s="176" t="s">
        <v>171</v>
      </c>
      <c r="H112" s="177">
        <v>16.89</v>
      </c>
      <c r="I112" s="178"/>
      <c r="J112" s="179">
        <f>ROUND(I112*H112,2)</f>
        <v>0</v>
      </c>
      <c r="K112" s="175" t="s">
        <v>19</v>
      </c>
      <c r="L112" s="180"/>
      <c r="M112" s="181" t="s">
        <v>19</v>
      </c>
      <c r="N112" s="182" t="s">
        <v>43</v>
      </c>
      <c r="P112" s="137">
        <f>O112*H112</f>
        <v>0</v>
      </c>
      <c r="Q112" s="137">
        <v>7.4999999999999997E-3</v>
      </c>
      <c r="R112" s="137">
        <f>Q112*H112</f>
        <v>0.12667500000000001</v>
      </c>
      <c r="S112" s="137">
        <v>0</v>
      </c>
      <c r="T112" s="138">
        <f>S112*H112</f>
        <v>0</v>
      </c>
      <c r="AR112" s="139" t="s">
        <v>215</v>
      </c>
      <c r="AT112" s="139" t="s">
        <v>280</v>
      </c>
      <c r="AU112" s="139" t="s">
        <v>82</v>
      </c>
      <c r="AY112" s="18" t="s">
        <v>146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154</v>
      </c>
      <c r="BM112" s="139" t="s">
        <v>1514</v>
      </c>
    </row>
    <row r="113" spans="2:65" s="13" customFormat="1">
      <c r="B113" s="152"/>
      <c r="D113" s="146" t="s">
        <v>158</v>
      </c>
      <c r="F113" s="154" t="s">
        <v>1515</v>
      </c>
      <c r="H113" s="155">
        <v>16.89</v>
      </c>
      <c r="I113" s="156"/>
      <c r="L113" s="152"/>
      <c r="M113" s="157"/>
      <c r="T113" s="158"/>
      <c r="AT113" s="153" t="s">
        <v>158</v>
      </c>
      <c r="AU113" s="153" t="s">
        <v>82</v>
      </c>
      <c r="AV113" s="13" t="s">
        <v>82</v>
      </c>
      <c r="AW113" s="13" t="s">
        <v>4</v>
      </c>
      <c r="AX113" s="13" t="s">
        <v>80</v>
      </c>
      <c r="AY113" s="153" t="s">
        <v>146</v>
      </c>
    </row>
    <row r="114" spans="2:65" s="1" customFormat="1" ht="37.9" customHeight="1">
      <c r="B114" s="33"/>
      <c r="C114" s="128" t="s">
        <v>180</v>
      </c>
      <c r="D114" s="128" t="s">
        <v>149</v>
      </c>
      <c r="E114" s="129" t="s">
        <v>1516</v>
      </c>
      <c r="F114" s="130" t="s">
        <v>1517</v>
      </c>
      <c r="G114" s="131" t="s">
        <v>171</v>
      </c>
      <c r="H114" s="132">
        <v>16.085999999999999</v>
      </c>
      <c r="I114" s="133"/>
      <c r="J114" s="134">
        <f>ROUND(I114*H114,2)</f>
        <v>0</v>
      </c>
      <c r="K114" s="130" t="s">
        <v>153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4.3800000000000002E-3</v>
      </c>
      <c r="R114" s="137">
        <f>Q114*H114</f>
        <v>7.0456679999999994E-2</v>
      </c>
      <c r="S114" s="137">
        <v>0</v>
      </c>
      <c r="T114" s="138">
        <f>S114*H114</f>
        <v>0</v>
      </c>
      <c r="AR114" s="139" t="s">
        <v>154</v>
      </c>
      <c r="AT114" s="139" t="s">
        <v>149</v>
      </c>
      <c r="AU114" s="139" t="s">
        <v>82</v>
      </c>
      <c r="AY114" s="18" t="s">
        <v>146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154</v>
      </c>
      <c r="BM114" s="139" t="s">
        <v>1518</v>
      </c>
    </row>
    <row r="115" spans="2:65" s="1" customFormat="1">
      <c r="B115" s="33"/>
      <c r="D115" s="141" t="s">
        <v>156</v>
      </c>
      <c r="F115" s="142" t="s">
        <v>1519</v>
      </c>
      <c r="I115" s="143"/>
      <c r="L115" s="33"/>
      <c r="M115" s="144"/>
      <c r="T115" s="52"/>
      <c r="AT115" s="18" t="s">
        <v>156</v>
      </c>
      <c r="AU115" s="18" t="s">
        <v>82</v>
      </c>
    </row>
    <row r="116" spans="2:65" s="12" customFormat="1">
      <c r="B116" s="145"/>
      <c r="D116" s="146" t="s">
        <v>158</v>
      </c>
      <c r="E116" s="147" t="s">
        <v>19</v>
      </c>
      <c r="F116" s="148" t="s">
        <v>1499</v>
      </c>
      <c r="H116" s="147" t="s">
        <v>19</v>
      </c>
      <c r="I116" s="149"/>
      <c r="L116" s="145"/>
      <c r="M116" s="150"/>
      <c r="T116" s="151"/>
      <c r="AT116" s="147" t="s">
        <v>158</v>
      </c>
      <c r="AU116" s="147" t="s">
        <v>82</v>
      </c>
      <c r="AV116" s="12" t="s">
        <v>80</v>
      </c>
      <c r="AW116" s="12" t="s">
        <v>33</v>
      </c>
      <c r="AX116" s="12" t="s">
        <v>72</v>
      </c>
      <c r="AY116" s="147" t="s">
        <v>146</v>
      </c>
    </row>
    <row r="117" spans="2:65" s="13" customFormat="1">
      <c r="B117" s="152"/>
      <c r="D117" s="146" t="s">
        <v>158</v>
      </c>
      <c r="E117" s="153" t="s">
        <v>19</v>
      </c>
      <c r="F117" s="154" t="s">
        <v>1510</v>
      </c>
      <c r="H117" s="155">
        <v>8.4269999999999996</v>
      </c>
      <c r="I117" s="156"/>
      <c r="L117" s="152"/>
      <c r="M117" s="157"/>
      <c r="T117" s="158"/>
      <c r="AT117" s="153" t="s">
        <v>158</v>
      </c>
      <c r="AU117" s="153" t="s">
        <v>82</v>
      </c>
      <c r="AV117" s="13" t="s">
        <v>82</v>
      </c>
      <c r="AW117" s="13" t="s">
        <v>33</v>
      </c>
      <c r="AX117" s="13" t="s">
        <v>72</v>
      </c>
      <c r="AY117" s="153" t="s">
        <v>146</v>
      </c>
    </row>
    <row r="118" spans="2:65" s="12" customFormat="1">
      <c r="B118" s="145"/>
      <c r="D118" s="146" t="s">
        <v>158</v>
      </c>
      <c r="E118" s="147" t="s">
        <v>19</v>
      </c>
      <c r="F118" s="148" t="s">
        <v>1501</v>
      </c>
      <c r="H118" s="147" t="s">
        <v>19</v>
      </c>
      <c r="I118" s="149"/>
      <c r="L118" s="145"/>
      <c r="M118" s="150"/>
      <c r="T118" s="151"/>
      <c r="AT118" s="147" t="s">
        <v>158</v>
      </c>
      <c r="AU118" s="147" t="s">
        <v>82</v>
      </c>
      <c r="AV118" s="12" t="s">
        <v>80</v>
      </c>
      <c r="AW118" s="12" t="s">
        <v>33</v>
      </c>
      <c r="AX118" s="12" t="s">
        <v>72</v>
      </c>
      <c r="AY118" s="147" t="s">
        <v>146</v>
      </c>
    </row>
    <row r="119" spans="2:65" s="13" customFormat="1">
      <c r="B119" s="152"/>
      <c r="D119" s="146" t="s">
        <v>158</v>
      </c>
      <c r="E119" s="153" t="s">
        <v>19</v>
      </c>
      <c r="F119" s="154" t="s">
        <v>1511</v>
      </c>
      <c r="H119" s="155">
        <v>7.6589999999999998</v>
      </c>
      <c r="I119" s="156"/>
      <c r="L119" s="152"/>
      <c r="M119" s="157"/>
      <c r="T119" s="158"/>
      <c r="AT119" s="153" t="s">
        <v>158</v>
      </c>
      <c r="AU119" s="153" t="s">
        <v>82</v>
      </c>
      <c r="AV119" s="13" t="s">
        <v>82</v>
      </c>
      <c r="AW119" s="13" t="s">
        <v>33</v>
      </c>
      <c r="AX119" s="13" t="s">
        <v>72</v>
      </c>
      <c r="AY119" s="153" t="s">
        <v>146</v>
      </c>
    </row>
    <row r="120" spans="2:65" s="14" customFormat="1">
      <c r="B120" s="159"/>
      <c r="D120" s="146" t="s">
        <v>158</v>
      </c>
      <c r="E120" s="160" t="s">
        <v>19</v>
      </c>
      <c r="F120" s="161" t="s">
        <v>163</v>
      </c>
      <c r="H120" s="162">
        <v>16.085999999999999</v>
      </c>
      <c r="I120" s="163"/>
      <c r="L120" s="159"/>
      <c r="M120" s="164"/>
      <c r="T120" s="165"/>
      <c r="AT120" s="160" t="s">
        <v>158</v>
      </c>
      <c r="AU120" s="160" t="s">
        <v>82</v>
      </c>
      <c r="AV120" s="14" t="s">
        <v>154</v>
      </c>
      <c r="AW120" s="14" t="s">
        <v>33</v>
      </c>
      <c r="AX120" s="14" t="s">
        <v>80</v>
      </c>
      <c r="AY120" s="160" t="s">
        <v>146</v>
      </c>
    </row>
    <row r="121" spans="2:65" s="1" customFormat="1" ht="37.9" customHeight="1">
      <c r="B121" s="33"/>
      <c r="C121" s="128" t="s">
        <v>189</v>
      </c>
      <c r="D121" s="128" t="s">
        <v>149</v>
      </c>
      <c r="E121" s="129" t="s">
        <v>1520</v>
      </c>
      <c r="F121" s="130" t="s">
        <v>1521</v>
      </c>
      <c r="G121" s="131" t="s">
        <v>171</v>
      </c>
      <c r="H121" s="132">
        <v>16.085999999999999</v>
      </c>
      <c r="I121" s="133"/>
      <c r="J121" s="134">
        <f>ROUND(I121*H121,2)</f>
        <v>0</v>
      </c>
      <c r="K121" s="130" t="s">
        <v>153</v>
      </c>
      <c r="L121" s="33"/>
      <c r="M121" s="135" t="s">
        <v>19</v>
      </c>
      <c r="N121" s="136" t="s">
        <v>43</v>
      </c>
      <c r="P121" s="137">
        <f>O121*H121</f>
        <v>0</v>
      </c>
      <c r="Q121" s="137">
        <v>6.0000000000000001E-3</v>
      </c>
      <c r="R121" s="137">
        <f>Q121*H121</f>
        <v>9.6515999999999991E-2</v>
      </c>
      <c r="S121" s="137">
        <v>0</v>
      </c>
      <c r="T121" s="138">
        <f>S121*H121</f>
        <v>0</v>
      </c>
      <c r="AR121" s="139" t="s">
        <v>154</v>
      </c>
      <c r="AT121" s="139" t="s">
        <v>149</v>
      </c>
      <c r="AU121" s="139" t="s">
        <v>82</v>
      </c>
      <c r="AY121" s="18" t="s">
        <v>146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80</v>
      </c>
      <c r="BK121" s="140">
        <f>ROUND(I121*H121,2)</f>
        <v>0</v>
      </c>
      <c r="BL121" s="18" t="s">
        <v>154</v>
      </c>
      <c r="BM121" s="139" t="s">
        <v>1522</v>
      </c>
    </row>
    <row r="122" spans="2:65" s="1" customFormat="1">
      <c r="B122" s="33"/>
      <c r="D122" s="141" t="s">
        <v>156</v>
      </c>
      <c r="F122" s="142" t="s">
        <v>1523</v>
      </c>
      <c r="I122" s="143"/>
      <c r="L122" s="33"/>
      <c r="M122" s="144"/>
      <c r="T122" s="52"/>
      <c r="AT122" s="18" t="s">
        <v>156</v>
      </c>
      <c r="AU122" s="18" t="s">
        <v>82</v>
      </c>
    </row>
    <row r="123" spans="2:65" s="12" customFormat="1">
      <c r="B123" s="145"/>
      <c r="D123" s="146" t="s">
        <v>158</v>
      </c>
      <c r="E123" s="147" t="s">
        <v>19</v>
      </c>
      <c r="F123" s="148" t="s">
        <v>1499</v>
      </c>
      <c r="H123" s="147" t="s">
        <v>19</v>
      </c>
      <c r="I123" s="149"/>
      <c r="L123" s="145"/>
      <c r="M123" s="150"/>
      <c r="T123" s="151"/>
      <c r="AT123" s="147" t="s">
        <v>158</v>
      </c>
      <c r="AU123" s="147" t="s">
        <v>82</v>
      </c>
      <c r="AV123" s="12" t="s">
        <v>80</v>
      </c>
      <c r="AW123" s="12" t="s">
        <v>33</v>
      </c>
      <c r="AX123" s="12" t="s">
        <v>72</v>
      </c>
      <c r="AY123" s="147" t="s">
        <v>146</v>
      </c>
    </row>
    <row r="124" spans="2:65" s="13" customFormat="1">
      <c r="B124" s="152"/>
      <c r="D124" s="146" t="s">
        <v>158</v>
      </c>
      <c r="E124" s="153" t="s">
        <v>19</v>
      </c>
      <c r="F124" s="154" t="s">
        <v>1510</v>
      </c>
      <c r="H124" s="155">
        <v>8.4269999999999996</v>
      </c>
      <c r="I124" s="156"/>
      <c r="L124" s="152"/>
      <c r="M124" s="157"/>
      <c r="T124" s="158"/>
      <c r="AT124" s="153" t="s">
        <v>158</v>
      </c>
      <c r="AU124" s="153" t="s">
        <v>82</v>
      </c>
      <c r="AV124" s="13" t="s">
        <v>82</v>
      </c>
      <c r="AW124" s="13" t="s">
        <v>33</v>
      </c>
      <c r="AX124" s="13" t="s">
        <v>72</v>
      </c>
      <c r="AY124" s="153" t="s">
        <v>146</v>
      </c>
    </row>
    <row r="125" spans="2:65" s="12" customFormat="1">
      <c r="B125" s="145"/>
      <c r="D125" s="146" t="s">
        <v>158</v>
      </c>
      <c r="E125" s="147" t="s">
        <v>19</v>
      </c>
      <c r="F125" s="148" t="s">
        <v>1501</v>
      </c>
      <c r="H125" s="147" t="s">
        <v>19</v>
      </c>
      <c r="I125" s="149"/>
      <c r="L125" s="145"/>
      <c r="M125" s="150"/>
      <c r="T125" s="151"/>
      <c r="AT125" s="147" t="s">
        <v>158</v>
      </c>
      <c r="AU125" s="147" t="s">
        <v>82</v>
      </c>
      <c r="AV125" s="12" t="s">
        <v>80</v>
      </c>
      <c r="AW125" s="12" t="s">
        <v>33</v>
      </c>
      <c r="AX125" s="12" t="s">
        <v>72</v>
      </c>
      <c r="AY125" s="147" t="s">
        <v>146</v>
      </c>
    </row>
    <row r="126" spans="2:65" s="13" customFormat="1">
      <c r="B126" s="152"/>
      <c r="D126" s="146" t="s">
        <v>158</v>
      </c>
      <c r="E126" s="153" t="s">
        <v>19</v>
      </c>
      <c r="F126" s="154" t="s">
        <v>1511</v>
      </c>
      <c r="H126" s="155">
        <v>7.6589999999999998</v>
      </c>
      <c r="I126" s="156"/>
      <c r="L126" s="152"/>
      <c r="M126" s="157"/>
      <c r="T126" s="158"/>
      <c r="AT126" s="153" t="s">
        <v>158</v>
      </c>
      <c r="AU126" s="153" t="s">
        <v>82</v>
      </c>
      <c r="AV126" s="13" t="s">
        <v>82</v>
      </c>
      <c r="AW126" s="13" t="s">
        <v>33</v>
      </c>
      <c r="AX126" s="13" t="s">
        <v>72</v>
      </c>
      <c r="AY126" s="153" t="s">
        <v>146</v>
      </c>
    </row>
    <row r="127" spans="2:65" s="14" customFormat="1">
      <c r="B127" s="159"/>
      <c r="D127" s="146" t="s">
        <v>158</v>
      </c>
      <c r="E127" s="160" t="s">
        <v>19</v>
      </c>
      <c r="F127" s="161" t="s">
        <v>163</v>
      </c>
      <c r="H127" s="162">
        <v>16.085999999999999</v>
      </c>
      <c r="I127" s="163"/>
      <c r="L127" s="159"/>
      <c r="M127" s="164"/>
      <c r="T127" s="165"/>
      <c r="AT127" s="160" t="s">
        <v>158</v>
      </c>
      <c r="AU127" s="160" t="s">
        <v>82</v>
      </c>
      <c r="AV127" s="14" t="s">
        <v>154</v>
      </c>
      <c r="AW127" s="14" t="s">
        <v>33</v>
      </c>
      <c r="AX127" s="14" t="s">
        <v>80</v>
      </c>
      <c r="AY127" s="160" t="s">
        <v>146</v>
      </c>
    </row>
    <row r="128" spans="2:65" s="1" customFormat="1" ht="37.9" customHeight="1">
      <c r="B128" s="33"/>
      <c r="C128" s="128" t="s">
        <v>193</v>
      </c>
      <c r="D128" s="128" t="s">
        <v>149</v>
      </c>
      <c r="E128" s="129" t="s">
        <v>1524</v>
      </c>
      <c r="F128" s="130" t="s">
        <v>1525</v>
      </c>
      <c r="G128" s="131" t="s">
        <v>171</v>
      </c>
      <c r="H128" s="132">
        <v>16.085999999999999</v>
      </c>
      <c r="I128" s="133"/>
      <c r="J128" s="134">
        <f>ROUND(I128*H128,2)</f>
        <v>0</v>
      </c>
      <c r="K128" s="130" t="s">
        <v>153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3.0000000000000001E-3</v>
      </c>
      <c r="R128" s="137">
        <f>Q128*H128</f>
        <v>4.8257999999999995E-2</v>
      </c>
      <c r="S128" s="137">
        <v>0</v>
      </c>
      <c r="T128" s="138">
        <f>S128*H128</f>
        <v>0</v>
      </c>
      <c r="AR128" s="139" t="s">
        <v>154</v>
      </c>
      <c r="AT128" s="139" t="s">
        <v>149</v>
      </c>
      <c r="AU128" s="139" t="s">
        <v>82</v>
      </c>
      <c r="AY128" s="18" t="s">
        <v>146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80</v>
      </c>
      <c r="BK128" s="140">
        <f>ROUND(I128*H128,2)</f>
        <v>0</v>
      </c>
      <c r="BL128" s="18" t="s">
        <v>154</v>
      </c>
      <c r="BM128" s="139" t="s">
        <v>1526</v>
      </c>
    </row>
    <row r="129" spans="2:65" s="1" customFormat="1">
      <c r="B129" s="33"/>
      <c r="D129" s="141" t="s">
        <v>156</v>
      </c>
      <c r="F129" s="142" t="s">
        <v>1527</v>
      </c>
      <c r="I129" s="143"/>
      <c r="L129" s="33"/>
      <c r="M129" s="144"/>
      <c r="T129" s="52"/>
      <c r="AT129" s="18" t="s">
        <v>156</v>
      </c>
      <c r="AU129" s="18" t="s">
        <v>82</v>
      </c>
    </row>
    <row r="130" spans="2:65" s="12" customFormat="1">
      <c r="B130" s="145"/>
      <c r="D130" s="146" t="s">
        <v>158</v>
      </c>
      <c r="E130" s="147" t="s">
        <v>19</v>
      </c>
      <c r="F130" s="148" t="s">
        <v>1499</v>
      </c>
      <c r="H130" s="147" t="s">
        <v>19</v>
      </c>
      <c r="I130" s="149"/>
      <c r="L130" s="145"/>
      <c r="M130" s="150"/>
      <c r="T130" s="151"/>
      <c r="AT130" s="147" t="s">
        <v>158</v>
      </c>
      <c r="AU130" s="147" t="s">
        <v>82</v>
      </c>
      <c r="AV130" s="12" t="s">
        <v>80</v>
      </c>
      <c r="AW130" s="12" t="s">
        <v>33</v>
      </c>
      <c r="AX130" s="12" t="s">
        <v>72</v>
      </c>
      <c r="AY130" s="147" t="s">
        <v>146</v>
      </c>
    </row>
    <row r="131" spans="2:65" s="13" customFormat="1">
      <c r="B131" s="152"/>
      <c r="D131" s="146" t="s">
        <v>158</v>
      </c>
      <c r="E131" s="153" t="s">
        <v>19</v>
      </c>
      <c r="F131" s="154" t="s">
        <v>1510</v>
      </c>
      <c r="H131" s="155">
        <v>8.4269999999999996</v>
      </c>
      <c r="I131" s="156"/>
      <c r="L131" s="152"/>
      <c r="M131" s="157"/>
      <c r="T131" s="158"/>
      <c r="AT131" s="153" t="s">
        <v>158</v>
      </c>
      <c r="AU131" s="153" t="s">
        <v>82</v>
      </c>
      <c r="AV131" s="13" t="s">
        <v>82</v>
      </c>
      <c r="AW131" s="13" t="s">
        <v>33</v>
      </c>
      <c r="AX131" s="13" t="s">
        <v>72</v>
      </c>
      <c r="AY131" s="153" t="s">
        <v>146</v>
      </c>
    </row>
    <row r="132" spans="2:65" s="12" customFormat="1">
      <c r="B132" s="145"/>
      <c r="D132" s="146" t="s">
        <v>158</v>
      </c>
      <c r="E132" s="147" t="s">
        <v>19</v>
      </c>
      <c r="F132" s="148" t="s">
        <v>1501</v>
      </c>
      <c r="H132" s="147" t="s">
        <v>19</v>
      </c>
      <c r="I132" s="149"/>
      <c r="L132" s="145"/>
      <c r="M132" s="150"/>
      <c r="T132" s="151"/>
      <c r="AT132" s="147" t="s">
        <v>158</v>
      </c>
      <c r="AU132" s="147" t="s">
        <v>82</v>
      </c>
      <c r="AV132" s="12" t="s">
        <v>80</v>
      </c>
      <c r="AW132" s="12" t="s">
        <v>33</v>
      </c>
      <c r="AX132" s="12" t="s">
        <v>72</v>
      </c>
      <c r="AY132" s="147" t="s">
        <v>146</v>
      </c>
    </row>
    <row r="133" spans="2:65" s="13" customFormat="1">
      <c r="B133" s="152"/>
      <c r="D133" s="146" t="s">
        <v>158</v>
      </c>
      <c r="E133" s="153" t="s">
        <v>19</v>
      </c>
      <c r="F133" s="154" t="s">
        <v>1511</v>
      </c>
      <c r="H133" s="155">
        <v>7.6589999999999998</v>
      </c>
      <c r="I133" s="156"/>
      <c r="L133" s="152"/>
      <c r="M133" s="157"/>
      <c r="T133" s="158"/>
      <c r="AT133" s="153" t="s">
        <v>158</v>
      </c>
      <c r="AU133" s="153" t="s">
        <v>82</v>
      </c>
      <c r="AV133" s="13" t="s">
        <v>82</v>
      </c>
      <c r="AW133" s="13" t="s">
        <v>33</v>
      </c>
      <c r="AX133" s="13" t="s">
        <v>72</v>
      </c>
      <c r="AY133" s="153" t="s">
        <v>146</v>
      </c>
    </row>
    <row r="134" spans="2:65" s="14" customFormat="1">
      <c r="B134" s="159"/>
      <c r="D134" s="146" t="s">
        <v>158</v>
      </c>
      <c r="E134" s="160" t="s">
        <v>19</v>
      </c>
      <c r="F134" s="161" t="s">
        <v>163</v>
      </c>
      <c r="H134" s="162">
        <v>16.085999999999999</v>
      </c>
      <c r="I134" s="163"/>
      <c r="L134" s="159"/>
      <c r="M134" s="164"/>
      <c r="T134" s="165"/>
      <c r="AT134" s="160" t="s">
        <v>158</v>
      </c>
      <c r="AU134" s="160" t="s">
        <v>82</v>
      </c>
      <c r="AV134" s="14" t="s">
        <v>154</v>
      </c>
      <c r="AW134" s="14" t="s">
        <v>33</v>
      </c>
      <c r="AX134" s="14" t="s">
        <v>80</v>
      </c>
      <c r="AY134" s="160" t="s">
        <v>146</v>
      </c>
    </row>
    <row r="135" spans="2:65" s="1" customFormat="1" ht="33" customHeight="1">
      <c r="B135" s="33"/>
      <c r="C135" s="128" t="s">
        <v>215</v>
      </c>
      <c r="D135" s="128" t="s">
        <v>149</v>
      </c>
      <c r="E135" s="129" t="s">
        <v>1528</v>
      </c>
      <c r="F135" s="130" t="s">
        <v>1529</v>
      </c>
      <c r="G135" s="131" t="s">
        <v>171</v>
      </c>
      <c r="H135" s="132">
        <v>105.78</v>
      </c>
      <c r="I135" s="133"/>
      <c r="J135" s="134">
        <f>ROUND(I135*H135,2)</f>
        <v>0</v>
      </c>
      <c r="K135" s="130" t="s">
        <v>153</v>
      </c>
      <c r="L135" s="33"/>
      <c r="M135" s="135" t="s">
        <v>19</v>
      </c>
      <c r="N135" s="136" t="s">
        <v>43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154</v>
      </c>
      <c r="AT135" s="139" t="s">
        <v>149</v>
      </c>
      <c r="AU135" s="139" t="s">
        <v>82</v>
      </c>
      <c r="AY135" s="18" t="s">
        <v>146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80</v>
      </c>
      <c r="BK135" s="140">
        <f>ROUND(I135*H135,2)</f>
        <v>0</v>
      </c>
      <c r="BL135" s="18" t="s">
        <v>154</v>
      </c>
      <c r="BM135" s="139" t="s">
        <v>1530</v>
      </c>
    </row>
    <row r="136" spans="2:65" s="1" customFormat="1">
      <c r="B136" s="33"/>
      <c r="D136" s="141" t="s">
        <v>156</v>
      </c>
      <c r="F136" s="142" t="s">
        <v>1531</v>
      </c>
      <c r="I136" s="143"/>
      <c r="L136" s="33"/>
      <c r="M136" s="144"/>
      <c r="T136" s="52"/>
      <c r="AT136" s="18" t="s">
        <v>156</v>
      </c>
      <c r="AU136" s="18" t="s">
        <v>82</v>
      </c>
    </row>
    <row r="137" spans="2:65" s="12" customFormat="1">
      <c r="B137" s="145"/>
      <c r="D137" s="146" t="s">
        <v>158</v>
      </c>
      <c r="E137" s="147" t="s">
        <v>19</v>
      </c>
      <c r="F137" s="148" t="s">
        <v>1499</v>
      </c>
      <c r="H137" s="147" t="s">
        <v>19</v>
      </c>
      <c r="I137" s="149"/>
      <c r="L137" s="145"/>
      <c r="M137" s="150"/>
      <c r="T137" s="151"/>
      <c r="AT137" s="147" t="s">
        <v>158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146</v>
      </c>
    </row>
    <row r="138" spans="2:65" s="13" customFormat="1">
      <c r="B138" s="152"/>
      <c r="D138" s="146" t="s">
        <v>158</v>
      </c>
      <c r="E138" s="153" t="s">
        <v>19</v>
      </c>
      <c r="F138" s="154" t="s">
        <v>1532</v>
      </c>
      <c r="H138" s="155">
        <v>59.96</v>
      </c>
      <c r="I138" s="156"/>
      <c r="L138" s="152"/>
      <c r="M138" s="157"/>
      <c r="T138" s="158"/>
      <c r="AT138" s="153" t="s">
        <v>158</v>
      </c>
      <c r="AU138" s="153" t="s">
        <v>82</v>
      </c>
      <c r="AV138" s="13" t="s">
        <v>82</v>
      </c>
      <c r="AW138" s="13" t="s">
        <v>33</v>
      </c>
      <c r="AX138" s="13" t="s">
        <v>72</v>
      </c>
      <c r="AY138" s="153" t="s">
        <v>146</v>
      </c>
    </row>
    <row r="139" spans="2:65" s="12" customFormat="1">
      <c r="B139" s="145"/>
      <c r="D139" s="146" t="s">
        <v>158</v>
      </c>
      <c r="E139" s="147" t="s">
        <v>19</v>
      </c>
      <c r="F139" s="148" t="s">
        <v>1501</v>
      </c>
      <c r="H139" s="147" t="s">
        <v>19</v>
      </c>
      <c r="I139" s="149"/>
      <c r="L139" s="145"/>
      <c r="M139" s="150"/>
      <c r="T139" s="151"/>
      <c r="AT139" s="147" t="s">
        <v>158</v>
      </c>
      <c r="AU139" s="147" t="s">
        <v>82</v>
      </c>
      <c r="AV139" s="12" t="s">
        <v>80</v>
      </c>
      <c r="AW139" s="12" t="s">
        <v>33</v>
      </c>
      <c r="AX139" s="12" t="s">
        <v>72</v>
      </c>
      <c r="AY139" s="147" t="s">
        <v>146</v>
      </c>
    </row>
    <row r="140" spans="2:65" s="13" customFormat="1">
      <c r="B140" s="152"/>
      <c r="D140" s="146" t="s">
        <v>158</v>
      </c>
      <c r="E140" s="153" t="s">
        <v>19</v>
      </c>
      <c r="F140" s="154" t="s">
        <v>1533</v>
      </c>
      <c r="H140" s="155">
        <v>45.82</v>
      </c>
      <c r="I140" s="156"/>
      <c r="L140" s="152"/>
      <c r="M140" s="157"/>
      <c r="T140" s="158"/>
      <c r="AT140" s="153" t="s">
        <v>158</v>
      </c>
      <c r="AU140" s="153" t="s">
        <v>82</v>
      </c>
      <c r="AV140" s="13" t="s">
        <v>82</v>
      </c>
      <c r="AW140" s="13" t="s">
        <v>33</v>
      </c>
      <c r="AX140" s="13" t="s">
        <v>72</v>
      </c>
      <c r="AY140" s="153" t="s">
        <v>146</v>
      </c>
    </row>
    <row r="141" spans="2:65" s="14" customFormat="1">
      <c r="B141" s="159"/>
      <c r="D141" s="146" t="s">
        <v>158</v>
      </c>
      <c r="E141" s="160" t="s">
        <v>19</v>
      </c>
      <c r="F141" s="161" t="s">
        <v>163</v>
      </c>
      <c r="H141" s="162">
        <v>105.78</v>
      </c>
      <c r="I141" s="163"/>
      <c r="L141" s="159"/>
      <c r="M141" s="164"/>
      <c r="T141" s="165"/>
      <c r="AT141" s="160" t="s">
        <v>158</v>
      </c>
      <c r="AU141" s="160" t="s">
        <v>82</v>
      </c>
      <c r="AV141" s="14" t="s">
        <v>154</v>
      </c>
      <c r="AW141" s="14" t="s">
        <v>33</v>
      </c>
      <c r="AX141" s="14" t="s">
        <v>80</v>
      </c>
      <c r="AY141" s="160" t="s">
        <v>146</v>
      </c>
    </row>
    <row r="142" spans="2:65" s="11" customFormat="1" ht="22.9" customHeight="1">
      <c r="B142" s="116"/>
      <c r="D142" s="117" t="s">
        <v>71</v>
      </c>
      <c r="E142" s="126" t="s">
        <v>729</v>
      </c>
      <c r="F142" s="126" t="s">
        <v>730</v>
      </c>
      <c r="I142" s="119"/>
      <c r="J142" s="127">
        <f>BK142</f>
        <v>0</v>
      </c>
      <c r="L142" s="116"/>
      <c r="M142" s="121"/>
      <c r="P142" s="122">
        <f>SUM(P143:P149)</f>
        <v>0</v>
      </c>
      <c r="R142" s="122">
        <f>SUM(R143:R149)</f>
        <v>9.7499999999999996E-4</v>
      </c>
      <c r="T142" s="123">
        <f>SUM(T143:T149)</f>
        <v>0</v>
      </c>
      <c r="AR142" s="117" t="s">
        <v>80</v>
      </c>
      <c r="AT142" s="124" t="s">
        <v>71</v>
      </c>
      <c r="AU142" s="124" t="s">
        <v>80</v>
      </c>
      <c r="AY142" s="117" t="s">
        <v>146</v>
      </c>
      <c r="BK142" s="125">
        <f>SUM(BK143:BK149)</f>
        <v>0</v>
      </c>
    </row>
    <row r="143" spans="2:65" s="1" customFormat="1" ht="37.9" customHeight="1">
      <c r="B143" s="33"/>
      <c r="C143" s="128" t="s">
        <v>219</v>
      </c>
      <c r="D143" s="128" t="s">
        <v>149</v>
      </c>
      <c r="E143" s="129" t="s">
        <v>1534</v>
      </c>
      <c r="F143" s="130" t="s">
        <v>1535</v>
      </c>
      <c r="G143" s="131" t="s">
        <v>171</v>
      </c>
      <c r="H143" s="132">
        <v>7.5</v>
      </c>
      <c r="I143" s="133"/>
      <c r="J143" s="134">
        <f>ROUND(I143*H143,2)</f>
        <v>0</v>
      </c>
      <c r="K143" s="130" t="s">
        <v>153</v>
      </c>
      <c r="L143" s="33"/>
      <c r="M143" s="135" t="s">
        <v>19</v>
      </c>
      <c r="N143" s="136" t="s">
        <v>43</v>
      </c>
      <c r="P143" s="137">
        <f>O143*H143</f>
        <v>0</v>
      </c>
      <c r="Q143" s="137">
        <v>1.2999999999999999E-4</v>
      </c>
      <c r="R143" s="137">
        <f>Q143*H143</f>
        <v>9.7499999999999996E-4</v>
      </c>
      <c r="S143" s="137">
        <v>0</v>
      </c>
      <c r="T143" s="138">
        <f>S143*H143</f>
        <v>0</v>
      </c>
      <c r="AR143" s="139" t="s">
        <v>154</v>
      </c>
      <c r="AT143" s="139" t="s">
        <v>149</v>
      </c>
      <c r="AU143" s="139" t="s">
        <v>82</v>
      </c>
      <c r="AY143" s="18" t="s">
        <v>146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80</v>
      </c>
      <c r="BK143" s="140">
        <f>ROUND(I143*H143,2)</f>
        <v>0</v>
      </c>
      <c r="BL143" s="18" t="s">
        <v>154</v>
      </c>
      <c r="BM143" s="139" t="s">
        <v>1536</v>
      </c>
    </row>
    <row r="144" spans="2:65" s="1" customFormat="1">
      <c r="B144" s="33"/>
      <c r="D144" s="141" t="s">
        <v>156</v>
      </c>
      <c r="F144" s="142" t="s">
        <v>1537</v>
      </c>
      <c r="I144" s="143"/>
      <c r="L144" s="33"/>
      <c r="M144" s="144"/>
      <c r="T144" s="52"/>
      <c r="AT144" s="18" t="s">
        <v>156</v>
      </c>
      <c r="AU144" s="18" t="s">
        <v>82</v>
      </c>
    </row>
    <row r="145" spans="2:65" s="12" customFormat="1">
      <c r="B145" s="145"/>
      <c r="D145" s="146" t="s">
        <v>158</v>
      </c>
      <c r="E145" s="147" t="s">
        <v>19</v>
      </c>
      <c r="F145" s="148" t="s">
        <v>1499</v>
      </c>
      <c r="H145" s="147" t="s">
        <v>19</v>
      </c>
      <c r="I145" s="149"/>
      <c r="L145" s="145"/>
      <c r="M145" s="150"/>
      <c r="T145" s="151"/>
      <c r="AT145" s="147" t="s">
        <v>158</v>
      </c>
      <c r="AU145" s="147" t="s">
        <v>82</v>
      </c>
      <c r="AV145" s="12" t="s">
        <v>80</v>
      </c>
      <c r="AW145" s="12" t="s">
        <v>33</v>
      </c>
      <c r="AX145" s="12" t="s">
        <v>72</v>
      </c>
      <c r="AY145" s="147" t="s">
        <v>146</v>
      </c>
    </row>
    <row r="146" spans="2:65" s="13" customFormat="1">
      <c r="B146" s="152"/>
      <c r="D146" s="146" t="s">
        <v>158</v>
      </c>
      <c r="E146" s="153" t="s">
        <v>19</v>
      </c>
      <c r="F146" s="154" t="s">
        <v>1538</v>
      </c>
      <c r="H146" s="155">
        <v>3.75</v>
      </c>
      <c r="I146" s="156"/>
      <c r="L146" s="152"/>
      <c r="M146" s="157"/>
      <c r="T146" s="158"/>
      <c r="AT146" s="153" t="s">
        <v>158</v>
      </c>
      <c r="AU146" s="153" t="s">
        <v>82</v>
      </c>
      <c r="AV146" s="13" t="s">
        <v>82</v>
      </c>
      <c r="AW146" s="13" t="s">
        <v>33</v>
      </c>
      <c r="AX146" s="13" t="s">
        <v>72</v>
      </c>
      <c r="AY146" s="153" t="s">
        <v>146</v>
      </c>
    </row>
    <row r="147" spans="2:65" s="12" customFormat="1">
      <c r="B147" s="145"/>
      <c r="D147" s="146" t="s">
        <v>158</v>
      </c>
      <c r="E147" s="147" t="s">
        <v>19</v>
      </c>
      <c r="F147" s="148" t="s">
        <v>1501</v>
      </c>
      <c r="H147" s="147" t="s">
        <v>19</v>
      </c>
      <c r="I147" s="149"/>
      <c r="L147" s="145"/>
      <c r="M147" s="150"/>
      <c r="T147" s="151"/>
      <c r="AT147" s="147" t="s">
        <v>158</v>
      </c>
      <c r="AU147" s="147" t="s">
        <v>82</v>
      </c>
      <c r="AV147" s="12" t="s">
        <v>80</v>
      </c>
      <c r="AW147" s="12" t="s">
        <v>33</v>
      </c>
      <c r="AX147" s="12" t="s">
        <v>72</v>
      </c>
      <c r="AY147" s="147" t="s">
        <v>146</v>
      </c>
    </row>
    <row r="148" spans="2:65" s="13" customFormat="1">
      <c r="B148" s="152"/>
      <c r="D148" s="146" t="s">
        <v>158</v>
      </c>
      <c r="E148" s="153" t="s">
        <v>19</v>
      </c>
      <c r="F148" s="154" t="s">
        <v>1538</v>
      </c>
      <c r="H148" s="155">
        <v>3.75</v>
      </c>
      <c r="I148" s="156"/>
      <c r="L148" s="152"/>
      <c r="M148" s="157"/>
      <c r="T148" s="158"/>
      <c r="AT148" s="153" t="s">
        <v>158</v>
      </c>
      <c r="AU148" s="153" t="s">
        <v>82</v>
      </c>
      <c r="AV148" s="13" t="s">
        <v>82</v>
      </c>
      <c r="AW148" s="13" t="s">
        <v>33</v>
      </c>
      <c r="AX148" s="13" t="s">
        <v>72</v>
      </c>
      <c r="AY148" s="153" t="s">
        <v>146</v>
      </c>
    </row>
    <row r="149" spans="2:65" s="14" customFormat="1">
      <c r="B149" s="159"/>
      <c r="D149" s="146" t="s">
        <v>158</v>
      </c>
      <c r="E149" s="160" t="s">
        <v>19</v>
      </c>
      <c r="F149" s="161" t="s">
        <v>163</v>
      </c>
      <c r="H149" s="162">
        <v>7.5</v>
      </c>
      <c r="I149" s="163"/>
      <c r="L149" s="159"/>
      <c r="M149" s="164"/>
      <c r="T149" s="165"/>
      <c r="AT149" s="160" t="s">
        <v>158</v>
      </c>
      <c r="AU149" s="160" t="s">
        <v>82</v>
      </c>
      <c r="AV149" s="14" t="s">
        <v>154</v>
      </c>
      <c r="AW149" s="14" t="s">
        <v>33</v>
      </c>
      <c r="AX149" s="14" t="s">
        <v>80</v>
      </c>
      <c r="AY149" s="160" t="s">
        <v>146</v>
      </c>
    </row>
    <row r="150" spans="2:65" s="11" customFormat="1" ht="22.9" customHeight="1">
      <c r="B150" s="116"/>
      <c r="D150" s="117" t="s">
        <v>71</v>
      </c>
      <c r="E150" s="126" t="s">
        <v>810</v>
      </c>
      <c r="F150" s="126" t="s">
        <v>811</v>
      </c>
      <c r="I150" s="119"/>
      <c r="J150" s="127">
        <f>BK150</f>
        <v>0</v>
      </c>
      <c r="L150" s="116"/>
      <c r="M150" s="121"/>
      <c r="P150" s="122">
        <f>SUM(P151:P157)</f>
        <v>0</v>
      </c>
      <c r="R150" s="122">
        <f>SUM(R151:R157)</f>
        <v>4.2312000000000001E-3</v>
      </c>
      <c r="T150" s="123">
        <f>SUM(T151:T157)</f>
        <v>0</v>
      </c>
      <c r="AR150" s="117" t="s">
        <v>80</v>
      </c>
      <c r="AT150" s="124" t="s">
        <v>71</v>
      </c>
      <c r="AU150" s="124" t="s">
        <v>80</v>
      </c>
      <c r="AY150" s="117" t="s">
        <v>146</v>
      </c>
      <c r="BK150" s="125">
        <f>SUM(BK151:BK157)</f>
        <v>0</v>
      </c>
    </row>
    <row r="151" spans="2:65" s="1" customFormat="1" ht="37.9" customHeight="1">
      <c r="B151" s="33"/>
      <c r="C151" s="128" t="s">
        <v>223</v>
      </c>
      <c r="D151" s="128" t="s">
        <v>149</v>
      </c>
      <c r="E151" s="129" t="s">
        <v>1539</v>
      </c>
      <c r="F151" s="130" t="s">
        <v>1540</v>
      </c>
      <c r="G151" s="131" t="s">
        <v>171</v>
      </c>
      <c r="H151" s="132">
        <v>105.78</v>
      </c>
      <c r="I151" s="133"/>
      <c r="J151" s="134">
        <f>ROUND(I151*H151,2)</f>
        <v>0</v>
      </c>
      <c r="K151" s="130" t="s">
        <v>153</v>
      </c>
      <c r="L151" s="33"/>
      <c r="M151" s="135" t="s">
        <v>19</v>
      </c>
      <c r="N151" s="136" t="s">
        <v>43</v>
      </c>
      <c r="P151" s="137">
        <f>O151*H151</f>
        <v>0</v>
      </c>
      <c r="Q151" s="137">
        <v>4.0000000000000003E-5</v>
      </c>
      <c r="R151" s="137">
        <f>Q151*H151</f>
        <v>4.2312000000000001E-3</v>
      </c>
      <c r="S151" s="137">
        <v>0</v>
      </c>
      <c r="T151" s="138">
        <f>S151*H151</f>
        <v>0</v>
      </c>
      <c r="AR151" s="139" t="s">
        <v>154</v>
      </c>
      <c r="AT151" s="139" t="s">
        <v>149</v>
      </c>
      <c r="AU151" s="139" t="s">
        <v>82</v>
      </c>
      <c r="AY151" s="18" t="s">
        <v>146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80</v>
      </c>
      <c r="BK151" s="140">
        <f>ROUND(I151*H151,2)</f>
        <v>0</v>
      </c>
      <c r="BL151" s="18" t="s">
        <v>154</v>
      </c>
      <c r="BM151" s="139" t="s">
        <v>1541</v>
      </c>
    </row>
    <row r="152" spans="2:65" s="1" customFormat="1">
      <c r="B152" s="33"/>
      <c r="D152" s="141" t="s">
        <v>156</v>
      </c>
      <c r="F152" s="142" t="s">
        <v>1542</v>
      </c>
      <c r="I152" s="143"/>
      <c r="L152" s="33"/>
      <c r="M152" s="144"/>
      <c r="T152" s="52"/>
      <c r="AT152" s="18" t="s">
        <v>156</v>
      </c>
      <c r="AU152" s="18" t="s">
        <v>82</v>
      </c>
    </row>
    <row r="153" spans="2:65" s="12" customFormat="1">
      <c r="B153" s="145"/>
      <c r="D153" s="146" t="s">
        <v>158</v>
      </c>
      <c r="E153" s="147" t="s">
        <v>19</v>
      </c>
      <c r="F153" s="148" t="s">
        <v>1499</v>
      </c>
      <c r="H153" s="147" t="s">
        <v>19</v>
      </c>
      <c r="I153" s="149"/>
      <c r="L153" s="145"/>
      <c r="M153" s="150"/>
      <c r="T153" s="151"/>
      <c r="AT153" s="147" t="s">
        <v>158</v>
      </c>
      <c r="AU153" s="147" t="s">
        <v>82</v>
      </c>
      <c r="AV153" s="12" t="s">
        <v>80</v>
      </c>
      <c r="AW153" s="12" t="s">
        <v>33</v>
      </c>
      <c r="AX153" s="12" t="s">
        <v>72</v>
      </c>
      <c r="AY153" s="147" t="s">
        <v>146</v>
      </c>
    </row>
    <row r="154" spans="2:65" s="13" customFormat="1">
      <c r="B154" s="152"/>
      <c r="D154" s="146" t="s">
        <v>158</v>
      </c>
      <c r="E154" s="153" t="s">
        <v>19</v>
      </c>
      <c r="F154" s="154" t="s">
        <v>1532</v>
      </c>
      <c r="H154" s="155">
        <v>59.96</v>
      </c>
      <c r="I154" s="156"/>
      <c r="L154" s="152"/>
      <c r="M154" s="157"/>
      <c r="T154" s="158"/>
      <c r="AT154" s="153" t="s">
        <v>158</v>
      </c>
      <c r="AU154" s="153" t="s">
        <v>82</v>
      </c>
      <c r="AV154" s="13" t="s">
        <v>82</v>
      </c>
      <c r="AW154" s="13" t="s">
        <v>33</v>
      </c>
      <c r="AX154" s="13" t="s">
        <v>72</v>
      </c>
      <c r="AY154" s="153" t="s">
        <v>146</v>
      </c>
    </row>
    <row r="155" spans="2:65" s="12" customFormat="1">
      <c r="B155" s="145"/>
      <c r="D155" s="146" t="s">
        <v>158</v>
      </c>
      <c r="E155" s="147" t="s">
        <v>19</v>
      </c>
      <c r="F155" s="148" t="s">
        <v>1501</v>
      </c>
      <c r="H155" s="147" t="s">
        <v>19</v>
      </c>
      <c r="I155" s="149"/>
      <c r="L155" s="145"/>
      <c r="M155" s="150"/>
      <c r="T155" s="151"/>
      <c r="AT155" s="147" t="s">
        <v>158</v>
      </c>
      <c r="AU155" s="147" t="s">
        <v>82</v>
      </c>
      <c r="AV155" s="12" t="s">
        <v>80</v>
      </c>
      <c r="AW155" s="12" t="s">
        <v>33</v>
      </c>
      <c r="AX155" s="12" t="s">
        <v>72</v>
      </c>
      <c r="AY155" s="147" t="s">
        <v>146</v>
      </c>
    </row>
    <row r="156" spans="2:65" s="13" customFormat="1">
      <c r="B156" s="152"/>
      <c r="D156" s="146" t="s">
        <v>158</v>
      </c>
      <c r="E156" s="153" t="s">
        <v>19</v>
      </c>
      <c r="F156" s="154" t="s">
        <v>1533</v>
      </c>
      <c r="H156" s="155">
        <v>45.82</v>
      </c>
      <c r="I156" s="156"/>
      <c r="L156" s="152"/>
      <c r="M156" s="157"/>
      <c r="T156" s="158"/>
      <c r="AT156" s="153" t="s">
        <v>158</v>
      </c>
      <c r="AU156" s="153" t="s">
        <v>82</v>
      </c>
      <c r="AV156" s="13" t="s">
        <v>82</v>
      </c>
      <c r="AW156" s="13" t="s">
        <v>33</v>
      </c>
      <c r="AX156" s="13" t="s">
        <v>72</v>
      </c>
      <c r="AY156" s="153" t="s">
        <v>146</v>
      </c>
    </row>
    <row r="157" spans="2:65" s="14" customFormat="1">
      <c r="B157" s="159"/>
      <c r="D157" s="146" t="s">
        <v>158</v>
      </c>
      <c r="E157" s="160" t="s">
        <v>19</v>
      </c>
      <c r="F157" s="161" t="s">
        <v>163</v>
      </c>
      <c r="H157" s="162">
        <v>105.78</v>
      </c>
      <c r="I157" s="163"/>
      <c r="L157" s="159"/>
      <c r="M157" s="164"/>
      <c r="T157" s="165"/>
      <c r="AT157" s="160" t="s">
        <v>158</v>
      </c>
      <c r="AU157" s="160" t="s">
        <v>82</v>
      </c>
      <c r="AV157" s="14" t="s">
        <v>154</v>
      </c>
      <c r="AW157" s="14" t="s">
        <v>33</v>
      </c>
      <c r="AX157" s="14" t="s">
        <v>80</v>
      </c>
      <c r="AY157" s="160" t="s">
        <v>146</v>
      </c>
    </row>
    <row r="158" spans="2:65" s="11" customFormat="1" ht="22.9" customHeight="1">
      <c r="B158" s="116"/>
      <c r="D158" s="117" t="s">
        <v>71</v>
      </c>
      <c r="E158" s="126" t="s">
        <v>1168</v>
      </c>
      <c r="F158" s="126" t="s">
        <v>1543</v>
      </c>
      <c r="I158" s="119"/>
      <c r="J158" s="127">
        <f>BK158</f>
        <v>0</v>
      </c>
      <c r="L158" s="116"/>
      <c r="M158" s="121"/>
      <c r="P158" s="122">
        <f>SUM(P159:P166)</f>
        <v>0</v>
      </c>
      <c r="R158" s="122">
        <f>SUM(R159:R166)</f>
        <v>0</v>
      </c>
      <c r="T158" s="123">
        <f>SUM(T159:T166)</f>
        <v>0.73995599999999995</v>
      </c>
      <c r="AR158" s="117" t="s">
        <v>80</v>
      </c>
      <c r="AT158" s="124" t="s">
        <v>71</v>
      </c>
      <c r="AU158" s="124" t="s">
        <v>80</v>
      </c>
      <c r="AY158" s="117" t="s">
        <v>146</v>
      </c>
      <c r="BK158" s="125">
        <f>SUM(BK159:BK166)</f>
        <v>0</v>
      </c>
    </row>
    <row r="159" spans="2:65" s="1" customFormat="1" ht="37.9" customHeight="1">
      <c r="B159" s="33"/>
      <c r="C159" s="128" t="s">
        <v>229</v>
      </c>
      <c r="D159" s="128" t="s">
        <v>149</v>
      </c>
      <c r="E159" s="129" t="s">
        <v>1544</v>
      </c>
      <c r="F159" s="130" t="s">
        <v>1545</v>
      </c>
      <c r="G159" s="131" t="s">
        <v>171</v>
      </c>
      <c r="H159" s="132">
        <v>16.085999999999999</v>
      </c>
      <c r="I159" s="133"/>
      <c r="J159" s="134">
        <f>ROUND(I159*H159,2)</f>
        <v>0</v>
      </c>
      <c r="K159" s="130" t="s">
        <v>153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4.5999999999999999E-2</v>
      </c>
      <c r="T159" s="138">
        <f>S159*H159</f>
        <v>0.73995599999999995</v>
      </c>
      <c r="AR159" s="139" t="s">
        <v>154</v>
      </c>
      <c r="AT159" s="139" t="s">
        <v>149</v>
      </c>
      <c r="AU159" s="139" t="s">
        <v>82</v>
      </c>
      <c r="AY159" s="18" t="s">
        <v>146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154</v>
      </c>
      <c r="BM159" s="139" t="s">
        <v>1546</v>
      </c>
    </row>
    <row r="160" spans="2:65" s="1" customFormat="1">
      <c r="B160" s="33"/>
      <c r="D160" s="141" t="s">
        <v>156</v>
      </c>
      <c r="F160" s="142" t="s">
        <v>1547</v>
      </c>
      <c r="I160" s="143"/>
      <c r="L160" s="33"/>
      <c r="M160" s="144"/>
      <c r="T160" s="52"/>
      <c r="AT160" s="18" t="s">
        <v>156</v>
      </c>
      <c r="AU160" s="18" t="s">
        <v>82</v>
      </c>
    </row>
    <row r="161" spans="2:65" s="12" customFormat="1">
      <c r="B161" s="145"/>
      <c r="D161" s="146" t="s">
        <v>158</v>
      </c>
      <c r="E161" s="147" t="s">
        <v>19</v>
      </c>
      <c r="F161" s="148" t="s">
        <v>1548</v>
      </c>
      <c r="H161" s="147" t="s">
        <v>19</v>
      </c>
      <c r="I161" s="149"/>
      <c r="L161" s="145"/>
      <c r="M161" s="150"/>
      <c r="T161" s="151"/>
      <c r="AT161" s="147" t="s">
        <v>158</v>
      </c>
      <c r="AU161" s="147" t="s">
        <v>82</v>
      </c>
      <c r="AV161" s="12" t="s">
        <v>80</v>
      </c>
      <c r="AW161" s="12" t="s">
        <v>33</v>
      </c>
      <c r="AX161" s="12" t="s">
        <v>72</v>
      </c>
      <c r="AY161" s="147" t="s">
        <v>146</v>
      </c>
    </row>
    <row r="162" spans="2:65" s="12" customFormat="1">
      <c r="B162" s="145"/>
      <c r="D162" s="146" t="s">
        <v>158</v>
      </c>
      <c r="E162" s="147" t="s">
        <v>19</v>
      </c>
      <c r="F162" s="148" t="s">
        <v>1499</v>
      </c>
      <c r="H162" s="147" t="s">
        <v>19</v>
      </c>
      <c r="I162" s="149"/>
      <c r="L162" s="145"/>
      <c r="M162" s="150"/>
      <c r="T162" s="151"/>
      <c r="AT162" s="147" t="s">
        <v>158</v>
      </c>
      <c r="AU162" s="147" t="s">
        <v>82</v>
      </c>
      <c r="AV162" s="12" t="s">
        <v>80</v>
      </c>
      <c r="AW162" s="12" t="s">
        <v>33</v>
      </c>
      <c r="AX162" s="12" t="s">
        <v>72</v>
      </c>
      <c r="AY162" s="147" t="s">
        <v>146</v>
      </c>
    </row>
    <row r="163" spans="2:65" s="13" customFormat="1">
      <c r="B163" s="152"/>
      <c r="D163" s="146" t="s">
        <v>158</v>
      </c>
      <c r="E163" s="153" t="s">
        <v>19</v>
      </c>
      <c r="F163" s="154" t="s">
        <v>1510</v>
      </c>
      <c r="H163" s="155">
        <v>8.4269999999999996</v>
      </c>
      <c r="I163" s="156"/>
      <c r="L163" s="152"/>
      <c r="M163" s="157"/>
      <c r="T163" s="158"/>
      <c r="AT163" s="153" t="s">
        <v>158</v>
      </c>
      <c r="AU163" s="153" t="s">
        <v>82</v>
      </c>
      <c r="AV163" s="13" t="s">
        <v>82</v>
      </c>
      <c r="AW163" s="13" t="s">
        <v>33</v>
      </c>
      <c r="AX163" s="13" t="s">
        <v>72</v>
      </c>
      <c r="AY163" s="153" t="s">
        <v>146</v>
      </c>
    </row>
    <row r="164" spans="2:65" s="12" customFormat="1">
      <c r="B164" s="145"/>
      <c r="D164" s="146" t="s">
        <v>158</v>
      </c>
      <c r="E164" s="147" t="s">
        <v>19</v>
      </c>
      <c r="F164" s="148" t="s">
        <v>1501</v>
      </c>
      <c r="H164" s="147" t="s">
        <v>19</v>
      </c>
      <c r="I164" s="149"/>
      <c r="L164" s="145"/>
      <c r="M164" s="150"/>
      <c r="T164" s="151"/>
      <c r="AT164" s="147" t="s">
        <v>158</v>
      </c>
      <c r="AU164" s="147" t="s">
        <v>82</v>
      </c>
      <c r="AV164" s="12" t="s">
        <v>80</v>
      </c>
      <c r="AW164" s="12" t="s">
        <v>33</v>
      </c>
      <c r="AX164" s="12" t="s">
        <v>72</v>
      </c>
      <c r="AY164" s="147" t="s">
        <v>146</v>
      </c>
    </row>
    <row r="165" spans="2:65" s="13" customFormat="1">
      <c r="B165" s="152"/>
      <c r="D165" s="146" t="s">
        <v>158</v>
      </c>
      <c r="E165" s="153" t="s">
        <v>19</v>
      </c>
      <c r="F165" s="154" t="s">
        <v>1511</v>
      </c>
      <c r="H165" s="155">
        <v>7.6589999999999998</v>
      </c>
      <c r="I165" s="156"/>
      <c r="L165" s="152"/>
      <c r="M165" s="157"/>
      <c r="T165" s="158"/>
      <c r="AT165" s="153" t="s">
        <v>158</v>
      </c>
      <c r="AU165" s="153" t="s">
        <v>82</v>
      </c>
      <c r="AV165" s="13" t="s">
        <v>82</v>
      </c>
      <c r="AW165" s="13" t="s">
        <v>33</v>
      </c>
      <c r="AX165" s="13" t="s">
        <v>72</v>
      </c>
      <c r="AY165" s="153" t="s">
        <v>146</v>
      </c>
    </row>
    <row r="166" spans="2:65" s="14" customFormat="1">
      <c r="B166" s="159"/>
      <c r="D166" s="146" t="s">
        <v>158</v>
      </c>
      <c r="E166" s="160" t="s">
        <v>19</v>
      </c>
      <c r="F166" s="161" t="s">
        <v>163</v>
      </c>
      <c r="H166" s="162">
        <v>16.085999999999999</v>
      </c>
      <c r="I166" s="163"/>
      <c r="L166" s="159"/>
      <c r="M166" s="164"/>
      <c r="T166" s="165"/>
      <c r="AT166" s="160" t="s">
        <v>158</v>
      </c>
      <c r="AU166" s="160" t="s">
        <v>82</v>
      </c>
      <c r="AV166" s="14" t="s">
        <v>154</v>
      </c>
      <c r="AW166" s="14" t="s">
        <v>33</v>
      </c>
      <c r="AX166" s="14" t="s">
        <v>80</v>
      </c>
      <c r="AY166" s="160" t="s">
        <v>146</v>
      </c>
    </row>
    <row r="167" spans="2:65" s="11" customFormat="1" ht="22.9" customHeight="1">
      <c r="B167" s="116"/>
      <c r="D167" s="117" t="s">
        <v>71</v>
      </c>
      <c r="E167" s="126" t="s">
        <v>917</v>
      </c>
      <c r="F167" s="126" t="s">
        <v>918</v>
      </c>
      <c r="I167" s="119"/>
      <c r="J167" s="127">
        <f>BK167</f>
        <v>0</v>
      </c>
      <c r="L167" s="116"/>
      <c r="M167" s="121"/>
      <c r="P167" s="122">
        <f>SUM(P168:P176)</f>
        <v>0</v>
      </c>
      <c r="R167" s="122">
        <f>SUM(R168:R176)</f>
        <v>0</v>
      </c>
      <c r="T167" s="123">
        <f>SUM(T168:T176)</f>
        <v>0</v>
      </c>
      <c r="AR167" s="117" t="s">
        <v>80</v>
      </c>
      <c r="AT167" s="124" t="s">
        <v>71</v>
      </c>
      <c r="AU167" s="124" t="s">
        <v>80</v>
      </c>
      <c r="AY167" s="117" t="s">
        <v>146</v>
      </c>
      <c r="BK167" s="125">
        <f>SUM(BK168:BK176)</f>
        <v>0</v>
      </c>
    </row>
    <row r="168" spans="2:65" s="1" customFormat="1" ht="37.9" customHeight="1">
      <c r="B168" s="33"/>
      <c r="C168" s="128" t="s">
        <v>234</v>
      </c>
      <c r="D168" s="128" t="s">
        <v>149</v>
      </c>
      <c r="E168" s="129" t="s">
        <v>1549</v>
      </c>
      <c r="F168" s="130" t="s">
        <v>1550</v>
      </c>
      <c r="G168" s="131" t="s">
        <v>922</v>
      </c>
      <c r="H168" s="132">
        <v>0.76300000000000001</v>
      </c>
      <c r="I168" s="133"/>
      <c r="J168" s="134">
        <f>ROUND(I168*H168,2)</f>
        <v>0</v>
      </c>
      <c r="K168" s="130" t="s">
        <v>153</v>
      </c>
      <c r="L168" s="33"/>
      <c r="M168" s="135" t="s">
        <v>19</v>
      </c>
      <c r="N168" s="136" t="s">
        <v>43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154</v>
      </c>
      <c r="AT168" s="139" t="s">
        <v>149</v>
      </c>
      <c r="AU168" s="139" t="s">
        <v>82</v>
      </c>
      <c r="AY168" s="18" t="s">
        <v>146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80</v>
      </c>
      <c r="BK168" s="140">
        <f>ROUND(I168*H168,2)</f>
        <v>0</v>
      </c>
      <c r="BL168" s="18" t="s">
        <v>154</v>
      </c>
      <c r="BM168" s="139" t="s">
        <v>1551</v>
      </c>
    </row>
    <row r="169" spans="2:65" s="1" customFormat="1">
      <c r="B169" s="33"/>
      <c r="D169" s="141" t="s">
        <v>156</v>
      </c>
      <c r="F169" s="142" t="s">
        <v>1552</v>
      </c>
      <c r="I169" s="143"/>
      <c r="L169" s="33"/>
      <c r="M169" s="144"/>
      <c r="T169" s="52"/>
      <c r="AT169" s="18" t="s">
        <v>156</v>
      </c>
      <c r="AU169" s="18" t="s">
        <v>82</v>
      </c>
    </row>
    <row r="170" spans="2:65" s="1" customFormat="1" ht="33" customHeight="1">
      <c r="B170" s="33"/>
      <c r="C170" s="128" t="s">
        <v>238</v>
      </c>
      <c r="D170" s="128" t="s">
        <v>149</v>
      </c>
      <c r="E170" s="129" t="s">
        <v>926</v>
      </c>
      <c r="F170" s="130" t="s">
        <v>927</v>
      </c>
      <c r="G170" s="131" t="s">
        <v>922</v>
      </c>
      <c r="H170" s="132">
        <v>0.76300000000000001</v>
      </c>
      <c r="I170" s="133"/>
      <c r="J170" s="134">
        <f>ROUND(I170*H170,2)</f>
        <v>0</v>
      </c>
      <c r="K170" s="130" t="s">
        <v>153</v>
      </c>
      <c r="L170" s="33"/>
      <c r="M170" s="135" t="s">
        <v>19</v>
      </c>
      <c r="N170" s="136" t="s">
        <v>43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154</v>
      </c>
      <c r="AT170" s="139" t="s">
        <v>149</v>
      </c>
      <c r="AU170" s="139" t="s">
        <v>82</v>
      </c>
      <c r="AY170" s="18" t="s">
        <v>146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80</v>
      </c>
      <c r="BK170" s="140">
        <f>ROUND(I170*H170,2)</f>
        <v>0</v>
      </c>
      <c r="BL170" s="18" t="s">
        <v>154</v>
      </c>
      <c r="BM170" s="139" t="s">
        <v>1553</v>
      </c>
    </row>
    <row r="171" spans="2:65" s="1" customFormat="1">
      <c r="B171" s="33"/>
      <c r="D171" s="141" t="s">
        <v>156</v>
      </c>
      <c r="F171" s="142" t="s">
        <v>929</v>
      </c>
      <c r="I171" s="143"/>
      <c r="L171" s="33"/>
      <c r="M171" s="144"/>
      <c r="T171" s="52"/>
      <c r="AT171" s="18" t="s">
        <v>156</v>
      </c>
      <c r="AU171" s="18" t="s">
        <v>82</v>
      </c>
    </row>
    <row r="172" spans="2:65" s="1" customFormat="1" ht="44.25" customHeight="1">
      <c r="B172" s="33"/>
      <c r="C172" s="128" t="s">
        <v>244</v>
      </c>
      <c r="D172" s="128" t="s">
        <v>149</v>
      </c>
      <c r="E172" s="129" t="s">
        <v>931</v>
      </c>
      <c r="F172" s="130" t="s">
        <v>932</v>
      </c>
      <c r="G172" s="131" t="s">
        <v>922</v>
      </c>
      <c r="H172" s="132">
        <v>14.497</v>
      </c>
      <c r="I172" s="133"/>
      <c r="J172" s="134">
        <f>ROUND(I172*H172,2)</f>
        <v>0</v>
      </c>
      <c r="K172" s="130" t="s">
        <v>153</v>
      </c>
      <c r="L172" s="33"/>
      <c r="M172" s="135" t="s">
        <v>19</v>
      </c>
      <c r="N172" s="136" t="s">
        <v>43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154</v>
      </c>
      <c r="AT172" s="139" t="s">
        <v>149</v>
      </c>
      <c r="AU172" s="139" t="s">
        <v>82</v>
      </c>
      <c r="AY172" s="18" t="s">
        <v>146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8" t="s">
        <v>80</v>
      </c>
      <c r="BK172" s="140">
        <f>ROUND(I172*H172,2)</f>
        <v>0</v>
      </c>
      <c r="BL172" s="18" t="s">
        <v>154</v>
      </c>
      <c r="BM172" s="139" t="s">
        <v>1554</v>
      </c>
    </row>
    <row r="173" spans="2:65" s="1" customFormat="1">
      <c r="B173" s="33"/>
      <c r="D173" s="141" t="s">
        <v>156</v>
      </c>
      <c r="F173" s="142" t="s">
        <v>934</v>
      </c>
      <c r="I173" s="143"/>
      <c r="L173" s="33"/>
      <c r="M173" s="144"/>
      <c r="T173" s="52"/>
      <c r="AT173" s="18" t="s">
        <v>156</v>
      </c>
      <c r="AU173" s="18" t="s">
        <v>82</v>
      </c>
    </row>
    <row r="174" spans="2:65" s="13" customFormat="1">
      <c r="B174" s="152"/>
      <c r="D174" s="146" t="s">
        <v>158</v>
      </c>
      <c r="F174" s="154" t="s">
        <v>1555</v>
      </c>
      <c r="H174" s="155">
        <v>14.497</v>
      </c>
      <c r="I174" s="156"/>
      <c r="L174" s="152"/>
      <c r="M174" s="157"/>
      <c r="T174" s="158"/>
      <c r="AT174" s="153" t="s">
        <v>158</v>
      </c>
      <c r="AU174" s="153" t="s">
        <v>82</v>
      </c>
      <c r="AV174" s="13" t="s">
        <v>82</v>
      </c>
      <c r="AW174" s="13" t="s">
        <v>4</v>
      </c>
      <c r="AX174" s="13" t="s">
        <v>80</v>
      </c>
      <c r="AY174" s="153" t="s">
        <v>146</v>
      </c>
    </row>
    <row r="175" spans="2:65" s="1" customFormat="1" ht="44.25" customHeight="1">
      <c r="B175" s="33"/>
      <c r="C175" s="128" t="s">
        <v>8</v>
      </c>
      <c r="D175" s="128" t="s">
        <v>149</v>
      </c>
      <c r="E175" s="129" t="s">
        <v>936</v>
      </c>
      <c r="F175" s="130" t="s">
        <v>937</v>
      </c>
      <c r="G175" s="131" t="s">
        <v>922</v>
      </c>
      <c r="H175" s="132">
        <v>0.76300000000000001</v>
      </c>
      <c r="I175" s="133"/>
      <c r="J175" s="134">
        <f>ROUND(I175*H175,2)</f>
        <v>0</v>
      </c>
      <c r="K175" s="130" t="s">
        <v>153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154</v>
      </c>
      <c r="AT175" s="139" t="s">
        <v>149</v>
      </c>
      <c r="AU175" s="139" t="s">
        <v>82</v>
      </c>
      <c r="AY175" s="18" t="s">
        <v>146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80</v>
      </c>
      <c r="BK175" s="140">
        <f>ROUND(I175*H175,2)</f>
        <v>0</v>
      </c>
      <c r="BL175" s="18" t="s">
        <v>154</v>
      </c>
      <c r="BM175" s="139" t="s">
        <v>1556</v>
      </c>
    </row>
    <row r="176" spans="2:65" s="1" customFormat="1">
      <c r="B176" s="33"/>
      <c r="D176" s="141" t="s">
        <v>156</v>
      </c>
      <c r="F176" s="142" t="s">
        <v>939</v>
      </c>
      <c r="I176" s="143"/>
      <c r="L176" s="33"/>
      <c r="M176" s="144"/>
      <c r="T176" s="52"/>
      <c r="AT176" s="18" t="s">
        <v>156</v>
      </c>
      <c r="AU176" s="18" t="s">
        <v>82</v>
      </c>
    </row>
    <row r="177" spans="2:65" s="11" customFormat="1" ht="22.9" customHeight="1">
      <c r="B177" s="116"/>
      <c r="D177" s="117" t="s">
        <v>71</v>
      </c>
      <c r="E177" s="126" t="s">
        <v>940</v>
      </c>
      <c r="F177" s="126" t="s">
        <v>941</v>
      </c>
      <c r="I177" s="119"/>
      <c r="J177" s="127">
        <f>BK177</f>
        <v>0</v>
      </c>
      <c r="L177" s="116"/>
      <c r="M177" s="121"/>
      <c r="P177" s="122">
        <f>SUM(P178:P179)</f>
        <v>0</v>
      </c>
      <c r="R177" s="122">
        <f>SUM(R178:R179)</f>
        <v>0</v>
      </c>
      <c r="T177" s="123">
        <f>SUM(T178:T179)</f>
        <v>0</v>
      </c>
      <c r="AR177" s="117" t="s">
        <v>80</v>
      </c>
      <c r="AT177" s="124" t="s">
        <v>71</v>
      </c>
      <c r="AU177" s="124" t="s">
        <v>80</v>
      </c>
      <c r="AY177" s="117" t="s">
        <v>146</v>
      </c>
      <c r="BK177" s="125">
        <f>SUM(BK178:BK179)</f>
        <v>0</v>
      </c>
    </row>
    <row r="178" spans="2:65" s="1" customFormat="1" ht="55.5" customHeight="1">
      <c r="B178" s="33"/>
      <c r="C178" s="128" t="s">
        <v>256</v>
      </c>
      <c r="D178" s="128" t="s">
        <v>149</v>
      </c>
      <c r="E178" s="129" t="s">
        <v>1557</v>
      </c>
      <c r="F178" s="130" t="s">
        <v>1558</v>
      </c>
      <c r="G178" s="131" t="s">
        <v>922</v>
      </c>
      <c r="H178" s="132">
        <v>0.48299999999999998</v>
      </c>
      <c r="I178" s="133"/>
      <c r="J178" s="134">
        <f>ROUND(I178*H178,2)</f>
        <v>0</v>
      </c>
      <c r="K178" s="130" t="s">
        <v>153</v>
      </c>
      <c r="L178" s="33"/>
      <c r="M178" s="135" t="s">
        <v>19</v>
      </c>
      <c r="N178" s="136" t="s">
        <v>43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154</v>
      </c>
      <c r="AT178" s="139" t="s">
        <v>149</v>
      </c>
      <c r="AU178" s="139" t="s">
        <v>82</v>
      </c>
      <c r="AY178" s="18" t="s">
        <v>146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80</v>
      </c>
      <c r="BK178" s="140">
        <f>ROUND(I178*H178,2)</f>
        <v>0</v>
      </c>
      <c r="BL178" s="18" t="s">
        <v>154</v>
      </c>
      <c r="BM178" s="139" t="s">
        <v>1559</v>
      </c>
    </row>
    <row r="179" spans="2:65" s="1" customFormat="1">
      <c r="B179" s="33"/>
      <c r="D179" s="141" t="s">
        <v>156</v>
      </c>
      <c r="F179" s="142" t="s">
        <v>1560</v>
      </c>
      <c r="I179" s="143"/>
      <c r="L179" s="33"/>
      <c r="M179" s="144"/>
      <c r="T179" s="52"/>
      <c r="AT179" s="18" t="s">
        <v>156</v>
      </c>
      <c r="AU179" s="18" t="s">
        <v>82</v>
      </c>
    </row>
    <row r="180" spans="2:65" s="11" customFormat="1" ht="25.9" customHeight="1">
      <c r="B180" s="116"/>
      <c r="D180" s="117" t="s">
        <v>71</v>
      </c>
      <c r="E180" s="118" t="s">
        <v>947</v>
      </c>
      <c r="F180" s="118" t="s">
        <v>948</v>
      </c>
      <c r="I180" s="119"/>
      <c r="J180" s="120">
        <f>BK180</f>
        <v>0</v>
      </c>
      <c r="L180" s="116"/>
      <c r="M180" s="121"/>
      <c r="P180" s="122">
        <f>P181+P192</f>
        <v>0</v>
      </c>
      <c r="R180" s="122">
        <f>R181+R192</f>
        <v>0.10450748</v>
      </c>
      <c r="T180" s="123">
        <f>T181+T192</f>
        <v>2.2871800000000001E-2</v>
      </c>
      <c r="AR180" s="117" t="s">
        <v>82</v>
      </c>
      <c r="AT180" s="124" t="s">
        <v>71</v>
      </c>
      <c r="AU180" s="124" t="s">
        <v>72</v>
      </c>
      <c r="AY180" s="117" t="s">
        <v>146</v>
      </c>
      <c r="BK180" s="125">
        <f>BK181+BK192</f>
        <v>0</v>
      </c>
    </row>
    <row r="181" spans="2:65" s="11" customFormat="1" ht="22.9" customHeight="1">
      <c r="B181" s="116"/>
      <c r="D181" s="117" t="s">
        <v>71</v>
      </c>
      <c r="E181" s="126" t="s">
        <v>1561</v>
      </c>
      <c r="F181" s="126" t="s">
        <v>1562</v>
      </c>
      <c r="I181" s="119"/>
      <c r="J181" s="127">
        <f>BK181</f>
        <v>0</v>
      </c>
      <c r="L181" s="116"/>
      <c r="M181" s="121"/>
      <c r="P181" s="122">
        <f>SUM(P182:P191)</f>
        <v>0</v>
      </c>
      <c r="R181" s="122">
        <f>SUM(R182:R191)</f>
        <v>5.5650000000000005E-3</v>
      </c>
      <c r="T181" s="123">
        <f>SUM(T182:T191)</f>
        <v>0</v>
      </c>
      <c r="AR181" s="117" t="s">
        <v>82</v>
      </c>
      <c r="AT181" s="124" t="s">
        <v>71</v>
      </c>
      <c r="AU181" s="124" t="s">
        <v>80</v>
      </c>
      <c r="AY181" s="117" t="s">
        <v>146</v>
      </c>
      <c r="BK181" s="125">
        <f>SUM(BK182:BK191)</f>
        <v>0</v>
      </c>
    </row>
    <row r="182" spans="2:65" s="1" customFormat="1" ht="37.9" customHeight="1">
      <c r="B182" s="33"/>
      <c r="C182" s="128" t="s">
        <v>261</v>
      </c>
      <c r="D182" s="128" t="s">
        <v>149</v>
      </c>
      <c r="E182" s="129" t="s">
        <v>1563</v>
      </c>
      <c r="F182" s="130" t="s">
        <v>1564</v>
      </c>
      <c r="G182" s="131" t="s">
        <v>171</v>
      </c>
      <c r="H182" s="132">
        <v>1.59</v>
      </c>
      <c r="I182" s="133"/>
      <c r="J182" s="134">
        <f>ROUND(I182*H182,2)</f>
        <v>0</v>
      </c>
      <c r="K182" s="130" t="s">
        <v>153</v>
      </c>
      <c r="L182" s="33"/>
      <c r="M182" s="135" t="s">
        <v>19</v>
      </c>
      <c r="N182" s="136" t="s">
        <v>43</v>
      </c>
      <c r="P182" s="137">
        <f>O182*H182</f>
        <v>0</v>
      </c>
      <c r="Q182" s="137">
        <v>3.5000000000000001E-3</v>
      </c>
      <c r="R182" s="137">
        <f>Q182*H182</f>
        <v>5.5650000000000005E-3</v>
      </c>
      <c r="S182" s="137">
        <v>0</v>
      </c>
      <c r="T182" s="138">
        <f>S182*H182</f>
        <v>0</v>
      </c>
      <c r="AR182" s="139" t="s">
        <v>256</v>
      </c>
      <c r="AT182" s="139" t="s">
        <v>149</v>
      </c>
      <c r="AU182" s="139" t="s">
        <v>82</v>
      </c>
      <c r="AY182" s="18" t="s">
        <v>146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80</v>
      </c>
      <c r="BK182" s="140">
        <f>ROUND(I182*H182,2)</f>
        <v>0</v>
      </c>
      <c r="BL182" s="18" t="s">
        <v>256</v>
      </c>
      <c r="BM182" s="139" t="s">
        <v>1565</v>
      </c>
    </row>
    <row r="183" spans="2:65" s="1" customFormat="1">
      <c r="B183" s="33"/>
      <c r="D183" s="141" t="s">
        <v>156</v>
      </c>
      <c r="F183" s="142" t="s">
        <v>1566</v>
      </c>
      <c r="I183" s="143"/>
      <c r="L183" s="33"/>
      <c r="M183" s="144"/>
      <c r="T183" s="52"/>
      <c r="AT183" s="18" t="s">
        <v>156</v>
      </c>
      <c r="AU183" s="18" t="s">
        <v>82</v>
      </c>
    </row>
    <row r="184" spans="2:65" s="12" customFormat="1">
      <c r="B184" s="145"/>
      <c r="D184" s="146" t="s">
        <v>158</v>
      </c>
      <c r="E184" s="147" t="s">
        <v>19</v>
      </c>
      <c r="F184" s="148" t="s">
        <v>1567</v>
      </c>
      <c r="H184" s="147" t="s">
        <v>19</v>
      </c>
      <c r="I184" s="149"/>
      <c r="L184" s="145"/>
      <c r="M184" s="150"/>
      <c r="T184" s="151"/>
      <c r="AT184" s="147" t="s">
        <v>158</v>
      </c>
      <c r="AU184" s="147" t="s">
        <v>82</v>
      </c>
      <c r="AV184" s="12" t="s">
        <v>80</v>
      </c>
      <c r="AW184" s="12" t="s">
        <v>33</v>
      </c>
      <c r="AX184" s="12" t="s">
        <v>72</v>
      </c>
      <c r="AY184" s="147" t="s">
        <v>146</v>
      </c>
    </row>
    <row r="185" spans="2:65" s="12" customFormat="1">
      <c r="B185" s="145"/>
      <c r="D185" s="146" t="s">
        <v>158</v>
      </c>
      <c r="E185" s="147" t="s">
        <v>19</v>
      </c>
      <c r="F185" s="148" t="s">
        <v>1499</v>
      </c>
      <c r="H185" s="147" t="s">
        <v>19</v>
      </c>
      <c r="I185" s="149"/>
      <c r="L185" s="145"/>
      <c r="M185" s="150"/>
      <c r="T185" s="151"/>
      <c r="AT185" s="147" t="s">
        <v>158</v>
      </c>
      <c r="AU185" s="147" t="s">
        <v>82</v>
      </c>
      <c r="AV185" s="12" t="s">
        <v>80</v>
      </c>
      <c r="AW185" s="12" t="s">
        <v>33</v>
      </c>
      <c r="AX185" s="12" t="s">
        <v>72</v>
      </c>
      <c r="AY185" s="147" t="s">
        <v>146</v>
      </c>
    </row>
    <row r="186" spans="2:65" s="13" customFormat="1">
      <c r="B186" s="152"/>
      <c r="D186" s="146" t="s">
        <v>158</v>
      </c>
      <c r="E186" s="153" t="s">
        <v>19</v>
      </c>
      <c r="F186" s="154" t="s">
        <v>1568</v>
      </c>
      <c r="H186" s="155">
        <v>0.79500000000000004</v>
      </c>
      <c r="I186" s="156"/>
      <c r="L186" s="152"/>
      <c r="M186" s="157"/>
      <c r="T186" s="158"/>
      <c r="AT186" s="153" t="s">
        <v>158</v>
      </c>
      <c r="AU186" s="153" t="s">
        <v>82</v>
      </c>
      <c r="AV186" s="13" t="s">
        <v>82</v>
      </c>
      <c r="AW186" s="13" t="s">
        <v>33</v>
      </c>
      <c r="AX186" s="13" t="s">
        <v>72</v>
      </c>
      <c r="AY186" s="153" t="s">
        <v>146</v>
      </c>
    </row>
    <row r="187" spans="2:65" s="12" customFormat="1">
      <c r="B187" s="145"/>
      <c r="D187" s="146" t="s">
        <v>158</v>
      </c>
      <c r="E187" s="147" t="s">
        <v>19</v>
      </c>
      <c r="F187" s="148" t="s">
        <v>1501</v>
      </c>
      <c r="H187" s="147" t="s">
        <v>19</v>
      </c>
      <c r="I187" s="149"/>
      <c r="L187" s="145"/>
      <c r="M187" s="150"/>
      <c r="T187" s="151"/>
      <c r="AT187" s="147" t="s">
        <v>158</v>
      </c>
      <c r="AU187" s="147" t="s">
        <v>82</v>
      </c>
      <c r="AV187" s="12" t="s">
        <v>80</v>
      </c>
      <c r="AW187" s="12" t="s">
        <v>33</v>
      </c>
      <c r="AX187" s="12" t="s">
        <v>72</v>
      </c>
      <c r="AY187" s="147" t="s">
        <v>146</v>
      </c>
    </row>
    <row r="188" spans="2:65" s="13" customFormat="1">
      <c r="B188" s="152"/>
      <c r="D188" s="146" t="s">
        <v>158</v>
      </c>
      <c r="E188" s="153" t="s">
        <v>19</v>
      </c>
      <c r="F188" s="154" t="s">
        <v>1568</v>
      </c>
      <c r="H188" s="155">
        <v>0.79500000000000004</v>
      </c>
      <c r="I188" s="156"/>
      <c r="L188" s="152"/>
      <c r="M188" s="157"/>
      <c r="T188" s="158"/>
      <c r="AT188" s="153" t="s">
        <v>158</v>
      </c>
      <c r="AU188" s="153" t="s">
        <v>82</v>
      </c>
      <c r="AV188" s="13" t="s">
        <v>82</v>
      </c>
      <c r="AW188" s="13" t="s">
        <v>33</v>
      </c>
      <c r="AX188" s="13" t="s">
        <v>72</v>
      </c>
      <c r="AY188" s="153" t="s">
        <v>146</v>
      </c>
    </row>
    <row r="189" spans="2:65" s="14" customFormat="1">
      <c r="B189" s="159"/>
      <c r="D189" s="146" t="s">
        <v>158</v>
      </c>
      <c r="E189" s="160" t="s">
        <v>19</v>
      </c>
      <c r="F189" s="161" t="s">
        <v>163</v>
      </c>
      <c r="H189" s="162">
        <v>1.59</v>
      </c>
      <c r="I189" s="163"/>
      <c r="L189" s="159"/>
      <c r="M189" s="164"/>
      <c r="T189" s="165"/>
      <c r="AT189" s="160" t="s">
        <v>158</v>
      </c>
      <c r="AU189" s="160" t="s">
        <v>82</v>
      </c>
      <c r="AV189" s="14" t="s">
        <v>154</v>
      </c>
      <c r="AW189" s="14" t="s">
        <v>33</v>
      </c>
      <c r="AX189" s="14" t="s">
        <v>80</v>
      </c>
      <c r="AY189" s="160" t="s">
        <v>146</v>
      </c>
    </row>
    <row r="190" spans="2:65" s="1" customFormat="1" ht="44.25" customHeight="1">
      <c r="B190" s="33"/>
      <c r="C190" s="128" t="s">
        <v>279</v>
      </c>
      <c r="D190" s="128" t="s">
        <v>149</v>
      </c>
      <c r="E190" s="129" t="s">
        <v>1569</v>
      </c>
      <c r="F190" s="130" t="s">
        <v>1570</v>
      </c>
      <c r="G190" s="131" t="s">
        <v>1060</v>
      </c>
      <c r="H190" s="183"/>
      <c r="I190" s="133"/>
      <c r="J190" s="134">
        <f>ROUND(I190*H190,2)</f>
        <v>0</v>
      </c>
      <c r="K190" s="130" t="s">
        <v>153</v>
      </c>
      <c r="L190" s="33"/>
      <c r="M190" s="135" t="s">
        <v>19</v>
      </c>
      <c r="N190" s="136" t="s">
        <v>43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256</v>
      </c>
      <c r="AT190" s="139" t="s">
        <v>149</v>
      </c>
      <c r="AU190" s="139" t="s">
        <v>82</v>
      </c>
      <c r="AY190" s="18" t="s">
        <v>146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80</v>
      </c>
      <c r="BK190" s="140">
        <f>ROUND(I190*H190,2)</f>
        <v>0</v>
      </c>
      <c r="BL190" s="18" t="s">
        <v>256</v>
      </c>
      <c r="BM190" s="139" t="s">
        <v>1571</v>
      </c>
    </row>
    <row r="191" spans="2:65" s="1" customFormat="1">
      <c r="B191" s="33"/>
      <c r="D191" s="141" t="s">
        <v>156</v>
      </c>
      <c r="F191" s="142" t="s">
        <v>1572</v>
      </c>
      <c r="I191" s="143"/>
      <c r="L191" s="33"/>
      <c r="M191" s="144"/>
      <c r="T191" s="52"/>
      <c r="AT191" s="18" t="s">
        <v>156</v>
      </c>
      <c r="AU191" s="18" t="s">
        <v>82</v>
      </c>
    </row>
    <row r="192" spans="2:65" s="11" customFormat="1" ht="22.9" customHeight="1">
      <c r="B192" s="116"/>
      <c r="D192" s="117" t="s">
        <v>71</v>
      </c>
      <c r="E192" s="126" t="s">
        <v>1573</v>
      </c>
      <c r="F192" s="126" t="s">
        <v>1574</v>
      </c>
      <c r="I192" s="119"/>
      <c r="J192" s="127">
        <f>BK192</f>
        <v>0</v>
      </c>
      <c r="L192" s="116"/>
      <c r="M192" s="121"/>
      <c r="P192" s="122">
        <f>SUM(P193:P208)</f>
        <v>0</v>
      </c>
      <c r="R192" s="122">
        <f>SUM(R193:R208)</f>
        <v>9.8942479999999999E-2</v>
      </c>
      <c r="T192" s="123">
        <f>SUM(T193:T208)</f>
        <v>2.2871800000000001E-2</v>
      </c>
      <c r="AR192" s="117" t="s">
        <v>82</v>
      </c>
      <c r="AT192" s="124" t="s">
        <v>71</v>
      </c>
      <c r="AU192" s="124" t="s">
        <v>80</v>
      </c>
      <c r="AY192" s="117" t="s">
        <v>146</v>
      </c>
      <c r="BK192" s="125">
        <f>SUM(BK193:BK208)</f>
        <v>0</v>
      </c>
    </row>
    <row r="193" spans="2:65" s="1" customFormat="1" ht="16.5" customHeight="1">
      <c r="B193" s="33"/>
      <c r="C193" s="128" t="s">
        <v>286</v>
      </c>
      <c r="D193" s="128" t="s">
        <v>149</v>
      </c>
      <c r="E193" s="129" t="s">
        <v>1575</v>
      </c>
      <c r="F193" s="130" t="s">
        <v>1576</v>
      </c>
      <c r="G193" s="131" t="s">
        <v>171</v>
      </c>
      <c r="H193" s="132">
        <v>73.78</v>
      </c>
      <c r="I193" s="133"/>
      <c r="J193" s="134">
        <f>ROUND(I193*H193,2)</f>
        <v>0</v>
      </c>
      <c r="K193" s="130" t="s">
        <v>153</v>
      </c>
      <c r="L193" s="33"/>
      <c r="M193" s="135" t="s">
        <v>19</v>
      </c>
      <c r="N193" s="136" t="s">
        <v>43</v>
      </c>
      <c r="P193" s="137">
        <f>O193*H193</f>
        <v>0</v>
      </c>
      <c r="Q193" s="137">
        <v>1E-3</v>
      </c>
      <c r="R193" s="137">
        <f>Q193*H193</f>
        <v>7.3779999999999998E-2</v>
      </c>
      <c r="S193" s="137">
        <v>3.1E-4</v>
      </c>
      <c r="T193" s="138">
        <f>S193*H193</f>
        <v>2.2871800000000001E-2</v>
      </c>
      <c r="AR193" s="139" t="s">
        <v>256</v>
      </c>
      <c r="AT193" s="139" t="s">
        <v>149</v>
      </c>
      <c r="AU193" s="139" t="s">
        <v>82</v>
      </c>
      <c r="AY193" s="18" t="s">
        <v>146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80</v>
      </c>
      <c r="BK193" s="140">
        <f>ROUND(I193*H193,2)</f>
        <v>0</v>
      </c>
      <c r="BL193" s="18" t="s">
        <v>256</v>
      </c>
      <c r="BM193" s="139" t="s">
        <v>1577</v>
      </c>
    </row>
    <row r="194" spans="2:65" s="1" customFormat="1">
      <c r="B194" s="33"/>
      <c r="D194" s="141" t="s">
        <v>156</v>
      </c>
      <c r="F194" s="142" t="s">
        <v>1578</v>
      </c>
      <c r="I194" s="143"/>
      <c r="L194" s="33"/>
      <c r="M194" s="144"/>
      <c r="T194" s="52"/>
      <c r="AT194" s="18" t="s">
        <v>156</v>
      </c>
      <c r="AU194" s="18" t="s">
        <v>82</v>
      </c>
    </row>
    <row r="195" spans="2:65" s="12" customFormat="1">
      <c r="B195" s="145"/>
      <c r="D195" s="146" t="s">
        <v>158</v>
      </c>
      <c r="E195" s="147" t="s">
        <v>19</v>
      </c>
      <c r="F195" s="148" t="s">
        <v>1499</v>
      </c>
      <c r="H195" s="147" t="s">
        <v>19</v>
      </c>
      <c r="I195" s="149"/>
      <c r="L195" s="145"/>
      <c r="M195" s="150"/>
      <c r="T195" s="151"/>
      <c r="AT195" s="147" t="s">
        <v>158</v>
      </c>
      <c r="AU195" s="147" t="s">
        <v>82</v>
      </c>
      <c r="AV195" s="12" t="s">
        <v>80</v>
      </c>
      <c r="AW195" s="12" t="s">
        <v>33</v>
      </c>
      <c r="AX195" s="12" t="s">
        <v>72</v>
      </c>
      <c r="AY195" s="147" t="s">
        <v>146</v>
      </c>
    </row>
    <row r="196" spans="2:65" s="13" customFormat="1">
      <c r="B196" s="152"/>
      <c r="D196" s="146" t="s">
        <v>158</v>
      </c>
      <c r="E196" s="153" t="s">
        <v>19</v>
      </c>
      <c r="F196" s="154" t="s">
        <v>1579</v>
      </c>
      <c r="H196" s="155">
        <v>50.561999999999998</v>
      </c>
      <c r="I196" s="156"/>
      <c r="L196" s="152"/>
      <c r="M196" s="157"/>
      <c r="T196" s="158"/>
      <c r="AT196" s="153" t="s">
        <v>158</v>
      </c>
      <c r="AU196" s="153" t="s">
        <v>82</v>
      </c>
      <c r="AV196" s="13" t="s">
        <v>82</v>
      </c>
      <c r="AW196" s="13" t="s">
        <v>33</v>
      </c>
      <c r="AX196" s="13" t="s">
        <v>72</v>
      </c>
      <c r="AY196" s="153" t="s">
        <v>146</v>
      </c>
    </row>
    <row r="197" spans="2:65" s="13" customFormat="1">
      <c r="B197" s="152"/>
      <c r="D197" s="146" t="s">
        <v>158</v>
      </c>
      <c r="E197" s="153" t="s">
        <v>19</v>
      </c>
      <c r="F197" s="154" t="s">
        <v>1580</v>
      </c>
      <c r="H197" s="155">
        <v>-8.4269999999999996</v>
      </c>
      <c r="I197" s="156"/>
      <c r="L197" s="152"/>
      <c r="M197" s="157"/>
      <c r="T197" s="158"/>
      <c r="AT197" s="153" t="s">
        <v>158</v>
      </c>
      <c r="AU197" s="153" t="s">
        <v>82</v>
      </c>
      <c r="AV197" s="13" t="s">
        <v>82</v>
      </c>
      <c r="AW197" s="13" t="s">
        <v>33</v>
      </c>
      <c r="AX197" s="13" t="s">
        <v>72</v>
      </c>
      <c r="AY197" s="153" t="s">
        <v>146</v>
      </c>
    </row>
    <row r="198" spans="2:65" s="12" customFormat="1">
      <c r="B198" s="145"/>
      <c r="D198" s="146" t="s">
        <v>158</v>
      </c>
      <c r="E198" s="147" t="s">
        <v>19</v>
      </c>
      <c r="F198" s="148" t="s">
        <v>1501</v>
      </c>
      <c r="H198" s="147" t="s">
        <v>19</v>
      </c>
      <c r="I198" s="149"/>
      <c r="L198" s="145"/>
      <c r="M198" s="150"/>
      <c r="T198" s="151"/>
      <c r="AT198" s="147" t="s">
        <v>158</v>
      </c>
      <c r="AU198" s="147" t="s">
        <v>82</v>
      </c>
      <c r="AV198" s="12" t="s">
        <v>80</v>
      </c>
      <c r="AW198" s="12" t="s">
        <v>33</v>
      </c>
      <c r="AX198" s="12" t="s">
        <v>72</v>
      </c>
      <c r="AY198" s="147" t="s">
        <v>146</v>
      </c>
    </row>
    <row r="199" spans="2:65" s="13" customFormat="1">
      <c r="B199" s="152"/>
      <c r="D199" s="146" t="s">
        <v>158</v>
      </c>
      <c r="E199" s="153" t="s">
        <v>19</v>
      </c>
      <c r="F199" s="154" t="s">
        <v>1581</v>
      </c>
      <c r="H199" s="155">
        <v>39.304000000000002</v>
      </c>
      <c r="I199" s="156"/>
      <c r="L199" s="152"/>
      <c r="M199" s="157"/>
      <c r="T199" s="158"/>
      <c r="AT199" s="153" t="s">
        <v>158</v>
      </c>
      <c r="AU199" s="153" t="s">
        <v>82</v>
      </c>
      <c r="AV199" s="13" t="s">
        <v>82</v>
      </c>
      <c r="AW199" s="13" t="s">
        <v>33</v>
      </c>
      <c r="AX199" s="13" t="s">
        <v>72</v>
      </c>
      <c r="AY199" s="153" t="s">
        <v>146</v>
      </c>
    </row>
    <row r="200" spans="2:65" s="13" customFormat="1">
      <c r="B200" s="152"/>
      <c r="D200" s="146" t="s">
        <v>158</v>
      </c>
      <c r="E200" s="153" t="s">
        <v>19</v>
      </c>
      <c r="F200" s="154" t="s">
        <v>1582</v>
      </c>
      <c r="H200" s="155">
        <v>-7.6589999999999998</v>
      </c>
      <c r="I200" s="156"/>
      <c r="L200" s="152"/>
      <c r="M200" s="157"/>
      <c r="T200" s="158"/>
      <c r="AT200" s="153" t="s">
        <v>158</v>
      </c>
      <c r="AU200" s="153" t="s">
        <v>82</v>
      </c>
      <c r="AV200" s="13" t="s">
        <v>82</v>
      </c>
      <c r="AW200" s="13" t="s">
        <v>33</v>
      </c>
      <c r="AX200" s="13" t="s">
        <v>72</v>
      </c>
      <c r="AY200" s="153" t="s">
        <v>146</v>
      </c>
    </row>
    <row r="201" spans="2:65" s="14" customFormat="1">
      <c r="B201" s="159"/>
      <c r="D201" s="146" t="s">
        <v>158</v>
      </c>
      <c r="E201" s="160" t="s">
        <v>19</v>
      </c>
      <c r="F201" s="161" t="s">
        <v>163</v>
      </c>
      <c r="H201" s="162">
        <v>73.78</v>
      </c>
      <c r="I201" s="163"/>
      <c r="L201" s="159"/>
      <c r="M201" s="164"/>
      <c r="T201" s="165"/>
      <c r="AT201" s="160" t="s">
        <v>158</v>
      </c>
      <c r="AU201" s="160" t="s">
        <v>82</v>
      </c>
      <c r="AV201" s="14" t="s">
        <v>154</v>
      </c>
      <c r="AW201" s="14" t="s">
        <v>33</v>
      </c>
      <c r="AX201" s="14" t="s">
        <v>80</v>
      </c>
      <c r="AY201" s="160" t="s">
        <v>146</v>
      </c>
    </row>
    <row r="202" spans="2:65" s="1" customFormat="1" ht="24.2" customHeight="1">
      <c r="B202" s="33"/>
      <c r="C202" s="128" t="s">
        <v>388</v>
      </c>
      <c r="D202" s="128" t="s">
        <v>149</v>
      </c>
      <c r="E202" s="129" t="s">
        <v>1583</v>
      </c>
      <c r="F202" s="130" t="s">
        <v>1584</v>
      </c>
      <c r="G202" s="131" t="s">
        <v>171</v>
      </c>
      <c r="H202" s="132">
        <v>89.866</v>
      </c>
      <c r="I202" s="133"/>
      <c r="J202" s="134">
        <f>ROUND(I202*H202,2)</f>
        <v>0</v>
      </c>
      <c r="K202" s="130" t="s">
        <v>153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2.7999999999999998E-4</v>
      </c>
      <c r="R202" s="137">
        <f>Q202*H202</f>
        <v>2.5162479999999997E-2</v>
      </c>
      <c r="S202" s="137">
        <v>0</v>
      </c>
      <c r="T202" s="138">
        <f>S202*H202</f>
        <v>0</v>
      </c>
      <c r="AR202" s="139" t="s">
        <v>256</v>
      </c>
      <c r="AT202" s="139" t="s">
        <v>149</v>
      </c>
      <c r="AU202" s="139" t="s">
        <v>82</v>
      </c>
      <c r="AY202" s="18" t="s">
        <v>146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80</v>
      </c>
      <c r="BK202" s="140">
        <f>ROUND(I202*H202,2)</f>
        <v>0</v>
      </c>
      <c r="BL202" s="18" t="s">
        <v>256</v>
      </c>
      <c r="BM202" s="139" t="s">
        <v>1585</v>
      </c>
    </row>
    <row r="203" spans="2:65" s="1" customFormat="1">
      <c r="B203" s="33"/>
      <c r="D203" s="141" t="s">
        <v>156</v>
      </c>
      <c r="F203" s="142" t="s">
        <v>1586</v>
      </c>
      <c r="I203" s="143"/>
      <c r="L203" s="33"/>
      <c r="M203" s="144"/>
      <c r="T203" s="52"/>
      <c r="AT203" s="18" t="s">
        <v>156</v>
      </c>
      <c r="AU203" s="18" t="s">
        <v>82</v>
      </c>
    </row>
    <row r="204" spans="2:65" s="12" customFormat="1">
      <c r="B204" s="145"/>
      <c r="D204" s="146" t="s">
        <v>158</v>
      </c>
      <c r="E204" s="147" t="s">
        <v>19</v>
      </c>
      <c r="F204" s="148" t="s">
        <v>1499</v>
      </c>
      <c r="H204" s="147" t="s">
        <v>19</v>
      </c>
      <c r="I204" s="149"/>
      <c r="L204" s="145"/>
      <c r="M204" s="150"/>
      <c r="T204" s="151"/>
      <c r="AT204" s="147" t="s">
        <v>158</v>
      </c>
      <c r="AU204" s="147" t="s">
        <v>82</v>
      </c>
      <c r="AV204" s="12" t="s">
        <v>80</v>
      </c>
      <c r="AW204" s="12" t="s">
        <v>33</v>
      </c>
      <c r="AX204" s="12" t="s">
        <v>72</v>
      </c>
      <c r="AY204" s="147" t="s">
        <v>146</v>
      </c>
    </row>
    <row r="205" spans="2:65" s="13" customFormat="1">
      <c r="B205" s="152"/>
      <c r="D205" s="146" t="s">
        <v>158</v>
      </c>
      <c r="E205" s="153" t="s">
        <v>19</v>
      </c>
      <c r="F205" s="154" t="s">
        <v>1579</v>
      </c>
      <c r="H205" s="155">
        <v>50.561999999999998</v>
      </c>
      <c r="I205" s="156"/>
      <c r="L205" s="152"/>
      <c r="M205" s="157"/>
      <c r="T205" s="158"/>
      <c r="AT205" s="153" t="s">
        <v>158</v>
      </c>
      <c r="AU205" s="153" t="s">
        <v>82</v>
      </c>
      <c r="AV205" s="13" t="s">
        <v>82</v>
      </c>
      <c r="AW205" s="13" t="s">
        <v>33</v>
      </c>
      <c r="AX205" s="13" t="s">
        <v>72</v>
      </c>
      <c r="AY205" s="153" t="s">
        <v>146</v>
      </c>
    </row>
    <row r="206" spans="2:65" s="12" customFormat="1">
      <c r="B206" s="145"/>
      <c r="D206" s="146" t="s">
        <v>158</v>
      </c>
      <c r="E206" s="147" t="s">
        <v>19</v>
      </c>
      <c r="F206" s="148" t="s">
        <v>1501</v>
      </c>
      <c r="H206" s="147" t="s">
        <v>19</v>
      </c>
      <c r="I206" s="149"/>
      <c r="L206" s="145"/>
      <c r="M206" s="150"/>
      <c r="T206" s="151"/>
      <c r="AT206" s="147" t="s">
        <v>158</v>
      </c>
      <c r="AU206" s="147" t="s">
        <v>82</v>
      </c>
      <c r="AV206" s="12" t="s">
        <v>80</v>
      </c>
      <c r="AW206" s="12" t="s">
        <v>33</v>
      </c>
      <c r="AX206" s="12" t="s">
        <v>72</v>
      </c>
      <c r="AY206" s="147" t="s">
        <v>146</v>
      </c>
    </row>
    <row r="207" spans="2:65" s="13" customFormat="1">
      <c r="B207" s="152"/>
      <c r="D207" s="146" t="s">
        <v>158</v>
      </c>
      <c r="E207" s="153" t="s">
        <v>19</v>
      </c>
      <c r="F207" s="154" t="s">
        <v>1581</v>
      </c>
      <c r="H207" s="155">
        <v>39.304000000000002</v>
      </c>
      <c r="I207" s="156"/>
      <c r="L207" s="152"/>
      <c r="M207" s="157"/>
      <c r="T207" s="158"/>
      <c r="AT207" s="153" t="s">
        <v>158</v>
      </c>
      <c r="AU207" s="153" t="s">
        <v>82</v>
      </c>
      <c r="AV207" s="13" t="s">
        <v>82</v>
      </c>
      <c r="AW207" s="13" t="s">
        <v>33</v>
      </c>
      <c r="AX207" s="13" t="s">
        <v>72</v>
      </c>
      <c r="AY207" s="153" t="s">
        <v>146</v>
      </c>
    </row>
    <row r="208" spans="2:65" s="14" customFormat="1">
      <c r="B208" s="159"/>
      <c r="D208" s="146" t="s">
        <v>158</v>
      </c>
      <c r="E208" s="160" t="s">
        <v>19</v>
      </c>
      <c r="F208" s="161" t="s">
        <v>163</v>
      </c>
      <c r="H208" s="162">
        <v>89.866</v>
      </c>
      <c r="I208" s="163"/>
      <c r="L208" s="159"/>
      <c r="M208" s="187"/>
      <c r="N208" s="188"/>
      <c r="O208" s="188"/>
      <c r="P208" s="188"/>
      <c r="Q208" s="188"/>
      <c r="R208" s="188"/>
      <c r="S208" s="188"/>
      <c r="T208" s="189"/>
      <c r="AT208" s="160" t="s">
        <v>158</v>
      </c>
      <c r="AU208" s="160" t="s">
        <v>82</v>
      </c>
      <c r="AV208" s="14" t="s">
        <v>154</v>
      </c>
      <c r="AW208" s="14" t="s">
        <v>33</v>
      </c>
      <c r="AX208" s="14" t="s">
        <v>80</v>
      </c>
      <c r="AY208" s="160" t="s">
        <v>146</v>
      </c>
    </row>
    <row r="209" spans="2:12" s="1" customFormat="1" ht="6.95" customHeight="1">
      <c r="B209" s="41"/>
      <c r="C209" s="42"/>
      <c r="D209" s="42"/>
      <c r="E209" s="42"/>
      <c r="F209" s="42"/>
      <c r="G209" s="42"/>
      <c r="H209" s="42"/>
      <c r="I209" s="42"/>
      <c r="J209" s="42"/>
      <c r="K209" s="42"/>
      <c r="L209" s="33"/>
    </row>
  </sheetData>
  <sheetProtection algorithmName="SHA-512" hashValue="gatl65+R4iuSclMhKUmDngaPqihjqR+SxfEyNFXH/HQoI8+UmSZZjeaoQ38gEI6YEyG2D4UNN5WUs8i3PAQlVg==" saltValue="Cgz9lenKHIMDGqK/B0ImGwgE8Q/aM9IcsTy2PDYif6L4BBOfpkimCEd5Znq1lEAYJKWt1gG8CXTZjdP7XueIuA==" spinCount="100000" sheet="1" objects="1" scenarios="1" formatColumns="0" formatRows="0" autoFilter="0"/>
  <autoFilter ref="C89:K208" xr:uid="{00000000-0009-0000-0000-000003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300-000000000000}"/>
    <hyperlink ref="F122" r:id="rId2" xr:uid="{00000000-0004-0000-0300-000001000000}"/>
    <hyperlink ref="F129" r:id="rId3" xr:uid="{00000000-0004-0000-0300-000002000000}"/>
    <hyperlink ref="F136" r:id="rId4" xr:uid="{00000000-0004-0000-0300-000003000000}"/>
    <hyperlink ref="F144" r:id="rId5" xr:uid="{00000000-0004-0000-0300-000004000000}"/>
    <hyperlink ref="F152" r:id="rId6" xr:uid="{00000000-0004-0000-0300-000005000000}"/>
    <hyperlink ref="F160" r:id="rId7" xr:uid="{00000000-0004-0000-0300-000006000000}"/>
    <hyperlink ref="F169" r:id="rId8" xr:uid="{00000000-0004-0000-0300-000007000000}"/>
    <hyperlink ref="F171" r:id="rId9" xr:uid="{00000000-0004-0000-0300-000008000000}"/>
    <hyperlink ref="F173" r:id="rId10" xr:uid="{00000000-0004-0000-0300-000009000000}"/>
    <hyperlink ref="F176" r:id="rId11" xr:uid="{00000000-0004-0000-0300-00000A000000}"/>
    <hyperlink ref="F179" r:id="rId12" xr:uid="{00000000-0004-0000-0300-00000B000000}"/>
    <hyperlink ref="F183" r:id="rId13" xr:uid="{00000000-0004-0000-0300-00000C000000}"/>
    <hyperlink ref="F191" r:id="rId14" xr:uid="{00000000-0004-0000-0300-00000D000000}"/>
    <hyperlink ref="F194" r:id="rId15" xr:uid="{00000000-0004-0000-0300-00000E000000}"/>
    <hyperlink ref="F203" r:id="rId16" xr:uid="{00000000-0004-0000-03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0"/>
  <sheetViews>
    <sheetView showGridLines="0" topLeftCell="A74" workbookViewId="0">
      <selection activeCell="I95" sqref="I9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16.5" customHeight="1">
      <c r="B9" s="33"/>
      <c r="E9" s="298" t="s">
        <v>1587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ROUND(J84,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ROUND((SUM(BE84:BE149)),  2)</f>
        <v>0</v>
      </c>
      <c r="I33" s="90">
        <v>0.21</v>
      </c>
      <c r="J33" s="89">
        <f>ROUND(((SUM(BE84:BE149))*I33),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ROUND((SUM(BF84:BF149)),  2)</f>
        <v>0</v>
      </c>
      <c r="I34" s="90">
        <v>0.15</v>
      </c>
      <c r="J34" s="89">
        <f>ROUND(((SUM(BF84:BF149))*I34),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ROUND((SUM(BG84:BG149)),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ROUND((SUM(BH84:BH149)),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ROUND((SUM(BI84:BI149)),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16.5" customHeight="1">
      <c r="B50" s="33"/>
      <c r="E50" s="298" t="str">
        <f>E9</f>
        <v>04 - Zateplení podlahy půdy nad tělocvičnou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J84</f>
        <v>0</v>
      </c>
      <c r="L59" s="33"/>
      <c r="AU59" s="18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119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8" customFormat="1" ht="24.95" customHeight="1">
      <c r="B62" s="100"/>
      <c r="D62" s="101" t="s">
        <v>124</v>
      </c>
      <c r="E62" s="102"/>
      <c r="F62" s="102"/>
      <c r="G62" s="102"/>
      <c r="H62" s="102"/>
      <c r="I62" s="102"/>
      <c r="J62" s="103">
        <f>J93</f>
        <v>0</v>
      </c>
      <c r="L62" s="100"/>
    </row>
    <row r="63" spans="2:47" s="9" customFormat="1" ht="19.899999999999999" customHeight="1">
      <c r="B63" s="104"/>
      <c r="D63" s="105" t="s">
        <v>1588</v>
      </c>
      <c r="E63" s="106"/>
      <c r="F63" s="106"/>
      <c r="G63" s="106"/>
      <c r="H63" s="106"/>
      <c r="I63" s="106"/>
      <c r="J63" s="107">
        <f>J94</f>
        <v>0</v>
      </c>
      <c r="L63" s="104"/>
    </row>
    <row r="64" spans="2:47" s="9" customFormat="1" ht="19.899999999999999" customHeight="1">
      <c r="B64" s="104"/>
      <c r="D64" s="105" t="s">
        <v>1236</v>
      </c>
      <c r="E64" s="106"/>
      <c r="F64" s="106"/>
      <c r="G64" s="106"/>
      <c r="H64" s="106"/>
      <c r="I64" s="106"/>
      <c r="J64" s="107">
        <f>J107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131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15" t="str">
        <f>E7</f>
        <v>ZŠ Riegrova - fasáda, střecha, k.ú. Opava-Předměstí, p.č. 522/2</v>
      </c>
      <c r="F74" s="316"/>
      <c r="G74" s="316"/>
      <c r="H74" s="316"/>
      <c r="L74" s="33"/>
    </row>
    <row r="75" spans="2:12" s="1" customFormat="1" ht="12" customHeight="1">
      <c r="B75" s="33"/>
      <c r="C75" s="28" t="s">
        <v>105</v>
      </c>
      <c r="L75" s="33"/>
    </row>
    <row r="76" spans="2:12" s="1" customFormat="1" ht="16.5" customHeight="1">
      <c r="B76" s="33"/>
      <c r="E76" s="298" t="str">
        <f>E9</f>
        <v>04 - Zateplení podlahy půdy nad tělocvičnou</v>
      </c>
      <c r="F76" s="314"/>
      <c r="G76" s="314"/>
      <c r="H76" s="31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k.ú. Opava-Předměstí, p.č. 522/2</v>
      </c>
      <c r="I78" s="28" t="s">
        <v>23</v>
      </c>
      <c r="J78" s="49" t="str">
        <f>IF(J12="","",J12)</f>
        <v>27. 10. 2021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Statutární město Opava, Horní nám. 382/69, Opava</v>
      </c>
      <c r="I80" s="28" t="s">
        <v>31</v>
      </c>
      <c r="J80" s="31" t="str">
        <f>E21</f>
        <v>Ing. Jan Pospíšil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 xml:space="preserve"> 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132</v>
      </c>
      <c r="D83" s="110" t="s">
        <v>57</v>
      </c>
      <c r="E83" s="110" t="s">
        <v>53</v>
      </c>
      <c r="F83" s="110" t="s">
        <v>54</v>
      </c>
      <c r="G83" s="110" t="s">
        <v>133</v>
      </c>
      <c r="H83" s="110" t="s">
        <v>134</v>
      </c>
      <c r="I83" s="110" t="s">
        <v>135</v>
      </c>
      <c r="J83" s="110" t="s">
        <v>109</v>
      </c>
      <c r="K83" s="111" t="s">
        <v>136</v>
      </c>
      <c r="L83" s="108"/>
      <c r="M83" s="55" t="s">
        <v>19</v>
      </c>
      <c r="N83" s="56" t="s">
        <v>42</v>
      </c>
      <c r="O83" s="56" t="s">
        <v>137</v>
      </c>
      <c r="P83" s="56" t="s">
        <v>138</v>
      </c>
      <c r="Q83" s="56" t="s">
        <v>139</v>
      </c>
      <c r="R83" s="56" t="s">
        <v>140</v>
      </c>
      <c r="S83" s="56" t="s">
        <v>141</v>
      </c>
      <c r="T83" s="57" t="s">
        <v>142</v>
      </c>
    </row>
    <row r="84" spans="2:65" s="1" customFormat="1" ht="22.9" customHeight="1">
      <c r="B84" s="33"/>
      <c r="C84" s="60" t="s">
        <v>143</v>
      </c>
      <c r="J84" s="112">
        <f>BK84</f>
        <v>0</v>
      </c>
      <c r="L84" s="33"/>
      <c r="M84" s="58"/>
      <c r="N84" s="50"/>
      <c r="O84" s="50"/>
      <c r="P84" s="113">
        <f>P85+P93</f>
        <v>0</v>
      </c>
      <c r="Q84" s="50"/>
      <c r="R84" s="113">
        <f>R85+R93</f>
        <v>7.3202356199999992</v>
      </c>
      <c r="S84" s="50"/>
      <c r="T84" s="114">
        <f>T85+T93</f>
        <v>0</v>
      </c>
      <c r="AT84" s="18" t="s">
        <v>71</v>
      </c>
      <c r="AU84" s="18" t="s">
        <v>110</v>
      </c>
      <c r="BK84" s="115">
        <f>BK85+BK93</f>
        <v>0</v>
      </c>
    </row>
    <row r="85" spans="2:65" s="11" customFormat="1" ht="25.9" customHeight="1">
      <c r="B85" s="116"/>
      <c r="D85" s="117" t="s">
        <v>71</v>
      </c>
      <c r="E85" s="118" t="s">
        <v>144</v>
      </c>
      <c r="F85" s="118" t="s">
        <v>145</v>
      </c>
      <c r="I85" s="119"/>
      <c r="J85" s="120">
        <f>BK85</f>
        <v>0</v>
      </c>
      <c r="L85" s="116"/>
      <c r="M85" s="121"/>
      <c r="P85" s="122">
        <f>P86</f>
        <v>0</v>
      </c>
      <c r="R85" s="122">
        <f>R86</f>
        <v>1.5724000000000002E-2</v>
      </c>
      <c r="T85" s="123">
        <f>T86</f>
        <v>0</v>
      </c>
      <c r="AR85" s="117" t="s">
        <v>80</v>
      </c>
      <c r="AT85" s="124" t="s">
        <v>71</v>
      </c>
      <c r="AU85" s="124" t="s">
        <v>72</v>
      </c>
      <c r="AY85" s="117" t="s">
        <v>146</v>
      </c>
      <c r="BK85" s="125">
        <f>BK86</f>
        <v>0</v>
      </c>
    </row>
    <row r="86" spans="2:65" s="11" customFormat="1" ht="22.9" customHeight="1">
      <c r="B86" s="116"/>
      <c r="D86" s="117" t="s">
        <v>71</v>
      </c>
      <c r="E86" s="126" t="s">
        <v>810</v>
      </c>
      <c r="F86" s="126" t="s">
        <v>811</v>
      </c>
      <c r="I86" s="119"/>
      <c r="J86" s="127">
        <f>BK86</f>
        <v>0</v>
      </c>
      <c r="L86" s="116"/>
      <c r="M86" s="121"/>
      <c r="P86" s="122">
        <f>SUM(P87:P92)</f>
        <v>0</v>
      </c>
      <c r="R86" s="122">
        <f>SUM(R87:R92)</f>
        <v>1.5724000000000002E-2</v>
      </c>
      <c r="T86" s="123">
        <f>SUM(T87:T92)</f>
        <v>0</v>
      </c>
      <c r="AR86" s="117" t="s">
        <v>80</v>
      </c>
      <c r="AT86" s="124" t="s">
        <v>71</v>
      </c>
      <c r="AU86" s="124" t="s">
        <v>80</v>
      </c>
      <c r="AY86" s="117" t="s">
        <v>146</v>
      </c>
      <c r="BK86" s="125">
        <f>SUM(BK87:BK92)</f>
        <v>0</v>
      </c>
    </row>
    <row r="87" spans="2:65" s="1" customFormat="1" ht="37.9" customHeight="1">
      <c r="B87" s="33"/>
      <c r="C87" s="128" t="s">
        <v>80</v>
      </c>
      <c r="D87" s="128" t="s">
        <v>149</v>
      </c>
      <c r="E87" s="129" t="s">
        <v>1539</v>
      </c>
      <c r="F87" s="130" t="s">
        <v>1540</v>
      </c>
      <c r="G87" s="131" t="s">
        <v>171</v>
      </c>
      <c r="H87" s="132">
        <v>393.1</v>
      </c>
      <c r="I87" s="133"/>
      <c r="J87" s="134">
        <f>ROUND(I87*H87,2)</f>
        <v>0</v>
      </c>
      <c r="K87" s="130" t="s">
        <v>153</v>
      </c>
      <c r="L87" s="33"/>
      <c r="M87" s="135" t="s">
        <v>19</v>
      </c>
      <c r="N87" s="136" t="s">
        <v>43</v>
      </c>
      <c r="P87" s="137">
        <f>O87*H87</f>
        <v>0</v>
      </c>
      <c r="Q87" s="137">
        <v>4.0000000000000003E-5</v>
      </c>
      <c r="R87" s="137">
        <f>Q87*H87</f>
        <v>1.5724000000000002E-2</v>
      </c>
      <c r="S87" s="137">
        <v>0</v>
      </c>
      <c r="T87" s="138">
        <f>S87*H87</f>
        <v>0</v>
      </c>
      <c r="AR87" s="139" t="s">
        <v>154</v>
      </c>
      <c r="AT87" s="139" t="s">
        <v>149</v>
      </c>
      <c r="AU87" s="139" t="s">
        <v>82</v>
      </c>
      <c r="AY87" s="18" t="s">
        <v>146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154</v>
      </c>
      <c r="BM87" s="139" t="s">
        <v>1589</v>
      </c>
    </row>
    <row r="88" spans="2:65" s="1" customFormat="1">
      <c r="B88" s="33"/>
      <c r="D88" s="141" t="s">
        <v>156</v>
      </c>
      <c r="F88" s="142" t="s">
        <v>1542</v>
      </c>
      <c r="I88" s="143"/>
      <c r="L88" s="33"/>
      <c r="M88" s="144"/>
      <c r="T88" s="52"/>
      <c r="AT88" s="18" t="s">
        <v>156</v>
      </c>
      <c r="AU88" s="18" t="s">
        <v>82</v>
      </c>
    </row>
    <row r="89" spans="2:65" s="1" customFormat="1" ht="24.2" customHeight="1">
      <c r="B89" s="33"/>
      <c r="C89" s="128" t="s">
        <v>82</v>
      </c>
      <c r="D89" s="128" t="s">
        <v>149</v>
      </c>
      <c r="E89" s="129" t="s">
        <v>1590</v>
      </c>
      <c r="F89" s="130" t="s">
        <v>1591</v>
      </c>
      <c r="G89" s="131" t="s">
        <v>171</v>
      </c>
      <c r="H89" s="132">
        <v>393.1</v>
      </c>
      <c r="I89" s="133"/>
      <c r="J89" s="134">
        <f>ROUND(I89*H89,2)</f>
        <v>0</v>
      </c>
      <c r="K89" s="130" t="s">
        <v>153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154</v>
      </c>
      <c r="AT89" s="139" t="s">
        <v>149</v>
      </c>
      <c r="AU89" s="139" t="s">
        <v>82</v>
      </c>
      <c r="AY89" s="18" t="s">
        <v>146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80</v>
      </c>
      <c r="BK89" s="140">
        <f>ROUND(I89*H89,2)</f>
        <v>0</v>
      </c>
      <c r="BL89" s="18" t="s">
        <v>154</v>
      </c>
      <c r="BM89" s="139" t="s">
        <v>1592</v>
      </c>
    </row>
    <row r="90" spans="2:65" s="1" customFormat="1">
      <c r="B90" s="33"/>
      <c r="D90" s="141" t="s">
        <v>156</v>
      </c>
      <c r="F90" s="142" t="s">
        <v>1593</v>
      </c>
      <c r="I90" s="143"/>
      <c r="L90" s="33"/>
      <c r="M90" s="144"/>
      <c r="T90" s="52"/>
      <c r="AT90" s="18" t="s">
        <v>156</v>
      </c>
      <c r="AU90" s="18" t="s">
        <v>82</v>
      </c>
    </row>
    <row r="91" spans="2:65" s="1" customFormat="1" ht="24.2" customHeight="1">
      <c r="B91" s="33"/>
      <c r="C91" s="128" t="s">
        <v>147</v>
      </c>
      <c r="D91" s="128" t="s">
        <v>149</v>
      </c>
      <c r="E91" s="129" t="s">
        <v>1594</v>
      </c>
      <c r="F91" s="130" t="s">
        <v>1595</v>
      </c>
      <c r="G91" s="131" t="s">
        <v>171</v>
      </c>
      <c r="H91" s="132">
        <v>393.1</v>
      </c>
      <c r="I91" s="133"/>
      <c r="J91" s="134">
        <f>ROUND(I91*H91,2)</f>
        <v>0</v>
      </c>
      <c r="K91" s="130" t="s">
        <v>153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154</v>
      </c>
      <c r="AT91" s="139" t="s">
        <v>149</v>
      </c>
      <c r="AU91" s="139" t="s">
        <v>82</v>
      </c>
      <c r="AY91" s="18" t="s">
        <v>146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80</v>
      </c>
      <c r="BK91" s="140">
        <f>ROUND(I91*H91,2)</f>
        <v>0</v>
      </c>
      <c r="BL91" s="18" t="s">
        <v>154</v>
      </c>
      <c r="BM91" s="139" t="s">
        <v>1596</v>
      </c>
    </row>
    <row r="92" spans="2:65" s="1" customFormat="1">
      <c r="B92" s="33"/>
      <c r="D92" s="141" t="s">
        <v>156</v>
      </c>
      <c r="F92" s="142" t="s">
        <v>1597</v>
      </c>
      <c r="I92" s="143"/>
      <c r="L92" s="33"/>
      <c r="M92" s="144"/>
      <c r="T92" s="52"/>
      <c r="AT92" s="18" t="s">
        <v>156</v>
      </c>
      <c r="AU92" s="18" t="s">
        <v>82</v>
      </c>
    </row>
    <row r="93" spans="2:65" s="11" customFormat="1" ht="25.9" customHeight="1">
      <c r="B93" s="116"/>
      <c r="D93" s="117" t="s">
        <v>71</v>
      </c>
      <c r="E93" s="118" t="s">
        <v>947</v>
      </c>
      <c r="F93" s="118" t="s">
        <v>948</v>
      </c>
      <c r="I93" s="119"/>
      <c r="J93" s="120">
        <f>BK93</f>
        <v>0</v>
      </c>
      <c r="L93" s="116"/>
      <c r="M93" s="121"/>
      <c r="P93" s="122">
        <f>P94+P107</f>
        <v>0</v>
      </c>
      <c r="R93" s="122">
        <f>R94+R107</f>
        <v>7.3045116199999995</v>
      </c>
      <c r="T93" s="123">
        <f>T94+T107</f>
        <v>0</v>
      </c>
      <c r="AR93" s="117" t="s">
        <v>82</v>
      </c>
      <c r="AT93" s="124" t="s">
        <v>71</v>
      </c>
      <c r="AU93" s="124" t="s">
        <v>72</v>
      </c>
      <c r="AY93" s="117" t="s">
        <v>146</v>
      </c>
      <c r="BK93" s="125">
        <f>BK94+BK107</f>
        <v>0</v>
      </c>
    </row>
    <row r="94" spans="2:65" s="11" customFormat="1" ht="22.9" customHeight="1">
      <c r="B94" s="116"/>
      <c r="D94" s="117" t="s">
        <v>71</v>
      </c>
      <c r="E94" s="126" t="s">
        <v>1598</v>
      </c>
      <c r="F94" s="126" t="s">
        <v>1599</v>
      </c>
      <c r="I94" s="119"/>
      <c r="J94" s="127">
        <f>BK94</f>
        <v>0</v>
      </c>
      <c r="L94" s="116"/>
      <c r="M94" s="121"/>
      <c r="P94" s="122">
        <f>SUM(P95:P106)</f>
        <v>0</v>
      </c>
      <c r="R94" s="122">
        <f>SUM(R95:R106)</f>
        <v>3.4435559999999996</v>
      </c>
      <c r="T94" s="123">
        <f>SUM(T95:T106)</f>
        <v>0</v>
      </c>
      <c r="AR94" s="117" t="s">
        <v>82</v>
      </c>
      <c r="AT94" s="124" t="s">
        <v>71</v>
      </c>
      <c r="AU94" s="124" t="s">
        <v>80</v>
      </c>
      <c r="AY94" s="117" t="s">
        <v>146</v>
      </c>
      <c r="BK94" s="125">
        <f>SUM(BK95:BK106)</f>
        <v>0</v>
      </c>
    </row>
    <row r="95" spans="2:65" s="1" customFormat="1" ht="37.9" customHeight="1">
      <c r="B95" s="33"/>
      <c r="C95" s="128" t="s">
        <v>154</v>
      </c>
      <c r="D95" s="128" t="s">
        <v>149</v>
      </c>
      <c r="E95" s="129" t="s">
        <v>1600</v>
      </c>
      <c r="F95" s="130" t="s">
        <v>1601</v>
      </c>
      <c r="G95" s="131" t="s">
        <v>171</v>
      </c>
      <c r="H95" s="132">
        <v>393.1</v>
      </c>
      <c r="I95" s="133"/>
      <c r="J95" s="134">
        <f>ROUND(I95*H95,2)</f>
        <v>0</v>
      </c>
      <c r="K95" s="130" t="s">
        <v>153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256</v>
      </c>
      <c r="AT95" s="139" t="s">
        <v>149</v>
      </c>
      <c r="AU95" s="139" t="s">
        <v>82</v>
      </c>
      <c r="AY95" s="18" t="s">
        <v>146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256</v>
      </c>
      <c r="BM95" s="139" t="s">
        <v>1602</v>
      </c>
    </row>
    <row r="96" spans="2:65" s="1" customFormat="1">
      <c r="B96" s="33"/>
      <c r="D96" s="141" t="s">
        <v>156</v>
      </c>
      <c r="F96" s="142" t="s">
        <v>1603</v>
      </c>
      <c r="I96" s="143"/>
      <c r="L96" s="33"/>
      <c r="M96" s="144"/>
      <c r="T96" s="52"/>
      <c r="AT96" s="18" t="s">
        <v>156</v>
      </c>
      <c r="AU96" s="18" t="s">
        <v>82</v>
      </c>
    </row>
    <row r="97" spans="2:65" s="1" customFormat="1" ht="24.2" customHeight="1">
      <c r="B97" s="33"/>
      <c r="C97" s="173" t="s">
        <v>180</v>
      </c>
      <c r="D97" s="173" t="s">
        <v>280</v>
      </c>
      <c r="E97" s="174" t="s">
        <v>1604</v>
      </c>
      <c r="F97" s="175" t="s">
        <v>1605</v>
      </c>
      <c r="G97" s="176" t="s">
        <v>171</v>
      </c>
      <c r="H97" s="177">
        <v>801.92399999999998</v>
      </c>
      <c r="I97" s="178"/>
      <c r="J97" s="179">
        <f>ROUND(I97*H97,2)</f>
        <v>0</v>
      </c>
      <c r="K97" s="175" t="s">
        <v>153</v>
      </c>
      <c r="L97" s="180"/>
      <c r="M97" s="181" t="s">
        <v>19</v>
      </c>
      <c r="N97" s="182" t="s">
        <v>43</v>
      </c>
      <c r="P97" s="137">
        <f>O97*H97</f>
        <v>0</v>
      </c>
      <c r="Q97" s="137">
        <v>4.1999999999999997E-3</v>
      </c>
      <c r="R97" s="137">
        <f>Q97*H97</f>
        <v>3.3680807999999995</v>
      </c>
      <c r="S97" s="137">
        <v>0</v>
      </c>
      <c r="T97" s="138">
        <f>S97*H97</f>
        <v>0</v>
      </c>
      <c r="AR97" s="139" t="s">
        <v>725</v>
      </c>
      <c r="AT97" s="139" t="s">
        <v>280</v>
      </c>
      <c r="AU97" s="139" t="s">
        <v>82</v>
      </c>
      <c r="AY97" s="18" t="s">
        <v>146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80</v>
      </c>
      <c r="BK97" s="140">
        <f>ROUND(I97*H97,2)</f>
        <v>0</v>
      </c>
      <c r="BL97" s="18" t="s">
        <v>256</v>
      </c>
      <c r="BM97" s="139" t="s">
        <v>1606</v>
      </c>
    </row>
    <row r="98" spans="2:65" s="1" customFormat="1">
      <c r="B98" s="33"/>
      <c r="D98" s="141" t="s">
        <v>156</v>
      </c>
      <c r="F98" s="142" t="s">
        <v>1607</v>
      </c>
      <c r="I98" s="143"/>
      <c r="L98" s="33"/>
      <c r="M98" s="144"/>
      <c r="T98" s="52"/>
      <c r="AT98" s="18" t="s">
        <v>156</v>
      </c>
      <c r="AU98" s="18" t="s">
        <v>82</v>
      </c>
    </row>
    <row r="99" spans="2:65" s="13" customFormat="1">
      <c r="B99" s="152"/>
      <c r="D99" s="146" t="s">
        <v>158</v>
      </c>
      <c r="F99" s="154" t="s">
        <v>1608</v>
      </c>
      <c r="H99" s="155">
        <v>801.92399999999998</v>
      </c>
      <c r="I99" s="156"/>
      <c r="L99" s="152"/>
      <c r="M99" s="157"/>
      <c r="T99" s="158"/>
      <c r="AT99" s="153" t="s">
        <v>158</v>
      </c>
      <c r="AU99" s="153" t="s">
        <v>82</v>
      </c>
      <c r="AV99" s="13" t="s">
        <v>82</v>
      </c>
      <c r="AW99" s="13" t="s">
        <v>4</v>
      </c>
      <c r="AX99" s="13" t="s">
        <v>80</v>
      </c>
      <c r="AY99" s="153" t="s">
        <v>146</v>
      </c>
    </row>
    <row r="100" spans="2:65" s="1" customFormat="1" ht="44.25" customHeight="1">
      <c r="B100" s="33"/>
      <c r="C100" s="128" t="s">
        <v>189</v>
      </c>
      <c r="D100" s="128" t="s">
        <v>149</v>
      </c>
      <c r="E100" s="129" t="s">
        <v>1609</v>
      </c>
      <c r="F100" s="130" t="s">
        <v>1610</v>
      </c>
      <c r="G100" s="131" t="s">
        <v>171</v>
      </c>
      <c r="H100" s="132">
        <v>393.1</v>
      </c>
      <c r="I100" s="133"/>
      <c r="J100" s="134">
        <f>ROUND(I100*H100,2)</f>
        <v>0</v>
      </c>
      <c r="K100" s="130" t="s">
        <v>153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256</v>
      </c>
      <c r="AT100" s="139" t="s">
        <v>149</v>
      </c>
      <c r="AU100" s="139" t="s">
        <v>82</v>
      </c>
      <c r="AY100" s="18" t="s">
        <v>146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256</v>
      </c>
      <c r="BM100" s="139" t="s">
        <v>1611</v>
      </c>
    </row>
    <row r="101" spans="2:65" s="1" customFormat="1">
      <c r="B101" s="33"/>
      <c r="D101" s="141" t="s">
        <v>156</v>
      </c>
      <c r="F101" s="142" t="s">
        <v>1612</v>
      </c>
      <c r="I101" s="143"/>
      <c r="L101" s="33"/>
      <c r="M101" s="144"/>
      <c r="T101" s="52"/>
      <c r="AT101" s="18" t="s">
        <v>156</v>
      </c>
      <c r="AU101" s="18" t="s">
        <v>82</v>
      </c>
    </row>
    <row r="102" spans="2:65" s="1" customFormat="1" ht="37.9" customHeight="1">
      <c r="B102" s="33"/>
      <c r="C102" s="173" t="s">
        <v>193</v>
      </c>
      <c r="D102" s="173" t="s">
        <v>280</v>
      </c>
      <c r="E102" s="174" t="s">
        <v>1613</v>
      </c>
      <c r="F102" s="175" t="s">
        <v>1614</v>
      </c>
      <c r="G102" s="176" t="s">
        <v>171</v>
      </c>
      <c r="H102" s="177">
        <v>471.72</v>
      </c>
      <c r="I102" s="178"/>
      <c r="J102" s="179">
        <f>ROUND(I102*H102,2)</f>
        <v>0</v>
      </c>
      <c r="K102" s="175" t="s">
        <v>153</v>
      </c>
      <c r="L102" s="180"/>
      <c r="M102" s="181" t="s">
        <v>19</v>
      </c>
      <c r="N102" s="182" t="s">
        <v>43</v>
      </c>
      <c r="P102" s="137">
        <f>O102*H102</f>
        <v>0</v>
      </c>
      <c r="Q102" s="137">
        <v>1.6000000000000001E-4</v>
      </c>
      <c r="R102" s="137">
        <f>Q102*H102</f>
        <v>7.5475200000000006E-2</v>
      </c>
      <c r="S102" s="137">
        <v>0</v>
      </c>
      <c r="T102" s="138">
        <f>S102*H102</f>
        <v>0</v>
      </c>
      <c r="AR102" s="139" t="s">
        <v>725</v>
      </c>
      <c r="AT102" s="139" t="s">
        <v>280</v>
      </c>
      <c r="AU102" s="139" t="s">
        <v>82</v>
      </c>
      <c r="AY102" s="18" t="s">
        <v>146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256</v>
      </c>
      <c r="BM102" s="139" t="s">
        <v>1615</v>
      </c>
    </row>
    <row r="103" spans="2:65" s="1" customFormat="1">
      <c r="B103" s="33"/>
      <c r="D103" s="141" t="s">
        <v>156</v>
      </c>
      <c r="F103" s="142" t="s">
        <v>1616</v>
      </c>
      <c r="I103" s="143"/>
      <c r="L103" s="33"/>
      <c r="M103" s="144"/>
      <c r="T103" s="52"/>
      <c r="AT103" s="18" t="s">
        <v>156</v>
      </c>
      <c r="AU103" s="18" t="s">
        <v>82</v>
      </c>
    </row>
    <row r="104" spans="2:65" s="13" customFormat="1">
      <c r="B104" s="152"/>
      <c r="D104" s="146" t="s">
        <v>158</v>
      </c>
      <c r="F104" s="154" t="s">
        <v>1617</v>
      </c>
      <c r="H104" s="155">
        <v>471.72</v>
      </c>
      <c r="I104" s="156"/>
      <c r="L104" s="152"/>
      <c r="M104" s="157"/>
      <c r="T104" s="158"/>
      <c r="AT104" s="153" t="s">
        <v>158</v>
      </c>
      <c r="AU104" s="153" t="s">
        <v>82</v>
      </c>
      <c r="AV104" s="13" t="s">
        <v>82</v>
      </c>
      <c r="AW104" s="13" t="s">
        <v>4</v>
      </c>
      <c r="AX104" s="13" t="s">
        <v>80</v>
      </c>
      <c r="AY104" s="153" t="s">
        <v>146</v>
      </c>
    </row>
    <row r="105" spans="2:65" s="1" customFormat="1" ht="44.25" customHeight="1">
      <c r="B105" s="33"/>
      <c r="C105" s="128" t="s">
        <v>215</v>
      </c>
      <c r="D105" s="128" t="s">
        <v>149</v>
      </c>
      <c r="E105" s="129" t="s">
        <v>1618</v>
      </c>
      <c r="F105" s="130" t="s">
        <v>1619</v>
      </c>
      <c r="G105" s="131" t="s">
        <v>1060</v>
      </c>
      <c r="H105" s="183"/>
      <c r="I105" s="133"/>
      <c r="J105" s="134">
        <f>ROUND(I105*H105,2)</f>
        <v>0</v>
      </c>
      <c r="K105" s="130" t="s">
        <v>153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256</v>
      </c>
      <c r="AT105" s="139" t="s">
        <v>149</v>
      </c>
      <c r="AU105" s="139" t="s">
        <v>82</v>
      </c>
      <c r="AY105" s="18" t="s">
        <v>146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256</v>
      </c>
      <c r="BM105" s="139" t="s">
        <v>1620</v>
      </c>
    </row>
    <row r="106" spans="2:65" s="1" customFormat="1">
      <c r="B106" s="33"/>
      <c r="D106" s="141" t="s">
        <v>156</v>
      </c>
      <c r="F106" s="142" t="s">
        <v>1621</v>
      </c>
      <c r="I106" s="143"/>
      <c r="L106" s="33"/>
      <c r="M106" s="144"/>
      <c r="T106" s="52"/>
      <c r="AT106" s="18" t="s">
        <v>156</v>
      </c>
      <c r="AU106" s="18" t="s">
        <v>82</v>
      </c>
    </row>
    <row r="107" spans="2:65" s="11" customFormat="1" ht="22.9" customHeight="1">
      <c r="B107" s="116"/>
      <c r="D107" s="117" t="s">
        <v>71</v>
      </c>
      <c r="E107" s="126" t="s">
        <v>1288</v>
      </c>
      <c r="F107" s="126" t="s">
        <v>1289</v>
      </c>
      <c r="I107" s="119"/>
      <c r="J107" s="127">
        <f>BK107</f>
        <v>0</v>
      </c>
      <c r="L107" s="116"/>
      <c r="M107" s="121"/>
      <c r="P107" s="122">
        <f>SUM(P108:P149)</f>
        <v>0</v>
      </c>
      <c r="R107" s="122">
        <f>SUM(R108:R149)</f>
        <v>3.8609556199999999</v>
      </c>
      <c r="T107" s="123">
        <f>SUM(T108:T149)</f>
        <v>0</v>
      </c>
      <c r="AR107" s="117" t="s">
        <v>82</v>
      </c>
      <c r="AT107" s="124" t="s">
        <v>71</v>
      </c>
      <c r="AU107" s="124" t="s">
        <v>80</v>
      </c>
      <c r="AY107" s="117" t="s">
        <v>146</v>
      </c>
      <c r="BK107" s="125">
        <f>SUM(BK108:BK149)</f>
        <v>0</v>
      </c>
    </row>
    <row r="108" spans="2:65" s="1" customFormat="1" ht="37.9" customHeight="1">
      <c r="B108" s="33"/>
      <c r="C108" s="128" t="s">
        <v>219</v>
      </c>
      <c r="D108" s="128" t="s">
        <v>149</v>
      </c>
      <c r="E108" s="129" t="s">
        <v>1622</v>
      </c>
      <c r="F108" s="130" t="s">
        <v>1623</v>
      </c>
      <c r="G108" s="131" t="s">
        <v>171</v>
      </c>
      <c r="H108" s="132">
        <v>138.19999999999999</v>
      </c>
      <c r="I108" s="133"/>
      <c r="J108" s="134">
        <f>ROUND(I108*H108,2)</f>
        <v>0</v>
      </c>
      <c r="K108" s="130" t="s">
        <v>153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1.388E-2</v>
      </c>
      <c r="R108" s="137">
        <f>Q108*H108</f>
        <v>1.9182159999999999</v>
      </c>
      <c r="S108" s="137">
        <v>0</v>
      </c>
      <c r="T108" s="138">
        <f>S108*H108</f>
        <v>0</v>
      </c>
      <c r="AR108" s="139" t="s">
        <v>256</v>
      </c>
      <c r="AT108" s="139" t="s">
        <v>149</v>
      </c>
      <c r="AU108" s="139" t="s">
        <v>82</v>
      </c>
      <c r="AY108" s="18" t="s">
        <v>146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256</v>
      </c>
      <c r="BM108" s="139" t="s">
        <v>1624</v>
      </c>
    </row>
    <row r="109" spans="2:65" s="1" customFormat="1">
      <c r="B109" s="33"/>
      <c r="D109" s="141" t="s">
        <v>156</v>
      </c>
      <c r="F109" s="142" t="s">
        <v>1625</v>
      </c>
      <c r="I109" s="143"/>
      <c r="L109" s="33"/>
      <c r="M109" s="144"/>
      <c r="T109" s="52"/>
      <c r="AT109" s="18" t="s">
        <v>156</v>
      </c>
      <c r="AU109" s="18" t="s">
        <v>82</v>
      </c>
    </row>
    <row r="110" spans="2:65" s="12" customFormat="1">
      <c r="B110" s="145"/>
      <c r="D110" s="146" t="s">
        <v>158</v>
      </c>
      <c r="E110" s="147" t="s">
        <v>19</v>
      </c>
      <c r="F110" s="148" t="s">
        <v>1626</v>
      </c>
      <c r="H110" s="147" t="s">
        <v>19</v>
      </c>
      <c r="I110" s="149"/>
      <c r="L110" s="145"/>
      <c r="M110" s="150"/>
      <c r="T110" s="151"/>
      <c r="AT110" s="147" t="s">
        <v>158</v>
      </c>
      <c r="AU110" s="147" t="s">
        <v>82</v>
      </c>
      <c r="AV110" s="12" t="s">
        <v>80</v>
      </c>
      <c r="AW110" s="12" t="s">
        <v>33</v>
      </c>
      <c r="AX110" s="12" t="s">
        <v>72</v>
      </c>
      <c r="AY110" s="147" t="s">
        <v>146</v>
      </c>
    </row>
    <row r="111" spans="2:65" s="13" customFormat="1">
      <c r="B111" s="152"/>
      <c r="D111" s="146" t="s">
        <v>158</v>
      </c>
      <c r="E111" s="153" t="s">
        <v>19</v>
      </c>
      <c r="F111" s="154" t="s">
        <v>1627</v>
      </c>
      <c r="H111" s="155">
        <v>138.19999999999999</v>
      </c>
      <c r="I111" s="156"/>
      <c r="L111" s="152"/>
      <c r="M111" s="157"/>
      <c r="T111" s="158"/>
      <c r="AT111" s="153" t="s">
        <v>158</v>
      </c>
      <c r="AU111" s="153" t="s">
        <v>82</v>
      </c>
      <c r="AV111" s="13" t="s">
        <v>82</v>
      </c>
      <c r="AW111" s="13" t="s">
        <v>33</v>
      </c>
      <c r="AX111" s="13" t="s">
        <v>80</v>
      </c>
      <c r="AY111" s="153" t="s">
        <v>146</v>
      </c>
    </row>
    <row r="112" spans="2:65" s="1" customFormat="1" ht="24.2" customHeight="1">
      <c r="B112" s="33"/>
      <c r="C112" s="128" t="s">
        <v>223</v>
      </c>
      <c r="D112" s="128" t="s">
        <v>149</v>
      </c>
      <c r="E112" s="129" t="s">
        <v>1628</v>
      </c>
      <c r="F112" s="130" t="s">
        <v>1629</v>
      </c>
      <c r="G112" s="131" t="s">
        <v>264</v>
      </c>
      <c r="H112" s="132">
        <v>677.59799999999996</v>
      </c>
      <c r="I112" s="133"/>
      <c r="J112" s="134">
        <f>ROUND(I112*H112,2)</f>
        <v>0</v>
      </c>
      <c r="K112" s="130" t="s">
        <v>153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1.0000000000000001E-5</v>
      </c>
      <c r="R112" s="137">
        <f>Q112*H112</f>
        <v>6.77598E-3</v>
      </c>
      <c r="S112" s="137">
        <v>0</v>
      </c>
      <c r="T112" s="138">
        <f>S112*H112</f>
        <v>0</v>
      </c>
      <c r="AR112" s="139" t="s">
        <v>256</v>
      </c>
      <c r="AT112" s="139" t="s">
        <v>149</v>
      </c>
      <c r="AU112" s="139" t="s">
        <v>82</v>
      </c>
      <c r="AY112" s="18" t="s">
        <v>146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256</v>
      </c>
      <c r="BM112" s="139" t="s">
        <v>1630</v>
      </c>
    </row>
    <row r="113" spans="2:51" s="1" customFormat="1">
      <c r="B113" s="33"/>
      <c r="D113" s="141" t="s">
        <v>156</v>
      </c>
      <c r="F113" s="142" t="s">
        <v>1631</v>
      </c>
      <c r="I113" s="143"/>
      <c r="L113" s="33"/>
      <c r="M113" s="144"/>
      <c r="T113" s="52"/>
      <c r="AT113" s="18" t="s">
        <v>156</v>
      </c>
      <c r="AU113" s="18" t="s">
        <v>82</v>
      </c>
    </row>
    <row r="114" spans="2:51" s="12" customFormat="1">
      <c r="B114" s="145"/>
      <c r="D114" s="146" t="s">
        <v>158</v>
      </c>
      <c r="E114" s="147" t="s">
        <v>19</v>
      </c>
      <c r="F114" s="148" t="s">
        <v>1632</v>
      </c>
      <c r="H114" s="147" t="s">
        <v>19</v>
      </c>
      <c r="I114" s="149"/>
      <c r="L114" s="145"/>
      <c r="M114" s="150"/>
      <c r="T114" s="151"/>
      <c r="AT114" s="147" t="s">
        <v>158</v>
      </c>
      <c r="AU114" s="147" t="s">
        <v>82</v>
      </c>
      <c r="AV114" s="12" t="s">
        <v>80</v>
      </c>
      <c r="AW114" s="12" t="s">
        <v>33</v>
      </c>
      <c r="AX114" s="12" t="s">
        <v>72</v>
      </c>
      <c r="AY114" s="147" t="s">
        <v>146</v>
      </c>
    </row>
    <row r="115" spans="2:51" s="13" customFormat="1">
      <c r="B115" s="152"/>
      <c r="D115" s="146" t="s">
        <v>158</v>
      </c>
      <c r="E115" s="153" t="s">
        <v>19</v>
      </c>
      <c r="F115" s="154" t="s">
        <v>1633</v>
      </c>
      <c r="H115" s="155">
        <v>135.15</v>
      </c>
      <c r="I115" s="156"/>
      <c r="L115" s="152"/>
      <c r="M115" s="157"/>
      <c r="T115" s="158"/>
      <c r="AT115" s="153" t="s">
        <v>158</v>
      </c>
      <c r="AU115" s="153" t="s">
        <v>82</v>
      </c>
      <c r="AV115" s="13" t="s">
        <v>82</v>
      </c>
      <c r="AW115" s="13" t="s">
        <v>33</v>
      </c>
      <c r="AX115" s="13" t="s">
        <v>72</v>
      </c>
      <c r="AY115" s="153" t="s">
        <v>146</v>
      </c>
    </row>
    <row r="116" spans="2:51" s="13" customFormat="1">
      <c r="B116" s="152"/>
      <c r="D116" s="146" t="s">
        <v>158</v>
      </c>
      <c r="E116" s="153" t="s">
        <v>19</v>
      </c>
      <c r="F116" s="154" t="s">
        <v>1634</v>
      </c>
      <c r="H116" s="155">
        <v>9.4499999999999993</v>
      </c>
      <c r="I116" s="156"/>
      <c r="L116" s="152"/>
      <c r="M116" s="157"/>
      <c r="T116" s="158"/>
      <c r="AT116" s="153" t="s">
        <v>158</v>
      </c>
      <c r="AU116" s="153" t="s">
        <v>82</v>
      </c>
      <c r="AV116" s="13" t="s">
        <v>82</v>
      </c>
      <c r="AW116" s="13" t="s">
        <v>33</v>
      </c>
      <c r="AX116" s="13" t="s">
        <v>72</v>
      </c>
      <c r="AY116" s="153" t="s">
        <v>146</v>
      </c>
    </row>
    <row r="117" spans="2:51" s="15" customFormat="1">
      <c r="B117" s="166"/>
      <c r="D117" s="146" t="s">
        <v>158</v>
      </c>
      <c r="E117" s="167" t="s">
        <v>19</v>
      </c>
      <c r="F117" s="168" t="s">
        <v>208</v>
      </c>
      <c r="H117" s="169">
        <v>144.6</v>
      </c>
      <c r="I117" s="170"/>
      <c r="L117" s="166"/>
      <c r="M117" s="171"/>
      <c r="T117" s="172"/>
      <c r="AT117" s="167" t="s">
        <v>158</v>
      </c>
      <c r="AU117" s="167" t="s">
        <v>82</v>
      </c>
      <c r="AV117" s="15" t="s">
        <v>147</v>
      </c>
      <c r="AW117" s="15" t="s">
        <v>33</v>
      </c>
      <c r="AX117" s="15" t="s">
        <v>72</v>
      </c>
      <c r="AY117" s="167" t="s">
        <v>146</v>
      </c>
    </row>
    <row r="118" spans="2:51" s="12" customFormat="1">
      <c r="B118" s="145"/>
      <c r="D118" s="146" t="s">
        <v>158</v>
      </c>
      <c r="E118" s="147" t="s">
        <v>19</v>
      </c>
      <c r="F118" s="148" t="s">
        <v>1635</v>
      </c>
      <c r="H118" s="147" t="s">
        <v>19</v>
      </c>
      <c r="I118" s="149"/>
      <c r="L118" s="145"/>
      <c r="M118" s="150"/>
      <c r="T118" s="151"/>
      <c r="AT118" s="147" t="s">
        <v>158</v>
      </c>
      <c r="AU118" s="147" t="s">
        <v>82</v>
      </c>
      <c r="AV118" s="12" t="s">
        <v>80</v>
      </c>
      <c r="AW118" s="12" t="s">
        <v>33</v>
      </c>
      <c r="AX118" s="12" t="s">
        <v>72</v>
      </c>
      <c r="AY118" s="147" t="s">
        <v>146</v>
      </c>
    </row>
    <row r="119" spans="2:51" s="13" customFormat="1">
      <c r="B119" s="152"/>
      <c r="D119" s="146" t="s">
        <v>158</v>
      </c>
      <c r="E119" s="153" t="s">
        <v>19</v>
      </c>
      <c r="F119" s="154" t="s">
        <v>1636</v>
      </c>
      <c r="H119" s="155">
        <v>43.247999999999998</v>
      </c>
      <c r="I119" s="156"/>
      <c r="L119" s="152"/>
      <c r="M119" s="157"/>
      <c r="T119" s="158"/>
      <c r="AT119" s="153" t="s">
        <v>158</v>
      </c>
      <c r="AU119" s="153" t="s">
        <v>82</v>
      </c>
      <c r="AV119" s="13" t="s">
        <v>82</v>
      </c>
      <c r="AW119" s="13" t="s">
        <v>33</v>
      </c>
      <c r="AX119" s="13" t="s">
        <v>72</v>
      </c>
      <c r="AY119" s="153" t="s">
        <v>146</v>
      </c>
    </row>
    <row r="120" spans="2:51" s="13" customFormat="1">
      <c r="B120" s="152"/>
      <c r="D120" s="146" t="s">
        <v>158</v>
      </c>
      <c r="E120" s="153" t="s">
        <v>19</v>
      </c>
      <c r="F120" s="154" t="s">
        <v>1637</v>
      </c>
      <c r="H120" s="155">
        <v>1.89</v>
      </c>
      <c r="I120" s="156"/>
      <c r="L120" s="152"/>
      <c r="M120" s="157"/>
      <c r="T120" s="158"/>
      <c r="AT120" s="153" t="s">
        <v>158</v>
      </c>
      <c r="AU120" s="153" t="s">
        <v>82</v>
      </c>
      <c r="AV120" s="13" t="s">
        <v>82</v>
      </c>
      <c r="AW120" s="13" t="s">
        <v>33</v>
      </c>
      <c r="AX120" s="13" t="s">
        <v>72</v>
      </c>
      <c r="AY120" s="153" t="s">
        <v>146</v>
      </c>
    </row>
    <row r="121" spans="2:51" s="15" customFormat="1">
      <c r="B121" s="166"/>
      <c r="D121" s="146" t="s">
        <v>158</v>
      </c>
      <c r="E121" s="167" t="s">
        <v>19</v>
      </c>
      <c r="F121" s="168" t="s">
        <v>208</v>
      </c>
      <c r="H121" s="169">
        <v>45.137999999999998</v>
      </c>
      <c r="I121" s="170"/>
      <c r="L121" s="166"/>
      <c r="M121" s="171"/>
      <c r="T121" s="172"/>
      <c r="AT121" s="167" t="s">
        <v>158</v>
      </c>
      <c r="AU121" s="167" t="s">
        <v>82</v>
      </c>
      <c r="AV121" s="15" t="s">
        <v>147</v>
      </c>
      <c r="AW121" s="15" t="s">
        <v>33</v>
      </c>
      <c r="AX121" s="15" t="s">
        <v>72</v>
      </c>
      <c r="AY121" s="167" t="s">
        <v>146</v>
      </c>
    </row>
    <row r="122" spans="2:51" s="12" customFormat="1">
      <c r="B122" s="145"/>
      <c r="D122" s="146" t="s">
        <v>158</v>
      </c>
      <c r="E122" s="147" t="s">
        <v>19</v>
      </c>
      <c r="F122" s="148" t="s">
        <v>1638</v>
      </c>
      <c r="H122" s="147" t="s">
        <v>19</v>
      </c>
      <c r="I122" s="149"/>
      <c r="L122" s="145"/>
      <c r="M122" s="150"/>
      <c r="T122" s="151"/>
      <c r="AT122" s="147" t="s">
        <v>158</v>
      </c>
      <c r="AU122" s="147" t="s">
        <v>82</v>
      </c>
      <c r="AV122" s="12" t="s">
        <v>80</v>
      </c>
      <c r="AW122" s="12" t="s">
        <v>33</v>
      </c>
      <c r="AX122" s="12" t="s">
        <v>72</v>
      </c>
      <c r="AY122" s="147" t="s">
        <v>146</v>
      </c>
    </row>
    <row r="123" spans="2:51" s="13" customFormat="1">
      <c r="B123" s="152"/>
      <c r="D123" s="146" t="s">
        <v>158</v>
      </c>
      <c r="E123" s="153" t="s">
        <v>19</v>
      </c>
      <c r="F123" s="154" t="s">
        <v>1633</v>
      </c>
      <c r="H123" s="155">
        <v>135.15</v>
      </c>
      <c r="I123" s="156"/>
      <c r="L123" s="152"/>
      <c r="M123" s="157"/>
      <c r="T123" s="158"/>
      <c r="AT123" s="153" t="s">
        <v>158</v>
      </c>
      <c r="AU123" s="153" t="s">
        <v>82</v>
      </c>
      <c r="AV123" s="13" t="s">
        <v>82</v>
      </c>
      <c r="AW123" s="13" t="s">
        <v>33</v>
      </c>
      <c r="AX123" s="13" t="s">
        <v>72</v>
      </c>
      <c r="AY123" s="153" t="s">
        <v>146</v>
      </c>
    </row>
    <row r="124" spans="2:51" s="13" customFormat="1">
      <c r="B124" s="152"/>
      <c r="D124" s="146" t="s">
        <v>158</v>
      </c>
      <c r="E124" s="153" t="s">
        <v>19</v>
      </c>
      <c r="F124" s="154" t="s">
        <v>1634</v>
      </c>
      <c r="H124" s="155">
        <v>9.4499999999999993</v>
      </c>
      <c r="I124" s="156"/>
      <c r="L124" s="152"/>
      <c r="M124" s="157"/>
      <c r="T124" s="158"/>
      <c r="AT124" s="153" t="s">
        <v>158</v>
      </c>
      <c r="AU124" s="153" t="s">
        <v>82</v>
      </c>
      <c r="AV124" s="13" t="s">
        <v>82</v>
      </c>
      <c r="AW124" s="13" t="s">
        <v>33</v>
      </c>
      <c r="AX124" s="13" t="s">
        <v>72</v>
      </c>
      <c r="AY124" s="153" t="s">
        <v>146</v>
      </c>
    </row>
    <row r="125" spans="2:51" s="15" customFormat="1">
      <c r="B125" s="166"/>
      <c r="D125" s="146" t="s">
        <v>158</v>
      </c>
      <c r="E125" s="167" t="s">
        <v>19</v>
      </c>
      <c r="F125" s="168" t="s">
        <v>208</v>
      </c>
      <c r="H125" s="169">
        <v>144.6</v>
      </c>
      <c r="I125" s="170"/>
      <c r="L125" s="166"/>
      <c r="M125" s="171"/>
      <c r="T125" s="172"/>
      <c r="AT125" s="167" t="s">
        <v>158</v>
      </c>
      <c r="AU125" s="167" t="s">
        <v>82</v>
      </c>
      <c r="AV125" s="15" t="s">
        <v>147</v>
      </c>
      <c r="AW125" s="15" t="s">
        <v>33</v>
      </c>
      <c r="AX125" s="15" t="s">
        <v>72</v>
      </c>
      <c r="AY125" s="167" t="s">
        <v>146</v>
      </c>
    </row>
    <row r="126" spans="2:51" s="12" customFormat="1">
      <c r="B126" s="145"/>
      <c r="D126" s="146" t="s">
        <v>158</v>
      </c>
      <c r="E126" s="147" t="s">
        <v>19</v>
      </c>
      <c r="F126" s="148" t="s">
        <v>1639</v>
      </c>
      <c r="H126" s="147" t="s">
        <v>19</v>
      </c>
      <c r="I126" s="149"/>
      <c r="L126" s="145"/>
      <c r="M126" s="150"/>
      <c r="T126" s="151"/>
      <c r="AT126" s="147" t="s">
        <v>158</v>
      </c>
      <c r="AU126" s="147" t="s">
        <v>82</v>
      </c>
      <c r="AV126" s="12" t="s">
        <v>80</v>
      </c>
      <c r="AW126" s="12" t="s">
        <v>33</v>
      </c>
      <c r="AX126" s="12" t="s">
        <v>72</v>
      </c>
      <c r="AY126" s="147" t="s">
        <v>146</v>
      </c>
    </row>
    <row r="127" spans="2:51" s="13" customFormat="1">
      <c r="B127" s="152"/>
      <c r="D127" s="146" t="s">
        <v>158</v>
      </c>
      <c r="E127" s="153" t="s">
        <v>19</v>
      </c>
      <c r="F127" s="154" t="s">
        <v>1640</v>
      </c>
      <c r="H127" s="155">
        <v>324.36</v>
      </c>
      <c r="I127" s="156"/>
      <c r="L127" s="152"/>
      <c r="M127" s="157"/>
      <c r="T127" s="158"/>
      <c r="AT127" s="153" t="s">
        <v>158</v>
      </c>
      <c r="AU127" s="153" t="s">
        <v>82</v>
      </c>
      <c r="AV127" s="13" t="s">
        <v>82</v>
      </c>
      <c r="AW127" s="13" t="s">
        <v>33</v>
      </c>
      <c r="AX127" s="13" t="s">
        <v>72</v>
      </c>
      <c r="AY127" s="153" t="s">
        <v>146</v>
      </c>
    </row>
    <row r="128" spans="2:51" s="13" customFormat="1">
      <c r="B128" s="152"/>
      <c r="D128" s="146" t="s">
        <v>158</v>
      </c>
      <c r="E128" s="153" t="s">
        <v>19</v>
      </c>
      <c r="F128" s="154" t="s">
        <v>1641</v>
      </c>
      <c r="H128" s="155">
        <v>18.899999999999999</v>
      </c>
      <c r="I128" s="156"/>
      <c r="L128" s="152"/>
      <c r="M128" s="157"/>
      <c r="T128" s="158"/>
      <c r="AT128" s="153" t="s">
        <v>158</v>
      </c>
      <c r="AU128" s="153" t="s">
        <v>82</v>
      </c>
      <c r="AV128" s="13" t="s">
        <v>82</v>
      </c>
      <c r="AW128" s="13" t="s">
        <v>33</v>
      </c>
      <c r="AX128" s="13" t="s">
        <v>72</v>
      </c>
      <c r="AY128" s="153" t="s">
        <v>146</v>
      </c>
    </row>
    <row r="129" spans="2:65" s="15" customFormat="1">
      <c r="B129" s="166"/>
      <c r="D129" s="146" t="s">
        <v>158</v>
      </c>
      <c r="E129" s="167" t="s">
        <v>19</v>
      </c>
      <c r="F129" s="168" t="s">
        <v>208</v>
      </c>
      <c r="H129" s="169">
        <v>343.26</v>
      </c>
      <c r="I129" s="170"/>
      <c r="L129" s="166"/>
      <c r="M129" s="171"/>
      <c r="T129" s="172"/>
      <c r="AT129" s="167" t="s">
        <v>158</v>
      </c>
      <c r="AU129" s="167" t="s">
        <v>82</v>
      </c>
      <c r="AV129" s="15" t="s">
        <v>147</v>
      </c>
      <c r="AW129" s="15" t="s">
        <v>33</v>
      </c>
      <c r="AX129" s="15" t="s">
        <v>72</v>
      </c>
      <c r="AY129" s="167" t="s">
        <v>146</v>
      </c>
    </row>
    <row r="130" spans="2:65" s="14" customFormat="1">
      <c r="B130" s="159"/>
      <c r="D130" s="146" t="s">
        <v>158</v>
      </c>
      <c r="E130" s="160" t="s">
        <v>19</v>
      </c>
      <c r="F130" s="161" t="s">
        <v>163</v>
      </c>
      <c r="H130" s="162">
        <v>677.59799999999996</v>
      </c>
      <c r="I130" s="163"/>
      <c r="L130" s="159"/>
      <c r="M130" s="164"/>
      <c r="T130" s="165"/>
      <c r="AT130" s="160" t="s">
        <v>158</v>
      </c>
      <c r="AU130" s="160" t="s">
        <v>82</v>
      </c>
      <c r="AV130" s="14" t="s">
        <v>154</v>
      </c>
      <c r="AW130" s="14" t="s">
        <v>33</v>
      </c>
      <c r="AX130" s="14" t="s">
        <v>80</v>
      </c>
      <c r="AY130" s="160" t="s">
        <v>146</v>
      </c>
    </row>
    <row r="131" spans="2:65" s="1" customFormat="1" ht="21.75" customHeight="1">
      <c r="B131" s="33"/>
      <c r="C131" s="173" t="s">
        <v>229</v>
      </c>
      <c r="D131" s="173" t="s">
        <v>280</v>
      </c>
      <c r="E131" s="174" t="s">
        <v>1642</v>
      </c>
      <c r="F131" s="175" t="s">
        <v>1643</v>
      </c>
      <c r="G131" s="176" t="s">
        <v>152</v>
      </c>
      <c r="H131" s="177">
        <v>2.1819999999999999</v>
      </c>
      <c r="I131" s="178"/>
      <c r="J131" s="179">
        <f>ROUND(I131*H131,2)</f>
        <v>0</v>
      </c>
      <c r="K131" s="175" t="s">
        <v>153</v>
      </c>
      <c r="L131" s="180"/>
      <c r="M131" s="181" t="s">
        <v>19</v>
      </c>
      <c r="N131" s="182" t="s">
        <v>43</v>
      </c>
      <c r="P131" s="137">
        <f>O131*H131</f>
        <v>0</v>
      </c>
      <c r="Q131" s="137">
        <v>0.55000000000000004</v>
      </c>
      <c r="R131" s="137">
        <f>Q131*H131</f>
        <v>1.2001000000000002</v>
      </c>
      <c r="S131" s="137">
        <v>0</v>
      </c>
      <c r="T131" s="138">
        <f>S131*H131</f>
        <v>0</v>
      </c>
      <c r="AR131" s="139" t="s">
        <v>725</v>
      </c>
      <c r="AT131" s="139" t="s">
        <v>280</v>
      </c>
      <c r="AU131" s="139" t="s">
        <v>82</v>
      </c>
      <c r="AY131" s="18" t="s">
        <v>146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256</v>
      </c>
      <c r="BM131" s="139" t="s">
        <v>1644</v>
      </c>
    </row>
    <row r="132" spans="2:65" s="1" customFormat="1">
      <c r="B132" s="33"/>
      <c r="D132" s="141" t="s">
        <v>156</v>
      </c>
      <c r="F132" s="142" t="s">
        <v>1645</v>
      </c>
      <c r="I132" s="143"/>
      <c r="L132" s="33"/>
      <c r="M132" s="144"/>
      <c r="T132" s="52"/>
      <c r="AT132" s="18" t="s">
        <v>156</v>
      </c>
      <c r="AU132" s="18" t="s">
        <v>82</v>
      </c>
    </row>
    <row r="133" spans="2:65" s="12" customFormat="1">
      <c r="B133" s="145"/>
      <c r="D133" s="146" t="s">
        <v>158</v>
      </c>
      <c r="E133" s="147" t="s">
        <v>19</v>
      </c>
      <c r="F133" s="148" t="s">
        <v>1646</v>
      </c>
      <c r="H133" s="147" t="s">
        <v>19</v>
      </c>
      <c r="I133" s="149"/>
      <c r="L133" s="145"/>
      <c r="M133" s="150"/>
      <c r="T133" s="151"/>
      <c r="AT133" s="147" t="s">
        <v>158</v>
      </c>
      <c r="AU133" s="147" t="s">
        <v>82</v>
      </c>
      <c r="AV133" s="12" t="s">
        <v>80</v>
      </c>
      <c r="AW133" s="12" t="s">
        <v>33</v>
      </c>
      <c r="AX133" s="12" t="s">
        <v>72</v>
      </c>
      <c r="AY133" s="147" t="s">
        <v>146</v>
      </c>
    </row>
    <row r="134" spans="2:65" s="13" customFormat="1">
      <c r="B134" s="152"/>
      <c r="D134" s="146" t="s">
        <v>158</v>
      </c>
      <c r="E134" s="153" t="s">
        <v>19</v>
      </c>
      <c r="F134" s="154" t="s">
        <v>1647</v>
      </c>
      <c r="H134" s="155">
        <v>2.1819999999999999</v>
      </c>
      <c r="I134" s="156"/>
      <c r="L134" s="152"/>
      <c r="M134" s="157"/>
      <c r="T134" s="158"/>
      <c r="AT134" s="153" t="s">
        <v>158</v>
      </c>
      <c r="AU134" s="153" t="s">
        <v>82</v>
      </c>
      <c r="AV134" s="13" t="s">
        <v>82</v>
      </c>
      <c r="AW134" s="13" t="s">
        <v>33</v>
      </c>
      <c r="AX134" s="13" t="s">
        <v>80</v>
      </c>
      <c r="AY134" s="153" t="s">
        <v>146</v>
      </c>
    </row>
    <row r="135" spans="2:65" s="1" customFormat="1" ht="16.5" customHeight="1">
      <c r="B135" s="33"/>
      <c r="C135" s="173" t="s">
        <v>234</v>
      </c>
      <c r="D135" s="173" t="s">
        <v>280</v>
      </c>
      <c r="E135" s="174" t="s">
        <v>1648</v>
      </c>
      <c r="F135" s="175" t="s">
        <v>1649</v>
      </c>
      <c r="G135" s="176" t="s">
        <v>152</v>
      </c>
      <c r="H135" s="177">
        <v>0.94699999999999995</v>
      </c>
      <c r="I135" s="178"/>
      <c r="J135" s="179">
        <f>ROUND(I135*H135,2)</f>
        <v>0</v>
      </c>
      <c r="K135" s="175" t="s">
        <v>153</v>
      </c>
      <c r="L135" s="180"/>
      <c r="M135" s="181" t="s">
        <v>19</v>
      </c>
      <c r="N135" s="182" t="s">
        <v>43</v>
      </c>
      <c r="P135" s="137">
        <f>O135*H135</f>
        <v>0</v>
      </c>
      <c r="Q135" s="137">
        <v>0.55000000000000004</v>
      </c>
      <c r="R135" s="137">
        <f>Q135*H135</f>
        <v>0.52085000000000004</v>
      </c>
      <c r="S135" s="137">
        <v>0</v>
      </c>
      <c r="T135" s="138">
        <f>S135*H135</f>
        <v>0</v>
      </c>
      <c r="AR135" s="139" t="s">
        <v>725</v>
      </c>
      <c r="AT135" s="139" t="s">
        <v>280</v>
      </c>
      <c r="AU135" s="139" t="s">
        <v>82</v>
      </c>
      <c r="AY135" s="18" t="s">
        <v>146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8" t="s">
        <v>80</v>
      </c>
      <c r="BK135" s="140">
        <f>ROUND(I135*H135,2)</f>
        <v>0</v>
      </c>
      <c r="BL135" s="18" t="s">
        <v>256</v>
      </c>
      <c r="BM135" s="139" t="s">
        <v>1650</v>
      </c>
    </row>
    <row r="136" spans="2:65" s="1" customFormat="1">
      <c r="B136" s="33"/>
      <c r="D136" s="141" t="s">
        <v>156</v>
      </c>
      <c r="F136" s="142" t="s">
        <v>1651</v>
      </c>
      <c r="I136" s="143"/>
      <c r="L136" s="33"/>
      <c r="M136" s="144"/>
      <c r="T136" s="52"/>
      <c r="AT136" s="18" t="s">
        <v>156</v>
      </c>
      <c r="AU136" s="18" t="s">
        <v>82</v>
      </c>
    </row>
    <row r="137" spans="2:65" s="12" customFormat="1">
      <c r="B137" s="145"/>
      <c r="D137" s="146" t="s">
        <v>158</v>
      </c>
      <c r="E137" s="147" t="s">
        <v>19</v>
      </c>
      <c r="F137" s="148" t="s">
        <v>1652</v>
      </c>
      <c r="H137" s="147" t="s">
        <v>19</v>
      </c>
      <c r="I137" s="149"/>
      <c r="L137" s="145"/>
      <c r="M137" s="150"/>
      <c r="T137" s="151"/>
      <c r="AT137" s="147" t="s">
        <v>158</v>
      </c>
      <c r="AU137" s="147" t="s">
        <v>82</v>
      </c>
      <c r="AV137" s="12" t="s">
        <v>80</v>
      </c>
      <c r="AW137" s="12" t="s">
        <v>33</v>
      </c>
      <c r="AX137" s="12" t="s">
        <v>72</v>
      </c>
      <c r="AY137" s="147" t="s">
        <v>146</v>
      </c>
    </row>
    <row r="138" spans="2:65" s="13" customFormat="1">
      <c r="B138" s="152"/>
      <c r="D138" s="146" t="s">
        <v>158</v>
      </c>
      <c r="E138" s="153" t="s">
        <v>19</v>
      </c>
      <c r="F138" s="154" t="s">
        <v>1653</v>
      </c>
      <c r="H138" s="155">
        <v>0.94699999999999995</v>
      </c>
      <c r="I138" s="156"/>
      <c r="L138" s="152"/>
      <c r="M138" s="157"/>
      <c r="T138" s="158"/>
      <c r="AT138" s="153" t="s">
        <v>158</v>
      </c>
      <c r="AU138" s="153" t="s">
        <v>82</v>
      </c>
      <c r="AV138" s="13" t="s">
        <v>82</v>
      </c>
      <c r="AW138" s="13" t="s">
        <v>33</v>
      </c>
      <c r="AX138" s="13" t="s">
        <v>80</v>
      </c>
      <c r="AY138" s="153" t="s">
        <v>146</v>
      </c>
    </row>
    <row r="139" spans="2:65" s="1" customFormat="1" ht="16.5" customHeight="1">
      <c r="B139" s="33"/>
      <c r="C139" s="173" t="s">
        <v>238</v>
      </c>
      <c r="D139" s="173" t="s">
        <v>280</v>
      </c>
      <c r="E139" s="174" t="s">
        <v>1654</v>
      </c>
      <c r="F139" s="175" t="s">
        <v>1655</v>
      </c>
      <c r="G139" s="176" t="s">
        <v>152</v>
      </c>
      <c r="H139" s="177">
        <v>0.33300000000000002</v>
      </c>
      <c r="I139" s="178"/>
      <c r="J139" s="179">
        <f>ROUND(I139*H139,2)</f>
        <v>0</v>
      </c>
      <c r="K139" s="175" t="s">
        <v>153</v>
      </c>
      <c r="L139" s="180"/>
      <c r="M139" s="181" t="s">
        <v>19</v>
      </c>
      <c r="N139" s="182" t="s">
        <v>43</v>
      </c>
      <c r="P139" s="137">
        <f>O139*H139</f>
        <v>0</v>
      </c>
      <c r="Q139" s="137">
        <v>0.55000000000000004</v>
      </c>
      <c r="R139" s="137">
        <f>Q139*H139</f>
        <v>0.18315000000000003</v>
      </c>
      <c r="S139" s="137">
        <v>0</v>
      </c>
      <c r="T139" s="138">
        <f>S139*H139</f>
        <v>0</v>
      </c>
      <c r="AR139" s="139" t="s">
        <v>725</v>
      </c>
      <c r="AT139" s="139" t="s">
        <v>280</v>
      </c>
      <c r="AU139" s="139" t="s">
        <v>82</v>
      </c>
      <c r="AY139" s="18" t="s">
        <v>146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80</v>
      </c>
      <c r="BK139" s="140">
        <f>ROUND(I139*H139,2)</f>
        <v>0</v>
      </c>
      <c r="BL139" s="18" t="s">
        <v>256</v>
      </c>
      <c r="BM139" s="139" t="s">
        <v>1656</v>
      </c>
    </row>
    <row r="140" spans="2:65" s="1" customFormat="1">
      <c r="B140" s="33"/>
      <c r="D140" s="141" t="s">
        <v>156</v>
      </c>
      <c r="F140" s="142" t="s">
        <v>1657</v>
      </c>
      <c r="I140" s="143"/>
      <c r="L140" s="33"/>
      <c r="M140" s="144"/>
      <c r="T140" s="52"/>
      <c r="AT140" s="18" t="s">
        <v>156</v>
      </c>
      <c r="AU140" s="18" t="s">
        <v>82</v>
      </c>
    </row>
    <row r="141" spans="2:65" s="12" customFormat="1">
      <c r="B141" s="145"/>
      <c r="D141" s="146" t="s">
        <v>158</v>
      </c>
      <c r="E141" s="147" t="s">
        <v>19</v>
      </c>
      <c r="F141" s="148" t="s">
        <v>1658</v>
      </c>
      <c r="H141" s="147" t="s">
        <v>19</v>
      </c>
      <c r="I141" s="149"/>
      <c r="L141" s="145"/>
      <c r="M141" s="150"/>
      <c r="T141" s="151"/>
      <c r="AT141" s="147" t="s">
        <v>158</v>
      </c>
      <c r="AU141" s="147" t="s">
        <v>82</v>
      </c>
      <c r="AV141" s="12" t="s">
        <v>80</v>
      </c>
      <c r="AW141" s="12" t="s">
        <v>33</v>
      </c>
      <c r="AX141" s="12" t="s">
        <v>72</v>
      </c>
      <c r="AY141" s="147" t="s">
        <v>146</v>
      </c>
    </row>
    <row r="142" spans="2:65" s="13" customFormat="1">
      <c r="B142" s="152"/>
      <c r="D142" s="146" t="s">
        <v>158</v>
      </c>
      <c r="E142" s="153" t="s">
        <v>19</v>
      </c>
      <c r="F142" s="154" t="s">
        <v>1659</v>
      </c>
      <c r="H142" s="155">
        <v>0.33300000000000002</v>
      </c>
      <c r="I142" s="156"/>
      <c r="L142" s="152"/>
      <c r="M142" s="157"/>
      <c r="T142" s="158"/>
      <c r="AT142" s="153" t="s">
        <v>158</v>
      </c>
      <c r="AU142" s="153" t="s">
        <v>82</v>
      </c>
      <c r="AV142" s="13" t="s">
        <v>82</v>
      </c>
      <c r="AW142" s="13" t="s">
        <v>33</v>
      </c>
      <c r="AX142" s="13" t="s">
        <v>80</v>
      </c>
      <c r="AY142" s="153" t="s">
        <v>146</v>
      </c>
    </row>
    <row r="143" spans="2:65" s="1" customFormat="1" ht="44.25" customHeight="1">
      <c r="B143" s="33"/>
      <c r="C143" s="128" t="s">
        <v>244</v>
      </c>
      <c r="D143" s="128" t="s">
        <v>149</v>
      </c>
      <c r="E143" s="129" t="s">
        <v>1660</v>
      </c>
      <c r="F143" s="130" t="s">
        <v>1661</v>
      </c>
      <c r="G143" s="131" t="s">
        <v>152</v>
      </c>
      <c r="H143" s="132">
        <v>3.4620000000000002</v>
      </c>
      <c r="I143" s="133"/>
      <c r="J143" s="134">
        <f>ROUND(I143*H143,2)</f>
        <v>0</v>
      </c>
      <c r="K143" s="130" t="s">
        <v>153</v>
      </c>
      <c r="L143" s="33"/>
      <c r="M143" s="135" t="s">
        <v>19</v>
      </c>
      <c r="N143" s="136" t="s">
        <v>43</v>
      </c>
      <c r="P143" s="137">
        <f>O143*H143</f>
        <v>0</v>
      </c>
      <c r="Q143" s="137">
        <v>1.2199999999999999E-3</v>
      </c>
      <c r="R143" s="137">
        <f>Q143*H143</f>
        <v>4.2236399999999999E-3</v>
      </c>
      <c r="S143" s="137">
        <v>0</v>
      </c>
      <c r="T143" s="138">
        <f>S143*H143</f>
        <v>0</v>
      </c>
      <c r="AR143" s="139" t="s">
        <v>256</v>
      </c>
      <c r="AT143" s="139" t="s">
        <v>149</v>
      </c>
      <c r="AU143" s="139" t="s">
        <v>82</v>
      </c>
      <c r="AY143" s="18" t="s">
        <v>146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80</v>
      </c>
      <c r="BK143" s="140">
        <f>ROUND(I143*H143,2)</f>
        <v>0</v>
      </c>
      <c r="BL143" s="18" t="s">
        <v>256</v>
      </c>
      <c r="BM143" s="139" t="s">
        <v>1662</v>
      </c>
    </row>
    <row r="144" spans="2:65" s="1" customFormat="1">
      <c r="B144" s="33"/>
      <c r="D144" s="141" t="s">
        <v>156</v>
      </c>
      <c r="F144" s="142" t="s">
        <v>1663</v>
      </c>
      <c r="I144" s="143"/>
      <c r="L144" s="33"/>
      <c r="M144" s="144"/>
      <c r="T144" s="52"/>
      <c r="AT144" s="18" t="s">
        <v>156</v>
      </c>
      <c r="AU144" s="18" t="s">
        <v>82</v>
      </c>
    </row>
    <row r="145" spans="2:65" s="13" customFormat="1">
      <c r="B145" s="152"/>
      <c r="D145" s="146" t="s">
        <v>158</v>
      </c>
      <c r="E145" s="153" t="s">
        <v>19</v>
      </c>
      <c r="F145" s="154" t="s">
        <v>1664</v>
      </c>
      <c r="H145" s="155">
        <v>3.4620000000000002</v>
      </c>
      <c r="I145" s="156"/>
      <c r="L145" s="152"/>
      <c r="M145" s="157"/>
      <c r="T145" s="158"/>
      <c r="AT145" s="153" t="s">
        <v>158</v>
      </c>
      <c r="AU145" s="153" t="s">
        <v>82</v>
      </c>
      <c r="AV145" s="13" t="s">
        <v>82</v>
      </c>
      <c r="AW145" s="13" t="s">
        <v>33</v>
      </c>
      <c r="AX145" s="13" t="s">
        <v>80</v>
      </c>
      <c r="AY145" s="153" t="s">
        <v>146</v>
      </c>
    </row>
    <row r="146" spans="2:65" s="1" customFormat="1" ht="24.2" customHeight="1">
      <c r="B146" s="33"/>
      <c r="C146" s="128" t="s">
        <v>8</v>
      </c>
      <c r="D146" s="128" t="s">
        <v>149</v>
      </c>
      <c r="E146" s="129" t="s">
        <v>1665</v>
      </c>
      <c r="F146" s="130" t="s">
        <v>1666</v>
      </c>
      <c r="G146" s="131" t="s">
        <v>171</v>
      </c>
      <c r="H146" s="132">
        <v>138.19999999999999</v>
      </c>
      <c r="I146" s="133"/>
      <c r="J146" s="134">
        <f>ROUND(I146*H146,2)</f>
        <v>0</v>
      </c>
      <c r="K146" s="130" t="s">
        <v>153</v>
      </c>
      <c r="L146" s="33"/>
      <c r="M146" s="135" t="s">
        <v>19</v>
      </c>
      <c r="N146" s="136" t="s">
        <v>43</v>
      </c>
      <c r="P146" s="137">
        <f>O146*H146</f>
        <v>0</v>
      </c>
      <c r="Q146" s="137">
        <v>2.0000000000000001E-4</v>
      </c>
      <c r="R146" s="137">
        <f>Q146*H146</f>
        <v>2.7639999999999998E-2</v>
      </c>
      <c r="S146" s="137">
        <v>0</v>
      </c>
      <c r="T146" s="138">
        <f>S146*H146</f>
        <v>0</v>
      </c>
      <c r="AR146" s="139" t="s">
        <v>256</v>
      </c>
      <c r="AT146" s="139" t="s">
        <v>149</v>
      </c>
      <c r="AU146" s="139" t="s">
        <v>82</v>
      </c>
      <c r="AY146" s="18" t="s">
        <v>146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8" t="s">
        <v>80</v>
      </c>
      <c r="BK146" s="140">
        <f>ROUND(I146*H146,2)</f>
        <v>0</v>
      </c>
      <c r="BL146" s="18" t="s">
        <v>256</v>
      </c>
      <c r="BM146" s="139" t="s">
        <v>1667</v>
      </c>
    </row>
    <row r="147" spans="2:65" s="1" customFormat="1">
      <c r="B147" s="33"/>
      <c r="D147" s="141" t="s">
        <v>156</v>
      </c>
      <c r="F147" s="142" t="s">
        <v>1668</v>
      </c>
      <c r="I147" s="143"/>
      <c r="L147" s="33"/>
      <c r="M147" s="144"/>
      <c r="T147" s="52"/>
      <c r="AT147" s="18" t="s">
        <v>156</v>
      </c>
      <c r="AU147" s="18" t="s">
        <v>82</v>
      </c>
    </row>
    <row r="148" spans="2:65" s="1" customFormat="1" ht="44.25" customHeight="1">
      <c r="B148" s="33"/>
      <c r="C148" s="128" t="s">
        <v>256</v>
      </c>
      <c r="D148" s="128" t="s">
        <v>149</v>
      </c>
      <c r="E148" s="129" t="s">
        <v>1669</v>
      </c>
      <c r="F148" s="130" t="s">
        <v>1670</v>
      </c>
      <c r="G148" s="131" t="s">
        <v>1060</v>
      </c>
      <c r="H148" s="183"/>
      <c r="I148" s="133"/>
      <c r="J148" s="134">
        <f>ROUND(I148*H148,2)</f>
        <v>0</v>
      </c>
      <c r="K148" s="130" t="s">
        <v>153</v>
      </c>
      <c r="L148" s="33"/>
      <c r="M148" s="135" t="s">
        <v>19</v>
      </c>
      <c r="N148" s="136" t="s">
        <v>43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256</v>
      </c>
      <c r="AT148" s="139" t="s">
        <v>149</v>
      </c>
      <c r="AU148" s="139" t="s">
        <v>82</v>
      </c>
      <c r="AY148" s="18" t="s">
        <v>146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80</v>
      </c>
      <c r="BK148" s="140">
        <f>ROUND(I148*H148,2)</f>
        <v>0</v>
      </c>
      <c r="BL148" s="18" t="s">
        <v>256</v>
      </c>
      <c r="BM148" s="139" t="s">
        <v>1671</v>
      </c>
    </row>
    <row r="149" spans="2:65" s="1" customFormat="1">
      <c r="B149" s="33"/>
      <c r="D149" s="141" t="s">
        <v>156</v>
      </c>
      <c r="F149" s="142" t="s">
        <v>1672</v>
      </c>
      <c r="I149" s="143"/>
      <c r="L149" s="33"/>
      <c r="M149" s="190"/>
      <c r="N149" s="191"/>
      <c r="O149" s="191"/>
      <c r="P149" s="191"/>
      <c r="Q149" s="191"/>
      <c r="R149" s="191"/>
      <c r="S149" s="191"/>
      <c r="T149" s="192"/>
      <c r="AT149" s="18" t="s">
        <v>156</v>
      </c>
      <c r="AU149" s="18" t="s">
        <v>82</v>
      </c>
    </row>
    <row r="150" spans="2:65" s="1" customFormat="1" ht="6.95" customHeight="1"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33"/>
    </row>
  </sheetData>
  <sheetProtection algorithmName="SHA-512" hashValue="xAKtmRmj6Eui2LIW5GJ9qvB2Ve5i+NpRZwYTx5+VRdz/5HhSFYNUcN7rdAul1IPSfjRWQAw8x4SZfIjNvOKEfQ==" saltValue="02M3jwzoXA0EsnsLDTA5AchedkmKrIl2Yj5W7Wie4BYF8y1tvT2b9+nnTRuIyOiKxC+xdDZ0pe3GN7dKheZj6A==" spinCount="100000" sheet="1" objects="1" scenarios="1" formatColumns="0" formatRows="0" autoFilter="0"/>
  <autoFilter ref="C83:K149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0" r:id="rId2" xr:uid="{00000000-0004-0000-0400-000001000000}"/>
    <hyperlink ref="F92" r:id="rId3" xr:uid="{00000000-0004-0000-0400-000002000000}"/>
    <hyperlink ref="F96" r:id="rId4" xr:uid="{00000000-0004-0000-0400-000003000000}"/>
    <hyperlink ref="F98" r:id="rId5" xr:uid="{00000000-0004-0000-0400-000004000000}"/>
    <hyperlink ref="F101" r:id="rId6" xr:uid="{00000000-0004-0000-0400-000005000000}"/>
    <hyperlink ref="F103" r:id="rId7" xr:uid="{00000000-0004-0000-0400-000006000000}"/>
    <hyperlink ref="F106" r:id="rId8" xr:uid="{00000000-0004-0000-0400-000007000000}"/>
    <hyperlink ref="F109" r:id="rId9" xr:uid="{00000000-0004-0000-0400-000008000000}"/>
    <hyperlink ref="F113" r:id="rId10" xr:uid="{00000000-0004-0000-0400-000009000000}"/>
    <hyperlink ref="F132" r:id="rId11" xr:uid="{00000000-0004-0000-0400-00000A000000}"/>
    <hyperlink ref="F136" r:id="rId12" xr:uid="{00000000-0004-0000-0400-00000B000000}"/>
    <hyperlink ref="F140" r:id="rId13" xr:uid="{00000000-0004-0000-0400-00000C000000}"/>
    <hyperlink ref="F144" r:id="rId14" xr:uid="{00000000-0004-0000-0400-00000D000000}"/>
    <hyperlink ref="F147" r:id="rId15" xr:uid="{00000000-0004-0000-0400-00000E000000}"/>
    <hyperlink ref="F149" r:id="rId16" xr:uid="{00000000-0004-0000-04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4"/>
  <sheetViews>
    <sheetView showGridLines="0" topLeftCell="A101" workbookViewId="0">
      <selection activeCell="I120" sqref="I1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16.5" customHeight="1">
      <c r="B9" s="33"/>
      <c r="E9" s="298" t="s">
        <v>1673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ROUND(J87,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ROUND((SUM(BE87:BE143)),  2)</f>
        <v>0</v>
      </c>
      <c r="I33" s="90">
        <v>0.21</v>
      </c>
      <c r="J33" s="89">
        <f>ROUND(((SUM(BE87:BE143))*I33),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ROUND((SUM(BF87:BF143)),  2)</f>
        <v>0</v>
      </c>
      <c r="I34" s="90">
        <v>0.15</v>
      </c>
      <c r="J34" s="89">
        <f>ROUND(((SUM(BF87:BF143))*I34),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ROUND((SUM(BG87:BG143)),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ROUND((SUM(BH87:BH143)),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ROUND((SUM(BI87:BI143)),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16.5" customHeight="1">
      <c r="B50" s="33"/>
      <c r="E50" s="298" t="str">
        <f>E9</f>
        <v>05 - Zateplení podlahy půdy nad hlavní budovou (4.NP)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J87</f>
        <v>0</v>
      </c>
      <c r="L59" s="33"/>
      <c r="AU59" s="18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J88</f>
        <v>0</v>
      </c>
      <c r="L60" s="100"/>
    </row>
    <row r="61" spans="2:47" s="9" customFormat="1" ht="19.899999999999999" customHeight="1">
      <c r="B61" s="104"/>
      <c r="D61" s="105" t="s">
        <v>1492</v>
      </c>
      <c r="E61" s="106"/>
      <c r="F61" s="106"/>
      <c r="G61" s="106"/>
      <c r="H61" s="106"/>
      <c r="I61" s="106"/>
      <c r="J61" s="107">
        <f>J89</f>
        <v>0</v>
      </c>
      <c r="L61" s="104"/>
    </row>
    <row r="62" spans="2:47" s="9" customFormat="1" ht="19.899999999999999" customHeight="1">
      <c r="B62" s="104"/>
      <c r="D62" s="105" t="s">
        <v>118</v>
      </c>
      <c r="E62" s="106"/>
      <c r="F62" s="106"/>
      <c r="G62" s="106"/>
      <c r="H62" s="106"/>
      <c r="I62" s="106"/>
      <c r="J62" s="107">
        <f>J100</f>
        <v>0</v>
      </c>
      <c r="L62" s="104"/>
    </row>
    <row r="63" spans="2:47" s="9" customFormat="1" ht="19.899999999999999" customHeight="1">
      <c r="B63" s="104"/>
      <c r="D63" s="105" t="s">
        <v>119</v>
      </c>
      <c r="E63" s="106"/>
      <c r="F63" s="106"/>
      <c r="G63" s="106"/>
      <c r="H63" s="106"/>
      <c r="I63" s="106"/>
      <c r="J63" s="107">
        <f>J105</f>
        <v>0</v>
      </c>
      <c r="L63" s="104"/>
    </row>
    <row r="64" spans="2:47" s="9" customFormat="1" ht="19.899999999999999" customHeight="1">
      <c r="B64" s="104"/>
      <c r="D64" s="105" t="s">
        <v>123</v>
      </c>
      <c r="E64" s="106"/>
      <c r="F64" s="106"/>
      <c r="G64" s="106"/>
      <c r="H64" s="106"/>
      <c r="I64" s="106"/>
      <c r="J64" s="107">
        <f>J115</f>
        <v>0</v>
      </c>
      <c r="L64" s="104"/>
    </row>
    <row r="65" spans="2:12" s="8" customFormat="1" ht="24.95" customHeight="1">
      <c r="B65" s="100"/>
      <c r="D65" s="101" t="s">
        <v>124</v>
      </c>
      <c r="E65" s="102"/>
      <c r="F65" s="102"/>
      <c r="G65" s="102"/>
      <c r="H65" s="102"/>
      <c r="I65" s="102"/>
      <c r="J65" s="103">
        <f>J118</f>
        <v>0</v>
      </c>
      <c r="L65" s="100"/>
    </row>
    <row r="66" spans="2:12" s="9" customFormat="1" ht="19.899999999999999" customHeight="1">
      <c r="B66" s="104"/>
      <c r="D66" s="105" t="s">
        <v>1588</v>
      </c>
      <c r="E66" s="106"/>
      <c r="F66" s="106"/>
      <c r="G66" s="106"/>
      <c r="H66" s="106"/>
      <c r="I66" s="106"/>
      <c r="J66" s="107">
        <f>J119</f>
        <v>0</v>
      </c>
      <c r="L66" s="104"/>
    </row>
    <row r="67" spans="2:12" s="9" customFormat="1" ht="19.899999999999999" customHeight="1">
      <c r="B67" s="104"/>
      <c r="D67" s="105" t="s">
        <v>1495</v>
      </c>
      <c r="E67" s="106"/>
      <c r="F67" s="106"/>
      <c r="G67" s="106"/>
      <c r="H67" s="106"/>
      <c r="I67" s="106"/>
      <c r="J67" s="107">
        <f>J139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131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15" t="str">
        <f>E7</f>
        <v>ZŠ Riegrova - fasáda, střecha, k.ú. Opava-Předměstí, p.č. 522/2</v>
      </c>
      <c r="F77" s="316"/>
      <c r="G77" s="316"/>
      <c r="H77" s="316"/>
      <c r="L77" s="33"/>
    </row>
    <row r="78" spans="2:12" s="1" customFormat="1" ht="12" customHeight="1">
      <c r="B78" s="33"/>
      <c r="C78" s="28" t="s">
        <v>105</v>
      </c>
      <c r="L78" s="33"/>
    </row>
    <row r="79" spans="2:12" s="1" customFormat="1" ht="16.5" customHeight="1">
      <c r="B79" s="33"/>
      <c r="E79" s="298" t="str">
        <f>E9</f>
        <v>05 - Zateplení podlahy půdy nad hlavní budovou (4.NP)</v>
      </c>
      <c r="F79" s="314"/>
      <c r="G79" s="314"/>
      <c r="H79" s="31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k.ú. Opava-Předměstí, p.č. 522/2</v>
      </c>
      <c r="I81" s="28" t="s">
        <v>23</v>
      </c>
      <c r="J81" s="49" t="str">
        <f>IF(J12="","",J12)</f>
        <v>27. 10. 2021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E15</f>
        <v>Statutární město Opava, Horní nám. 382/69, Opava</v>
      </c>
      <c r="I83" s="28" t="s">
        <v>31</v>
      </c>
      <c r="J83" s="31" t="str">
        <f>E21</f>
        <v>Ing. Jan Pospíšil</v>
      </c>
      <c r="L83" s="33"/>
    </row>
    <row r="84" spans="2:65" s="1" customFormat="1" ht="15.2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08"/>
      <c r="C86" s="109" t="s">
        <v>132</v>
      </c>
      <c r="D86" s="110" t="s">
        <v>57</v>
      </c>
      <c r="E86" s="110" t="s">
        <v>53</v>
      </c>
      <c r="F86" s="110" t="s">
        <v>54</v>
      </c>
      <c r="G86" s="110" t="s">
        <v>133</v>
      </c>
      <c r="H86" s="110" t="s">
        <v>134</v>
      </c>
      <c r="I86" s="110" t="s">
        <v>135</v>
      </c>
      <c r="J86" s="110" t="s">
        <v>109</v>
      </c>
      <c r="K86" s="111" t="s">
        <v>136</v>
      </c>
      <c r="L86" s="108"/>
      <c r="M86" s="55" t="s">
        <v>19</v>
      </c>
      <c r="N86" s="56" t="s">
        <v>42</v>
      </c>
      <c r="O86" s="56" t="s">
        <v>137</v>
      </c>
      <c r="P86" s="56" t="s">
        <v>138</v>
      </c>
      <c r="Q86" s="56" t="s">
        <v>139</v>
      </c>
      <c r="R86" s="56" t="s">
        <v>140</v>
      </c>
      <c r="S86" s="56" t="s">
        <v>141</v>
      </c>
      <c r="T86" s="57" t="s">
        <v>142</v>
      </c>
    </row>
    <row r="87" spans="2:65" s="1" customFormat="1" ht="22.9" customHeight="1">
      <c r="B87" s="33"/>
      <c r="C87" s="60" t="s">
        <v>143</v>
      </c>
      <c r="J87" s="112">
        <f>BK87</f>
        <v>0</v>
      </c>
      <c r="L87" s="33"/>
      <c r="M87" s="58"/>
      <c r="N87" s="50"/>
      <c r="O87" s="50"/>
      <c r="P87" s="113">
        <f>P88+P118</f>
        <v>0</v>
      </c>
      <c r="Q87" s="50"/>
      <c r="R87" s="113">
        <f>R88+R118</f>
        <v>2.030688</v>
      </c>
      <c r="S87" s="50"/>
      <c r="T87" s="114">
        <f>T88+T118</f>
        <v>1.2276E-2</v>
      </c>
      <c r="AT87" s="18" t="s">
        <v>71</v>
      </c>
      <c r="AU87" s="18" t="s">
        <v>110</v>
      </c>
      <c r="BK87" s="115">
        <f>BK88+BK118</f>
        <v>0</v>
      </c>
    </row>
    <row r="88" spans="2:65" s="11" customFormat="1" ht="25.9" customHeight="1">
      <c r="B88" s="116"/>
      <c r="D88" s="117" t="s">
        <v>71</v>
      </c>
      <c r="E88" s="118" t="s">
        <v>144</v>
      </c>
      <c r="F88" s="118" t="s">
        <v>145</v>
      </c>
      <c r="I88" s="119"/>
      <c r="J88" s="120">
        <f>BK88</f>
        <v>0</v>
      </c>
      <c r="L88" s="116"/>
      <c r="M88" s="121"/>
      <c r="P88" s="122">
        <f>P89+P100+P105+P115</f>
        <v>0</v>
      </c>
      <c r="R88" s="122">
        <f>R89+R100+R105+R115</f>
        <v>1.0011060000000001</v>
      </c>
      <c r="T88" s="123">
        <f>T89+T100+T105+T115</f>
        <v>0</v>
      </c>
      <c r="AR88" s="117" t="s">
        <v>80</v>
      </c>
      <c r="AT88" s="124" t="s">
        <v>71</v>
      </c>
      <c r="AU88" s="124" t="s">
        <v>72</v>
      </c>
      <c r="AY88" s="117" t="s">
        <v>146</v>
      </c>
      <c r="BK88" s="125">
        <f>BK89+BK100+BK105+BK115</f>
        <v>0</v>
      </c>
    </row>
    <row r="89" spans="2:65" s="11" customFormat="1" ht="22.9" customHeight="1">
      <c r="B89" s="116"/>
      <c r="D89" s="117" t="s">
        <v>71</v>
      </c>
      <c r="E89" s="126" t="s">
        <v>930</v>
      </c>
      <c r="F89" s="126" t="s">
        <v>1506</v>
      </c>
      <c r="I89" s="119"/>
      <c r="J89" s="127">
        <f>BK89</f>
        <v>0</v>
      </c>
      <c r="L89" s="116"/>
      <c r="M89" s="121"/>
      <c r="P89" s="122">
        <f>SUM(P90:P99)</f>
        <v>0</v>
      </c>
      <c r="R89" s="122">
        <f>SUM(R90:R99)</f>
        <v>0.99475200000000008</v>
      </c>
      <c r="T89" s="123">
        <f>SUM(T90:T99)</f>
        <v>0</v>
      </c>
      <c r="AR89" s="117" t="s">
        <v>80</v>
      </c>
      <c r="AT89" s="124" t="s">
        <v>71</v>
      </c>
      <c r="AU89" s="124" t="s">
        <v>80</v>
      </c>
      <c r="AY89" s="117" t="s">
        <v>146</v>
      </c>
      <c r="BK89" s="125">
        <f>SUM(BK90:BK99)</f>
        <v>0</v>
      </c>
    </row>
    <row r="90" spans="2:65" s="1" customFormat="1" ht="24.2" customHeight="1">
      <c r="B90" s="33"/>
      <c r="C90" s="128" t="s">
        <v>80</v>
      </c>
      <c r="D90" s="128" t="s">
        <v>149</v>
      </c>
      <c r="E90" s="129" t="s">
        <v>1674</v>
      </c>
      <c r="F90" s="130" t="s">
        <v>1675</v>
      </c>
      <c r="G90" s="131" t="s">
        <v>171</v>
      </c>
      <c r="H90" s="132">
        <v>39.6</v>
      </c>
      <c r="I90" s="133"/>
      <c r="J90" s="134">
        <f>ROUND(I90*H90,2)</f>
        <v>0</v>
      </c>
      <c r="K90" s="130" t="s">
        <v>153</v>
      </c>
      <c r="L90" s="33"/>
      <c r="M90" s="135" t="s">
        <v>19</v>
      </c>
      <c r="N90" s="136" t="s">
        <v>43</v>
      </c>
      <c r="P90" s="137">
        <f>O90*H90</f>
        <v>0</v>
      </c>
      <c r="Q90" s="137">
        <v>2.5999999999999998E-4</v>
      </c>
      <c r="R90" s="137">
        <f>Q90*H90</f>
        <v>1.0296E-2</v>
      </c>
      <c r="S90" s="137">
        <v>0</v>
      </c>
      <c r="T90" s="138">
        <f>S90*H90</f>
        <v>0</v>
      </c>
      <c r="AR90" s="139" t="s">
        <v>154</v>
      </c>
      <c r="AT90" s="139" t="s">
        <v>149</v>
      </c>
      <c r="AU90" s="139" t="s">
        <v>82</v>
      </c>
      <c r="AY90" s="18" t="s">
        <v>146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154</v>
      </c>
      <c r="BM90" s="139" t="s">
        <v>1676</v>
      </c>
    </row>
    <row r="91" spans="2:65" s="1" customFormat="1">
      <c r="B91" s="33"/>
      <c r="D91" s="141" t="s">
        <v>156</v>
      </c>
      <c r="F91" s="142" t="s">
        <v>1677</v>
      </c>
      <c r="I91" s="143"/>
      <c r="L91" s="33"/>
      <c r="M91" s="144"/>
      <c r="T91" s="52"/>
      <c r="AT91" s="18" t="s">
        <v>156</v>
      </c>
      <c r="AU91" s="18" t="s">
        <v>82</v>
      </c>
    </row>
    <row r="92" spans="2:65" s="1" customFormat="1" ht="37.9" customHeight="1">
      <c r="B92" s="33"/>
      <c r="C92" s="128" t="s">
        <v>82</v>
      </c>
      <c r="D92" s="128" t="s">
        <v>149</v>
      </c>
      <c r="E92" s="129" t="s">
        <v>1678</v>
      </c>
      <c r="F92" s="130" t="s">
        <v>1679</v>
      </c>
      <c r="G92" s="131" t="s">
        <v>171</v>
      </c>
      <c r="H92" s="132">
        <v>39.6</v>
      </c>
      <c r="I92" s="133"/>
      <c r="J92" s="134">
        <f>ROUND(I92*H92,2)</f>
        <v>0</v>
      </c>
      <c r="K92" s="130" t="s">
        <v>153</v>
      </c>
      <c r="L92" s="33"/>
      <c r="M92" s="135" t="s">
        <v>19</v>
      </c>
      <c r="N92" s="136" t="s">
        <v>43</v>
      </c>
      <c r="P92" s="137">
        <f>O92*H92</f>
        <v>0</v>
      </c>
      <c r="Q92" s="137">
        <v>2.0480000000000002E-2</v>
      </c>
      <c r="R92" s="137">
        <f>Q92*H92</f>
        <v>0.81100800000000006</v>
      </c>
      <c r="S92" s="137">
        <v>0</v>
      </c>
      <c r="T92" s="138">
        <f>S92*H92</f>
        <v>0</v>
      </c>
      <c r="AR92" s="139" t="s">
        <v>154</v>
      </c>
      <c r="AT92" s="139" t="s">
        <v>149</v>
      </c>
      <c r="AU92" s="139" t="s">
        <v>82</v>
      </c>
      <c r="AY92" s="18" t="s">
        <v>146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80</v>
      </c>
      <c r="BK92" s="140">
        <f>ROUND(I92*H92,2)</f>
        <v>0</v>
      </c>
      <c r="BL92" s="18" t="s">
        <v>154</v>
      </c>
      <c r="BM92" s="139" t="s">
        <v>1680</v>
      </c>
    </row>
    <row r="93" spans="2:65" s="1" customFormat="1">
      <c r="B93" s="33"/>
      <c r="D93" s="141" t="s">
        <v>156</v>
      </c>
      <c r="F93" s="142" t="s">
        <v>1681</v>
      </c>
      <c r="I93" s="143"/>
      <c r="L93" s="33"/>
      <c r="M93" s="144"/>
      <c r="T93" s="52"/>
      <c r="AT93" s="18" t="s">
        <v>156</v>
      </c>
      <c r="AU93" s="18" t="s">
        <v>82</v>
      </c>
    </row>
    <row r="94" spans="2:65" s="12" customFormat="1">
      <c r="B94" s="145"/>
      <c r="D94" s="146" t="s">
        <v>158</v>
      </c>
      <c r="E94" s="147" t="s">
        <v>19</v>
      </c>
      <c r="F94" s="148" t="s">
        <v>1682</v>
      </c>
      <c r="H94" s="147" t="s">
        <v>19</v>
      </c>
      <c r="I94" s="149"/>
      <c r="L94" s="145"/>
      <c r="M94" s="150"/>
      <c r="T94" s="151"/>
      <c r="AT94" s="147" t="s">
        <v>158</v>
      </c>
      <c r="AU94" s="147" t="s">
        <v>82</v>
      </c>
      <c r="AV94" s="12" t="s">
        <v>80</v>
      </c>
      <c r="AW94" s="12" t="s">
        <v>33</v>
      </c>
      <c r="AX94" s="12" t="s">
        <v>72</v>
      </c>
      <c r="AY94" s="147" t="s">
        <v>146</v>
      </c>
    </row>
    <row r="95" spans="2:65" s="13" customFormat="1">
      <c r="B95" s="152"/>
      <c r="D95" s="146" t="s">
        <v>158</v>
      </c>
      <c r="E95" s="153" t="s">
        <v>19</v>
      </c>
      <c r="F95" s="154" t="s">
        <v>1683</v>
      </c>
      <c r="H95" s="155">
        <v>39.6</v>
      </c>
      <c r="I95" s="156"/>
      <c r="L95" s="152"/>
      <c r="M95" s="157"/>
      <c r="T95" s="158"/>
      <c r="AT95" s="153" t="s">
        <v>158</v>
      </c>
      <c r="AU95" s="153" t="s">
        <v>82</v>
      </c>
      <c r="AV95" s="13" t="s">
        <v>82</v>
      </c>
      <c r="AW95" s="13" t="s">
        <v>33</v>
      </c>
      <c r="AX95" s="13" t="s">
        <v>80</v>
      </c>
      <c r="AY95" s="153" t="s">
        <v>146</v>
      </c>
    </row>
    <row r="96" spans="2:65" s="1" customFormat="1" ht="37.9" customHeight="1">
      <c r="B96" s="33"/>
      <c r="C96" s="128" t="s">
        <v>147</v>
      </c>
      <c r="D96" s="128" t="s">
        <v>149</v>
      </c>
      <c r="E96" s="129" t="s">
        <v>1516</v>
      </c>
      <c r="F96" s="130" t="s">
        <v>1517</v>
      </c>
      <c r="G96" s="131" t="s">
        <v>171</v>
      </c>
      <c r="H96" s="132">
        <v>39.6</v>
      </c>
      <c r="I96" s="133"/>
      <c r="J96" s="134">
        <f>ROUND(I96*H96,2)</f>
        <v>0</v>
      </c>
      <c r="K96" s="130" t="s">
        <v>153</v>
      </c>
      <c r="L96" s="33"/>
      <c r="M96" s="135" t="s">
        <v>19</v>
      </c>
      <c r="N96" s="136" t="s">
        <v>43</v>
      </c>
      <c r="P96" s="137">
        <f>O96*H96</f>
        <v>0</v>
      </c>
      <c r="Q96" s="137">
        <v>4.3800000000000002E-3</v>
      </c>
      <c r="R96" s="137">
        <f>Q96*H96</f>
        <v>0.17344800000000002</v>
      </c>
      <c r="S96" s="137">
        <v>0</v>
      </c>
      <c r="T96" s="138">
        <f>S96*H96</f>
        <v>0</v>
      </c>
      <c r="AR96" s="139" t="s">
        <v>154</v>
      </c>
      <c r="AT96" s="139" t="s">
        <v>149</v>
      </c>
      <c r="AU96" s="139" t="s">
        <v>82</v>
      </c>
      <c r="AY96" s="18" t="s">
        <v>146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80</v>
      </c>
      <c r="BK96" s="140">
        <f>ROUND(I96*H96,2)</f>
        <v>0</v>
      </c>
      <c r="BL96" s="18" t="s">
        <v>154</v>
      </c>
      <c r="BM96" s="139" t="s">
        <v>1684</v>
      </c>
    </row>
    <row r="97" spans="2:65" s="1" customFormat="1">
      <c r="B97" s="33"/>
      <c r="D97" s="141" t="s">
        <v>156</v>
      </c>
      <c r="F97" s="142" t="s">
        <v>1519</v>
      </c>
      <c r="I97" s="143"/>
      <c r="L97" s="33"/>
      <c r="M97" s="144"/>
      <c r="T97" s="52"/>
      <c r="AT97" s="18" t="s">
        <v>156</v>
      </c>
      <c r="AU97" s="18" t="s">
        <v>82</v>
      </c>
    </row>
    <row r="98" spans="2:65" s="12" customFormat="1">
      <c r="B98" s="145"/>
      <c r="D98" s="146" t="s">
        <v>158</v>
      </c>
      <c r="E98" s="147" t="s">
        <v>19</v>
      </c>
      <c r="F98" s="148" t="s">
        <v>1685</v>
      </c>
      <c r="H98" s="147" t="s">
        <v>19</v>
      </c>
      <c r="I98" s="149"/>
      <c r="L98" s="145"/>
      <c r="M98" s="150"/>
      <c r="T98" s="151"/>
      <c r="AT98" s="147" t="s">
        <v>158</v>
      </c>
      <c r="AU98" s="147" t="s">
        <v>82</v>
      </c>
      <c r="AV98" s="12" t="s">
        <v>80</v>
      </c>
      <c r="AW98" s="12" t="s">
        <v>33</v>
      </c>
      <c r="AX98" s="12" t="s">
        <v>72</v>
      </c>
      <c r="AY98" s="147" t="s">
        <v>146</v>
      </c>
    </row>
    <row r="99" spans="2:65" s="13" customFormat="1">
      <c r="B99" s="152"/>
      <c r="D99" s="146" t="s">
        <v>158</v>
      </c>
      <c r="E99" s="153" t="s">
        <v>19</v>
      </c>
      <c r="F99" s="154" t="s">
        <v>1683</v>
      </c>
      <c r="H99" s="155">
        <v>39.6</v>
      </c>
      <c r="I99" s="156"/>
      <c r="L99" s="152"/>
      <c r="M99" s="157"/>
      <c r="T99" s="158"/>
      <c r="AT99" s="153" t="s">
        <v>158</v>
      </c>
      <c r="AU99" s="153" t="s">
        <v>82</v>
      </c>
      <c r="AV99" s="13" t="s">
        <v>82</v>
      </c>
      <c r="AW99" s="13" t="s">
        <v>33</v>
      </c>
      <c r="AX99" s="13" t="s">
        <v>80</v>
      </c>
      <c r="AY99" s="153" t="s">
        <v>146</v>
      </c>
    </row>
    <row r="100" spans="2:65" s="11" customFormat="1" ht="22.9" customHeight="1">
      <c r="B100" s="116"/>
      <c r="D100" s="117" t="s">
        <v>71</v>
      </c>
      <c r="E100" s="126" t="s">
        <v>729</v>
      </c>
      <c r="F100" s="126" t="s">
        <v>730</v>
      </c>
      <c r="I100" s="119"/>
      <c r="J100" s="127">
        <f>BK100</f>
        <v>0</v>
      </c>
      <c r="L100" s="116"/>
      <c r="M100" s="121"/>
      <c r="P100" s="122">
        <f>SUM(P101:P104)</f>
        <v>0</v>
      </c>
      <c r="R100" s="122">
        <f>SUM(R101:R104)</f>
        <v>2.5739999999999999E-3</v>
      </c>
      <c r="T100" s="123">
        <f>SUM(T101:T104)</f>
        <v>0</v>
      </c>
      <c r="AR100" s="117" t="s">
        <v>80</v>
      </c>
      <c r="AT100" s="124" t="s">
        <v>71</v>
      </c>
      <c r="AU100" s="124" t="s">
        <v>80</v>
      </c>
      <c r="AY100" s="117" t="s">
        <v>146</v>
      </c>
      <c r="BK100" s="125">
        <f>SUM(BK101:BK104)</f>
        <v>0</v>
      </c>
    </row>
    <row r="101" spans="2:65" s="1" customFormat="1" ht="37.9" customHeight="1">
      <c r="B101" s="33"/>
      <c r="C101" s="128" t="s">
        <v>154</v>
      </c>
      <c r="D101" s="128" t="s">
        <v>149</v>
      </c>
      <c r="E101" s="129" t="s">
        <v>1534</v>
      </c>
      <c r="F101" s="130" t="s">
        <v>1535</v>
      </c>
      <c r="G101" s="131" t="s">
        <v>171</v>
      </c>
      <c r="H101" s="132">
        <v>19.8</v>
      </c>
      <c r="I101" s="133"/>
      <c r="J101" s="134">
        <f>ROUND(I101*H101,2)</f>
        <v>0</v>
      </c>
      <c r="K101" s="130" t="s">
        <v>153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1.2999999999999999E-4</v>
      </c>
      <c r="R101" s="137">
        <f>Q101*H101</f>
        <v>2.5739999999999999E-3</v>
      </c>
      <c r="S101" s="137">
        <v>0</v>
      </c>
      <c r="T101" s="138">
        <f>S101*H101</f>
        <v>0</v>
      </c>
      <c r="AR101" s="139" t="s">
        <v>154</v>
      </c>
      <c r="AT101" s="139" t="s">
        <v>149</v>
      </c>
      <c r="AU101" s="139" t="s">
        <v>82</v>
      </c>
      <c r="AY101" s="18" t="s">
        <v>146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80</v>
      </c>
      <c r="BK101" s="140">
        <f>ROUND(I101*H101,2)</f>
        <v>0</v>
      </c>
      <c r="BL101" s="18" t="s">
        <v>154</v>
      </c>
      <c r="BM101" s="139" t="s">
        <v>1686</v>
      </c>
    </row>
    <row r="102" spans="2:65" s="1" customFormat="1">
      <c r="B102" s="33"/>
      <c r="D102" s="141" t="s">
        <v>156</v>
      </c>
      <c r="F102" s="142" t="s">
        <v>1537</v>
      </c>
      <c r="I102" s="143"/>
      <c r="L102" s="33"/>
      <c r="M102" s="144"/>
      <c r="T102" s="52"/>
      <c r="AT102" s="18" t="s">
        <v>156</v>
      </c>
      <c r="AU102" s="18" t="s">
        <v>82</v>
      </c>
    </row>
    <row r="103" spans="2:65" s="12" customFormat="1">
      <c r="B103" s="145"/>
      <c r="D103" s="146" t="s">
        <v>158</v>
      </c>
      <c r="E103" s="147" t="s">
        <v>19</v>
      </c>
      <c r="F103" s="148" t="s">
        <v>1687</v>
      </c>
      <c r="H103" s="147" t="s">
        <v>19</v>
      </c>
      <c r="I103" s="149"/>
      <c r="L103" s="145"/>
      <c r="M103" s="150"/>
      <c r="T103" s="151"/>
      <c r="AT103" s="147" t="s">
        <v>158</v>
      </c>
      <c r="AU103" s="147" t="s">
        <v>82</v>
      </c>
      <c r="AV103" s="12" t="s">
        <v>80</v>
      </c>
      <c r="AW103" s="12" t="s">
        <v>33</v>
      </c>
      <c r="AX103" s="12" t="s">
        <v>72</v>
      </c>
      <c r="AY103" s="147" t="s">
        <v>146</v>
      </c>
    </row>
    <row r="104" spans="2:65" s="13" customFormat="1">
      <c r="B104" s="152"/>
      <c r="D104" s="146" t="s">
        <v>158</v>
      </c>
      <c r="E104" s="153" t="s">
        <v>19</v>
      </c>
      <c r="F104" s="154" t="s">
        <v>1688</v>
      </c>
      <c r="H104" s="155">
        <v>19.8</v>
      </c>
      <c r="I104" s="156"/>
      <c r="L104" s="152"/>
      <c r="M104" s="157"/>
      <c r="T104" s="158"/>
      <c r="AT104" s="153" t="s">
        <v>158</v>
      </c>
      <c r="AU104" s="153" t="s">
        <v>82</v>
      </c>
      <c r="AV104" s="13" t="s">
        <v>82</v>
      </c>
      <c r="AW104" s="13" t="s">
        <v>33</v>
      </c>
      <c r="AX104" s="13" t="s">
        <v>80</v>
      </c>
      <c r="AY104" s="153" t="s">
        <v>146</v>
      </c>
    </row>
    <row r="105" spans="2:65" s="11" customFormat="1" ht="22.9" customHeight="1">
      <c r="B105" s="116"/>
      <c r="D105" s="117" t="s">
        <v>71</v>
      </c>
      <c r="E105" s="126" t="s">
        <v>810</v>
      </c>
      <c r="F105" s="126" t="s">
        <v>811</v>
      </c>
      <c r="I105" s="119"/>
      <c r="J105" s="127">
        <f>BK105</f>
        <v>0</v>
      </c>
      <c r="L105" s="116"/>
      <c r="M105" s="121"/>
      <c r="P105" s="122">
        <f>SUM(P106:P114)</f>
        <v>0</v>
      </c>
      <c r="R105" s="122">
        <f>SUM(R106:R114)</f>
        <v>3.7800000000000004E-3</v>
      </c>
      <c r="T105" s="123">
        <f>SUM(T106:T114)</f>
        <v>0</v>
      </c>
      <c r="AR105" s="117" t="s">
        <v>80</v>
      </c>
      <c r="AT105" s="124" t="s">
        <v>71</v>
      </c>
      <c r="AU105" s="124" t="s">
        <v>80</v>
      </c>
      <c r="AY105" s="117" t="s">
        <v>146</v>
      </c>
      <c r="BK105" s="125">
        <f>SUM(BK106:BK114)</f>
        <v>0</v>
      </c>
    </row>
    <row r="106" spans="2:65" s="1" customFormat="1" ht="37.9" customHeight="1">
      <c r="B106" s="33"/>
      <c r="C106" s="128" t="s">
        <v>180</v>
      </c>
      <c r="D106" s="128" t="s">
        <v>149</v>
      </c>
      <c r="E106" s="129" t="s">
        <v>1539</v>
      </c>
      <c r="F106" s="130" t="s">
        <v>1540</v>
      </c>
      <c r="G106" s="131" t="s">
        <v>171</v>
      </c>
      <c r="H106" s="132">
        <v>94.5</v>
      </c>
      <c r="I106" s="133"/>
      <c r="J106" s="134">
        <f>ROUND(I106*H106,2)</f>
        <v>0</v>
      </c>
      <c r="K106" s="130" t="s">
        <v>153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4.0000000000000003E-5</v>
      </c>
      <c r="R106" s="137">
        <f>Q106*H106</f>
        <v>3.7800000000000004E-3</v>
      </c>
      <c r="S106" s="137">
        <v>0</v>
      </c>
      <c r="T106" s="138">
        <f>S106*H106</f>
        <v>0</v>
      </c>
      <c r="AR106" s="139" t="s">
        <v>154</v>
      </c>
      <c r="AT106" s="139" t="s">
        <v>149</v>
      </c>
      <c r="AU106" s="139" t="s">
        <v>82</v>
      </c>
      <c r="AY106" s="18" t="s">
        <v>146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154</v>
      </c>
      <c r="BM106" s="139" t="s">
        <v>1689</v>
      </c>
    </row>
    <row r="107" spans="2:65" s="1" customFormat="1">
      <c r="B107" s="33"/>
      <c r="D107" s="141" t="s">
        <v>156</v>
      </c>
      <c r="F107" s="142" t="s">
        <v>1542</v>
      </c>
      <c r="I107" s="143"/>
      <c r="L107" s="33"/>
      <c r="M107" s="144"/>
      <c r="T107" s="52"/>
      <c r="AT107" s="18" t="s">
        <v>156</v>
      </c>
      <c r="AU107" s="18" t="s">
        <v>82</v>
      </c>
    </row>
    <row r="108" spans="2:65" s="13" customFormat="1">
      <c r="B108" s="152"/>
      <c r="D108" s="146" t="s">
        <v>158</v>
      </c>
      <c r="E108" s="153" t="s">
        <v>19</v>
      </c>
      <c r="F108" s="154" t="s">
        <v>1690</v>
      </c>
      <c r="H108" s="155">
        <v>74.7</v>
      </c>
      <c r="I108" s="156"/>
      <c r="L108" s="152"/>
      <c r="M108" s="157"/>
      <c r="T108" s="158"/>
      <c r="AT108" s="153" t="s">
        <v>158</v>
      </c>
      <c r="AU108" s="153" t="s">
        <v>82</v>
      </c>
      <c r="AV108" s="13" t="s">
        <v>82</v>
      </c>
      <c r="AW108" s="13" t="s">
        <v>33</v>
      </c>
      <c r="AX108" s="13" t="s">
        <v>72</v>
      </c>
      <c r="AY108" s="153" t="s">
        <v>146</v>
      </c>
    </row>
    <row r="109" spans="2:65" s="13" customFormat="1">
      <c r="B109" s="152"/>
      <c r="D109" s="146" t="s">
        <v>158</v>
      </c>
      <c r="E109" s="153" t="s">
        <v>19</v>
      </c>
      <c r="F109" s="154" t="s">
        <v>1688</v>
      </c>
      <c r="H109" s="155">
        <v>19.8</v>
      </c>
      <c r="I109" s="156"/>
      <c r="L109" s="152"/>
      <c r="M109" s="157"/>
      <c r="T109" s="158"/>
      <c r="AT109" s="153" t="s">
        <v>158</v>
      </c>
      <c r="AU109" s="153" t="s">
        <v>82</v>
      </c>
      <c r="AV109" s="13" t="s">
        <v>82</v>
      </c>
      <c r="AW109" s="13" t="s">
        <v>33</v>
      </c>
      <c r="AX109" s="13" t="s">
        <v>72</v>
      </c>
      <c r="AY109" s="153" t="s">
        <v>146</v>
      </c>
    </row>
    <row r="110" spans="2:65" s="14" customFormat="1">
      <c r="B110" s="159"/>
      <c r="D110" s="146" t="s">
        <v>158</v>
      </c>
      <c r="E110" s="160" t="s">
        <v>19</v>
      </c>
      <c r="F110" s="161" t="s">
        <v>163</v>
      </c>
      <c r="H110" s="162">
        <v>94.5</v>
      </c>
      <c r="I110" s="163"/>
      <c r="L110" s="159"/>
      <c r="M110" s="164"/>
      <c r="T110" s="165"/>
      <c r="AT110" s="160" t="s">
        <v>158</v>
      </c>
      <c r="AU110" s="160" t="s">
        <v>82</v>
      </c>
      <c r="AV110" s="14" t="s">
        <v>154</v>
      </c>
      <c r="AW110" s="14" t="s">
        <v>33</v>
      </c>
      <c r="AX110" s="14" t="s">
        <v>80</v>
      </c>
      <c r="AY110" s="160" t="s">
        <v>146</v>
      </c>
    </row>
    <row r="111" spans="2:65" s="1" customFormat="1" ht="24.2" customHeight="1">
      <c r="B111" s="33"/>
      <c r="C111" s="128" t="s">
        <v>189</v>
      </c>
      <c r="D111" s="128" t="s">
        <v>149</v>
      </c>
      <c r="E111" s="129" t="s">
        <v>1590</v>
      </c>
      <c r="F111" s="130" t="s">
        <v>1591</v>
      </c>
      <c r="G111" s="131" t="s">
        <v>171</v>
      </c>
      <c r="H111" s="132">
        <v>74.7</v>
      </c>
      <c r="I111" s="133"/>
      <c r="J111" s="134">
        <f>ROUND(I111*H111,2)</f>
        <v>0</v>
      </c>
      <c r="K111" s="130" t="s">
        <v>153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154</v>
      </c>
      <c r="AT111" s="139" t="s">
        <v>149</v>
      </c>
      <c r="AU111" s="139" t="s">
        <v>82</v>
      </c>
      <c r="AY111" s="18" t="s">
        <v>146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154</v>
      </c>
      <c r="BM111" s="139" t="s">
        <v>1592</v>
      </c>
    </row>
    <row r="112" spans="2:65" s="1" customFormat="1">
      <c r="B112" s="33"/>
      <c r="D112" s="141" t="s">
        <v>156</v>
      </c>
      <c r="F112" s="142" t="s">
        <v>1593</v>
      </c>
      <c r="I112" s="143"/>
      <c r="L112" s="33"/>
      <c r="M112" s="144"/>
      <c r="T112" s="52"/>
      <c r="AT112" s="18" t="s">
        <v>156</v>
      </c>
      <c r="AU112" s="18" t="s">
        <v>82</v>
      </c>
    </row>
    <row r="113" spans="2:65" s="1" customFormat="1" ht="24.2" customHeight="1">
      <c r="B113" s="33"/>
      <c r="C113" s="128" t="s">
        <v>193</v>
      </c>
      <c r="D113" s="128" t="s">
        <v>149</v>
      </c>
      <c r="E113" s="129" t="s">
        <v>1594</v>
      </c>
      <c r="F113" s="130" t="s">
        <v>1595</v>
      </c>
      <c r="G113" s="131" t="s">
        <v>171</v>
      </c>
      <c r="H113" s="132">
        <v>74.7</v>
      </c>
      <c r="I113" s="133"/>
      <c r="J113" s="134">
        <f>ROUND(I113*H113,2)</f>
        <v>0</v>
      </c>
      <c r="K113" s="130" t="s">
        <v>153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154</v>
      </c>
      <c r="AT113" s="139" t="s">
        <v>149</v>
      </c>
      <c r="AU113" s="139" t="s">
        <v>82</v>
      </c>
      <c r="AY113" s="18" t="s">
        <v>146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154</v>
      </c>
      <c r="BM113" s="139" t="s">
        <v>1596</v>
      </c>
    </row>
    <row r="114" spans="2:65" s="1" customFormat="1">
      <c r="B114" s="33"/>
      <c r="D114" s="141" t="s">
        <v>156</v>
      </c>
      <c r="F114" s="142" t="s">
        <v>1597</v>
      </c>
      <c r="I114" s="143"/>
      <c r="L114" s="33"/>
      <c r="M114" s="144"/>
      <c r="T114" s="52"/>
      <c r="AT114" s="18" t="s">
        <v>156</v>
      </c>
      <c r="AU114" s="18" t="s">
        <v>82</v>
      </c>
    </row>
    <row r="115" spans="2:65" s="11" customFormat="1" ht="22.9" customHeight="1">
      <c r="B115" s="116"/>
      <c r="D115" s="117" t="s">
        <v>71</v>
      </c>
      <c r="E115" s="126" t="s">
        <v>940</v>
      </c>
      <c r="F115" s="126" t="s">
        <v>941</v>
      </c>
      <c r="I115" s="119"/>
      <c r="J115" s="127">
        <f>BK115</f>
        <v>0</v>
      </c>
      <c r="L115" s="116"/>
      <c r="M115" s="121"/>
      <c r="P115" s="122">
        <f>SUM(P116:P117)</f>
        <v>0</v>
      </c>
      <c r="R115" s="122">
        <f>SUM(R116:R117)</f>
        <v>0</v>
      </c>
      <c r="T115" s="123">
        <f>SUM(T116:T117)</f>
        <v>0</v>
      </c>
      <c r="AR115" s="117" t="s">
        <v>80</v>
      </c>
      <c r="AT115" s="124" t="s">
        <v>71</v>
      </c>
      <c r="AU115" s="124" t="s">
        <v>80</v>
      </c>
      <c r="AY115" s="117" t="s">
        <v>146</v>
      </c>
      <c r="BK115" s="125">
        <f>SUM(BK116:BK117)</f>
        <v>0</v>
      </c>
    </row>
    <row r="116" spans="2:65" s="1" customFormat="1" ht="55.5" customHeight="1">
      <c r="B116" s="33"/>
      <c r="C116" s="128" t="s">
        <v>215</v>
      </c>
      <c r="D116" s="128" t="s">
        <v>149</v>
      </c>
      <c r="E116" s="129" t="s">
        <v>1691</v>
      </c>
      <c r="F116" s="130" t="s">
        <v>1692</v>
      </c>
      <c r="G116" s="131" t="s">
        <v>922</v>
      </c>
      <c r="H116" s="132">
        <v>1.337</v>
      </c>
      <c r="I116" s="133"/>
      <c r="J116" s="134">
        <f>ROUND(I116*H116,2)</f>
        <v>0</v>
      </c>
      <c r="K116" s="130" t="s">
        <v>153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154</v>
      </c>
      <c r="AT116" s="139" t="s">
        <v>149</v>
      </c>
      <c r="AU116" s="139" t="s">
        <v>82</v>
      </c>
      <c r="AY116" s="18" t="s">
        <v>146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154</v>
      </c>
      <c r="BM116" s="139" t="s">
        <v>1693</v>
      </c>
    </row>
    <row r="117" spans="2:65" s="1" customFormat="1">
      <c r="B117" s="33"/>
      <c r="D117" s="141" t="s">
        <v>156</v>
      </c>
      <c r="F117" s="142" t="s">
        <v>1694</v>
      </c>
      <c r="I117" s="143"/>
      <c r="L117" s="33"/>
      <c r="M117" s="144"/>
      <c r="T117" s="52"/>
      <c r="AT117" s="18" t="s">
        <v>156</v>
      </c>
      <c r="AU117" s="18" t="s">
        <v>82</v>
      </c>
    </row>
    <row r="118" spans="2:65" s="11" customFormat="1" ht="25.9" customHeight="1">
      <c r="B118" s="116"/>
      <c r="D118" s="117" t="s">
        <v>71</v>
      </c>
      <c r="E118" s="118" t="s">
        <v>947</v>
      </c>
      <c r="F118" s="118" t="s">
        <v>948</v>
      </c>
      <c r="I118" s="119"/>
      <c r="J118" s="120">
        <f>BK118</f>
        <v>0</v>
      </c>
      <c r="L118" s="116"/>
      <c r="M118" s="121"/>
      <c r="P118" s="122">
        <f>P119+P139</f>
        <v>0</v>
      </c>
      <c r="R118" s="122">
        <f>R119+R139</f>
        <v>1.029582</v>
      </c>
      <c r="T118" s="123">
        <f>T119+T139</f>
        <v>1.2276E-2</v>
      </c>
      <c r="AR118" s="117" t="s">
        <v>82</v>
      </c>
      <c r="AT118" s="124" t="s">
        <v>71</v>
      </c>
      <c r="AU118" s="124" t="s">
        <v>72</v>
      </c>
      <c r="AY118" s="117" t="s">
        <v>146</v>
      </c>
      <c r="BK118" s="125">
        <f>BK119+BK139</f>
        <v>0</v>
      </c>
    </row>
    <row r="119" spans="2:65" s="11" customFormat="1" ht="22.9" customHeight="1">
      <c r="B119" s="116"/>
      <c r="D119" s="117" t="s">
        <v>71</v>
      </c>
      <c r="E119" s="126" t="s">
        <v>1598</v>
      </c>
      <c r="F119" s="126" t="s">
        <v>1599</v>
      </c>
      <c r="I119" s="119"/>
      <c r="J119" s="127">
        <f>BK119</f>
        <v>0</v>
      </c>
      <c r="L119" s="116"/>
      <c r="M119" s="121"/>
      <c r="P119" s="122">
        <f>SUM(P120:P138)</f>
        <v>0</v>
      </c>
      <c r="R119" s="122">
        <f>SUM(R120:R138)</f>
        <v>0.98998200000000003</v>
      </c>
      <c r="T119" s="123">
        <f>SUM(T120:T138)</f>
        <v>0</v>
      </c>
      <c r="AR119" s="117" t="s">
        <v>82</v>
      </c>
      <c r="AT119" s="124" t="s">
        <v>71</v>
      </c>
      <c r="AU119" s="124" t="s">
        <v>80</v>
      </c>
      <c r="AY119" s="117" t="s">
        <v>146</v>
      </c>
      <c r="BK119" s="125">
        <f>SUM(BK120:BK138)</f>
        <v>0</v>
      </c>
    </row>
    <row r="120" spans="2:65" s="1" customFormat="1" ht="37.9" customHeight="1">
      <c r="B120" s="33"/>
      <c r="C120" s="128" t="s">
        <v>219</v>
      </c>
      <c r="D120" s="128" t="s">
        <v>149</v>
      </c>
      <c r="E120" s="129" t="s">
        <v>1600</v>
      </c>
      <c r="F120" s="130" t="s">
        <v>1601</v>
      </c>
      <c r="G120" s="131" t="s">
        <v>171</v>
      </c>
      <c r="H120" s="132">
        <v>74.7</v>
      </c>
      <c r="I120" s="133"/>
      <c r="J120" s="134">
        <f>ROUND(I120*H120,2)</f>
        <v>0</v>
      </c>
      <c r="K120" s="130" t="s">
        <v>153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256</v>
      </c>
      <c r="AT120" s="139" t="s">
        <v>149</v>
      </c>
      <c r="AU120" s="139" t="s">
        <v>82</v>
      </c>
      <c r="AY120" s="18" t="s">
        <v>146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256</v>
      </c>
      <c r="BM120" s="139" t="s">
        <v>1602</v>
      </c>
    </row>
    <row r="121" spans="2:65" s="1" customFormat="1">
      <c r="B121" s="33"/>
      <c r="D121" s="141" t="s">
        <v>156</v>
      </c>
      <c r="F121" s="142" t="s">
        <v>1603</v>
      </c>
      <c r="I121" s="143"/>
      <c r="L121" s="33"/>
      <c r="M121" s="144"/>
      <c r="T121" s="52"/>
      <c r="AT121" s="18" t="s">
        <v>156</v>
      </c>
      <c r="AU121" s="18" t="s">
        <v>82</v>
      </c>
    </row>
    <row r="122" spans="2:65" s="1" customFormat="1" ht="24.2" customHeight="1">
      <c r="B122" s="33"/>
      <c r="C122" s="173" t="s">
        <v>223</v>
      </c>
      <c r="D122" s="173" t="s">
        <v>280</v>
      </c>
      <c r="E122" s="174" t="s">
        <v>1604</v>
      </c>
      <c r="F122" s="175" t="s">
        <v>1605</v>
      </c>
      <c r="G122" s="176" t="s">
        <v>171</v>
      </c>
      <c r="H122" s="177">
        <v>152.38800000000001</v>
      </c>
      <c r="I122" s="178"/>
      <c r="J122" s="179">
        <f>ROUND(I122*H122,2)</f>
        <v>0</v>
      </c>
      <c r="K122" s="175" t="s">
        <v>153</v>
      </c>
      <c r="L122" s="180"/>
      <c r="M122" s="181" t="s">
        <v>19</v>
      </c>
      <c r="N122" s="182" t="s">
        <v>43</v>
      </c>
      <c r="P122" s="137">
        <f>O122*H122</f>
        <v>0</v>
      </c>
      <c r="Q122" s="137">
        <v>4.1999999999999997E-3</v>
      </c>
      <c r="R122" s="137">
        <f>Q122*H122</f>
        <v>0.64002959999999998</v>
      </c>
      <c r="S122" s="137">
        <v>0</v>
      </c>
      <c r="T122" s="138">
        <f>S122*H122</f>
        <v>0</v>
      </c>
      <c r="AR122" s="139" t="s">
        <v>725</v>
      </c>
      <c r="AT122" s="139" t="s">
        <v>280</v>
      </c>
      <c r="AU122" s="139" t="s">
        <v>82</v>
      </c>
      <c r="AY122" s="18" t="s">
        <v>146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256</v>
      </c>
      <c r="BM122" s="139" t="s">
        <v>1606</v>
      </c>
    </row>
    <row r="123" spans="2:65" s="1" customFormat="1">
      <c r="B123" s="33"/>
      <c r="D123" s="141" t="s">
        <v>156</v>
      </c>
      <c r="F123" s="142" t="s">
        <v>1607</v>
      </c>
      <c r="I123" s="143"/>
      <c r="L123" s="33"/>
      <c r="M123" s="144"/>
      <c r="T123" s="52"/>
      <c r="AT123" s="18" t="s">
        <v>156</v>
      </c>
      <c r="AU123" s="18" t="s">
        <v>82</v>
      </c>
    </row>
    <row r="124" spans="2:65" s="13" customFormat="1">
      <c r="B124" s="152"/>
      <c r="D124" s="146" t="s">
        <v>158</v>
      </c>
      <c r="F124" s="154" t="s">
        <v>1695</v>
      </c>
      <c r="H124" s="155">
        <v>152.38800000000001</v>
      </c>
      <c r="I124" s="156"/>
      <c r="L124" s="152"/>
      <c r="M124" s="157"/>
      <c r="T124" s="158"/>
      <c r="AT124" s="153" t="s">
        <v>158</v>
      </c>
      <c r="AU124" s="153" t="s">
        <v>82</v>
      </c>
      <c r="AV124" s="13" t="s">
        <v>82</v>
      </c>
      <c r="AW124" s="13" t="s">
        <v>4</v>
      </c>
      <c r="AX124" s="13" t="s">
        <v>80</v>
      </c>
      <c r="AY124" s="153" t="s">
        <v>146</v>
      </c>
    </row>
    <row r="125" spans="2:65" s="1" customFormat="1" ht="44.25" customHeight="1">
      <c r="B125" s="33"/>
      <c r="C125" s="128" t="s">
        <v>229</v>
      </c>
      <c r="D125" s="128" t="s">
        <v>149</v>
      </c>
      <c r="E125" s="129" t="s">
        <v>1696</v>
      </c>
      <c r="F125" s="130" t="s">
        <v>1697</v>
      </c>
      <c r="G125" s="131" t="s">
        <v>171</v>
      </c>
      <c r="H125" s="132">
        <v>39.6</v>
      </c>
      <c r="I125" s="133"/>
      <c r="J125" s="134">
        <f>ROUND(I125*H125,2)</f>
        <v>0</v>
      </c>
      <c r="K125" s="130" t="s">
        <v>153</v>
      </c>
      <c r="L125" s="33"/>
      <c r="M125" s="135" t="s">
        <v>19</v>
      </c>
      <c r="N125" s="136" t="s">
        <v>43</v>
      </c>
      <c r="P125" s="137">
        <f>O125*H125</f>
        <v>0</v>
      </c>
      <c r="Q125" s="137">
        <v>6.0600000000000003E-3</v>
      </c>
      <c r="R125" s="137">
        <f>Q125*H125</f>
        <v>0.23997600000000002</v>
      </c>
      <c r="S125" s="137">
        <v>0</v>
      </c>
      <c r="T125" s="138">
        <f>S125*H125</f>
        <v>0</v>
      </c>
      <c r="AR125" s="139" t="s">
        <v>154</v>
      </c>
      <c r="AT125" s="139" t="s">
        <v>149</v>
      </c>
      <c r="AU125" s="139" t="s">
        <v>82</v>
      </c>
      <c r="AY125" s="18" t="s">
        <v>146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80</v>
      </c>
      <c r="BK125" s="140">
        <f>ROUND(I125*H125,2)</f>
        <v>0</v>
      </c>
      <c r="BL125" s="18" t="s">
        <v>154</v>
      </c>
      <c r="BM125" s="139" t="s">
        <v>1698</v>
      </c>
    </row>
    <row r="126" spans="2:65" s="1" customFormat="1">
      <c r="B126" s="33"/>
      <c r="D126" s="141" t="s">
        <v>156</v>
      </c>
      <c r="F126" s="142" t="s">
        <v>1699</v>
      </c>
      <c r="I126" s="143"/>
      <c r="L126" s="33"/>
      <c r="M126" s="144"/>
      <c r="T126" s="52"/>
      <c r="AT126" s="18" t="s">
        <v>156</v>
      </c>
      <c r="AU126" s="18" t="s">
        <v>82</v>
      </c>
    </row>
    <row r="127" spans="2:65" s="12" customFormat="1">
      <c r="B127" s="145"/>
      <c r="D127" s="146" t="s">
        <v>158</v>
      </c>
      <c r="E127" s="147" t="s">
        <v>19</v>
      </c>
      <c r="F127" s="148" t="s">
        <v>1700</v>
      </c>
      <c r="H127" s="147" t="s">
        <v>19</v>
      </c>
      <c r="I127" s="149"/>
      <c r="L127" s="145"/>
      <c r="M127" s="150"/>
      <c r="T127" s="151"/>
      <c r="AT127" s="147" t="s">
        <v>158</v>
      </c>
      <c r="AU127" s="147" t="s">
        <v>82</v>
      </c>
      <c r="AV127" s="12" t="s">
        <v>80</v>
      </c>
      <c r="AW127" s="12" t="s">
        <v>33</v>
      </c>
      <c r="AX127" s="12" t="s">
        <v>72</v>
      </c>
      <c r="AY127" s="147" t="s">
        <v>146</v>
      </c>
    </row>
    <row r="128" spans="2:65" s="13" customFormat="1">
      <c r="B128" s="152"/>
      <c r="D128" s="146" t="s">
        <v>158</v>
      </c>
      <c r="E128" s="153" t="s">
        <v>19</v>
      </c>
      <c r="F128" s="154" t="s">
        <v>1683</v>
      </c>
      <c r="H128" s="155">
        <v>39.6</v>
      </c>
      <c r="I128" s="156"/>
      <c r="L128" s="152"/>
      <c r="M128" s="157"/>
      <c r="T128" s="158"/>
      <c r="AT128" s="153" t="s">
        <v>158</v>
      </c>
      <c r="AU128" s="153" t="s">
        <v>82</v>
      </c>
      <c r="AV128" s="13" t="s">
        <v>82</v>
      </c>
      <c r="AW128" s="13" t="s">
        <v>33</v>
      </c>
      <c r="AX128" s="13" t="s">
        <v>80</v>
      </c>
      <c r="AY128" s="153" t="s">
        <v>146</v>
      </c>
    </row>
    <row r="129" spans="2:65" s="1" customFormat="1" ht="16.5" customHeight="1">
      <c r="B129" s="33"/>
      <c r="C129" s="173" t="s">
        <v>234</v>
      </c>
      <c r="D129" s="173" t="s">
        <v>280</v>
      </c>
      <c r="E129" s="174" t="s">
        <v>1701</v>
      </c>
      <c r="F129" s="175" t="s">
        <v>1702</v>
      </c>
      <c r="G129" s="176" t="s">
        <v>171</v>
      </c>
      <c r="H129" s="177">
        <v>41.58</v>
      </c>
      <c r="I129" s="178"/>
      <c r="J129" s="179">
        <f>ROUND(I129*H129,2)</f>
        <v>0</v>
      </c>
      <c r="K129" s="175" t="s">
        <v>153</v>
      </c>
      <c r="L129" s="180"/>
      <c r="M129" s="181" t="s">
        <v>19</v>
      </c>
      <c r="N129" s="182" t="s">
        <v>43</v>
      </c>
      <c r="P129" s="137">
        <f>O129*H129</f>
        <v>0</v>
      </c>
      <c r="Q129" s="137">
        <v>2.3E-3</v>
      </c>
      <c r="R129" s="137">
        <f>Q129*H129</f>
        <v>9.5633999999999997E-2</v>
      </c>
      <c r="S129" s="137">
        <v>0</v>
      </c>
      <c r="T129" s="138">
        <f>S129*H129</f>
        <v>0</v>
      </c>
      <c r="AR129" s="139" t="s">
        <v>215</v>
      </c>
      <c r="AT129" s="139" t="s">
        <v>280</v>
      </c>
      <c r="AU129" s="139" t="s">
        <v>82</v>
      </c>
      <c r="AY129" s="18" t="s">
        <v>146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80</v>
      </c>
      <c r="BK129" s="140">
        <f>ROUND(I129*H129,2)</f>
        <v>0</v>
      </c>
      <c r="BL129" s="18" t="s">
        <v>154</v>
      </c>
      <c r="BM129" s="139" t="s">
        <v>1703</v>
      </c>
    </row>
    <row r="130" spans="2:65" s="1" customFormat="1">
      <c r="B130" s="33"/>
      <c r="D130" s="141" t="s">
        <v>156</v>
      </c>
      <c r="F130" s="142" t="s">
        <v>1704</v>
      </c>
      <c r="I130" s="143"/>
      <c r="L130" s="33"/>
      <c r="M130" s="144"/>
      <c r="T130" s="52"/>
      <c r="AT130" s="18" t="s">
        <v>156</v>
      </c>
      <c r="AU130" s="18" t="s">
        <v>82</v>
      </c>
    </row>
    <row r="131" spans="2:65" s="13" customFormat="1">
      <c r="B131" s="152"/>
      <c r="D131" s="146" t="s">
        <v>158</v>
      </c>
      <c r="F131" s="154" t="s">
        <v>1705</v>
      </c>
      <c r="H131" s="155">
        <v>41.58</v>
      </c>
      <c r="I131" s="156"/>
      <c r="L131" s="152"/>
      <c r="M131" s="157"/>
      <c r="T131" s="158"/>
      <c r="AT131" s="153" t="s">
        <v>158</v>
      </c>
      <c r="AU131" s="153" t="s">
        <v>82</v>
      </c>
      <c r="AV131" s="13" t="s">
        <v>82</v>
      </c>
      <c r="AW131" s="13" t="s">
        <v>4</v>
      </c>
      <c r="AX131" s="13" t="s">
        <v>80</v>
      </c>
      <c r="AY131" s="153" t="s">
        <v>146</v>
      </c>
    </row>
    <row r="132" spans="2:65" s="1" customFormat="1" ht="37.9" customHeight="1">
      <c r="B132" s="33"/>
      <c r="C132" s="128" t="s">
        <v>238</v>
      </c>
      <c r="D132" s="128" t="s">
        <v>149</v>
      </c>
      <c r="E132" s="129" t="s">
        <v>1609</v>
      </c>
      <c r="F132" s="130" t="s">
        <v>1706</v>
      </c>
      <c r="G132" s="131" t="s">
        <v>171</v>
      </c>
      <c r="H132" s="132">
        <v>74.7</v>
      </c>
      <c r="I132" s="133"/>
      <c r="J132" s="134">
        <f>ROUND(I132*H132,2)</f>
        <v>0</v>
      </c>
      <c r="K132" s="130" t="s">
        <v>153</v>
      </c>
      <c r="L132" s="33"/>
      <c r="M132" s="135" t="s">
        <v>19</v>
      </c>
      <c r="N132" s="136" t="s">
        <v>43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256</v>
      </c>
      <c r="AT132" s="139" t="s">
        <v>149</v>
      </c>
      <c r="AU132" s="139" t="s">
        <v>82</v>
      </c>
      <c r="AY132" s="18" t="s">
        <v>146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80</v>
      </c>
      <c r="BK132" s="140">
        <f>ROUND(I132*H132,2)</f>
        <v>0</v>
      </c>
      <c r="BL132" s="18" t="s">
        <v>256</v>
      </c>
      <c r="BM132" s="139" t="s">
        <v>1611</v>
      </c>
    </row>
    <row r="133" spans="2:65" s="1" customFormat="1">
      <c r="B133" s="33"/>
      <c r="D133" s="141" t="s">
        <v>156</v>
      </c>
      <c r="F133" s="142" t="s">
        <v>1612</v>
      </c>
      <c r="I133" s="143"/>
      <c r="L133" s="33"/>
      <c r="M133" s="144"/>
      <c r="T133" s="52"/>
      <c r="AT133" s="18" t="s">
        <v>156</v>
      </c>
      <c r="AU133" s="18" t="s">
        <v>82</v>
      </c>
    </row>
    <row r="134" spans="2:65" s="1" customFormat="1" ht="37.9" customHeight="1">
      <c r="B134" s="33"/>
      <c r="C134" s="173" t="s">
        <v>244</v>
      </c>
      <c r="D134" s="173" t="s">
        <v>280</v>
      </c>
      <c r="E134" s="174" t="s">
        <v>1613</v>
      </c>
      <c r="F134" s="175" t="s">
        <v>1614</v>
      </c>
      <c r="G134" s="176" t="s">
        <v>171</v>
      </c>
      <c r="H134" s="177">
        <v>89.64</v>
      </c>
      <c r="I134" s="178"/>
      <c r="J134" s="179">
        <f>ROUND(I134*H134,2)</f>
        <v>0</v>
      </c>
      <c r="K134" s="175" t="s">
        <v>153</v>
      </c>
      <c r="L134" s="180"/>
      <c r="M134" s="181" t="s">
        <v>19</v>
      </c>
      <c r="N134" s="182" t="s">
        <v>43</v>
      </c>
      <c r="P134" s="137">
        <f>O134*H134</f>
        <v>0</v>
      </c>
      <c r="Q134" s="137">
        <v>1.6000000000000001E-4</v>
      </c>
      <c r="R134" s="137">
        <f>Q134*H134</f>
        <v>1.4342400000000002E-2</v>
      </c>
      <c r="S134" s="137">
        <v>0</v>
      </c>
      <c r="T134" s="138">
        <f>S134*H134</f>
        <v>0</v>
      </c>
      <c r="AR134" s="139" t="s">
        <v>725</v>
      </c>
      <c r="AT134" s="139" t="s">
        <v>280</v>
      </c>
      <c r="AU134" s="139" t="s">
        <v>82</v>
      </c>
      <c r="AY134" s="18" t="s">
        <v>146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80</v>
      </c>
      <c r="BK134" s="140">
        <f>ROUND(I134*H134,2)</f>
        <v>0</v>
      </c>
      <c r="BL134" s="18" t="s">
        <v>256</v>
      </c>
      <c r="BM134" s="139" t="s">
        <v>1615</v>
      </c>
    </row>
    <row r="135" spans="2:65" s="1" customFormat="1">
      <c r="B135" s="33"/>
      <c r="D135" s="141" t="s">
        <v>156</v>
      </c>
      <c r="F135" s="142" t="s">
        <v>1616</v>
      </c>
      <c r="I135" s="143"/>
      <c r="L135" s="33"/>
      <c r="M135" s="144"/>
      <c r="T135" s="52"/>
      <c r="AT135" s="18" t="s">
        <v>156</v>
      </c>
      <c r="AU135" s="18" t="s">
        <v>82</v>
      </c>
    </row>
    <row r="136" spans="2:65" s="13" customFormat="1">
      <c r="B136" s="152"/>
      <c r="D136" s="146" t="s">
        <v>158</v>
      </c>
      <c r="F136" s="154" t="s">
        <v>1707</v>
      </c>
      <c r="H136" s="155">
        <v>89.64</v>
      </c>
      <c r="I136" s="156"/>
      <c r="L136" s="152"/>
      <c r="M136" s="157"/>
      <c r="T136" s="158"/>
      <c r="AT136" s="153" t="s">
        <v>158</v>
      </c>
      <c r="AU136" s="153" t="s">
        <v>82</v>
      </c>
      <c r="AV136" s="13" t="s">
        <v>82</v>
      </c>
      <c r="AW136" s="13" t="s">
        <v>4</v>
      </c>
      <c r="AX136" s="13" t="s">
        <v>80</v>
      </c>
      <c r="AY136" s="153" t="s">
        <v>146</v>
      </c>
    </row>
    <row r="137" spans="2:65" s="1" customFormat="1" ht="44.25" customHeight="1">
      <c r="B137" s="33"/>
      <c r="C137" s="128" t="s">
        <v>8</v>
      </c>
      <c r="D137" s="128" t="s">
        <v>149</v>
      </c>
      <c r="E137" s="129" t="s">
        <v>1708</v>
      </c>
      <c r="F137" s="130" t="s">
        <v>1709</v>
      </c>
      <c r="G137" s="131" t="s">
        <v>1060</v>
      </c>
      <c r="H137" s="183"/>
      <c r="I137" s="133"/>
      <c r="J137" s="134">
        <f>ROUND(I137*H137,2)</f>
        <v>0</v>
      </c>
      <c r="K137" s="130" t="s">
        <v>153</v>
      </c>
      <c r="L137" s="33"/>
      <c r="M137" s="135" t="s">
        <v>19</v>
      </c>
      <c r="N137" s="136" t="s">
        <v>43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256</v>
      </c>
      <c r="AT137" s="139" t="s">
        <v>149</v>
      </c>
      <c r="AU137" s="139" t="s">
        <v>82</v>
      </c>
      <c r="AY137" s="18" t="s">
        <v>146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80</v>
      </c>
      <c r="BK137" s="140">
        <f>ROUND(I137*H137,2)</f>
        <v>0</v>
      </c>
      <c r="BL137" s="18" t="s">
        <v>256</v>
      </c>
      <c r="BM137" s="139" t="s">
        <v>1710</v>
      </c>
    </row>
    <row r="138" spans="2:65" s="1" customFormat="1">
      <c r="B138" s="33"/>
      <c r="D138" s="141" t="s">
        <v>156</v>
      </c>
      <c r="F138" s="142" t="s">
        <v>1711</v>
      </c>
      <c r="I138" s="143"/>
      <c r="L138" s="33"/>
      <c r="M138" s="144"/>
      <c r="T138" s="52"/>
      <c r="AT138" s="18" t="s">
        <v>156</v>
      </c>
      <c r="AU138" s="18" t="s">
        <v>82</v>
      </c>
    </row>
    <row r="139" spans="2:65" s="11" customFormat="1" ht="22.9" customHeight="1">
      <c r="B139" s="116"/>
      <c r="D139" s="117" t="s">
        <v>71</v>
      </c>
      <c r="E139" s="126" t="s">
        <v>1573</v>
      </c>
      <c r="F139" s="126" t="s">
        <v>1574</v>
      </c>
      <c r="I139" s="119"/>
      <c r="J139" s="127">
        <f>BK139</f>
        <v>0</v>
      </c>
      <c r="L139" s="116"/>
      <c r="M139" s="121"/>
      <c r="P139" s="122">
        <f>SUM(P140:P143)</f>
        <v>0</v>
      </c>
      <c r="R139" s="122">
        <f>SUM(R140:R143)</f>
        <v>3.9600000000000003E-2</v>
      </c>
      <c r="T139" s="123">
        <f>SUM(T140:T143)</f>
        <v>1.2276E-2</v>
      </c>
      <c r="AR139" s="117" t="s">
        <v>82</v>
      </c>
      <c r="AT139" s="124" t="s">
        <v>71</v>
      </c>
      <c r="AU139" s="124" t="s">
        <v>80</v>
      </c>
      <c r="AY139" s="117" t="s">
        <v>146</v>
      </c>
      <c r="BK139" s="125">
        <f>SUM(BK140:BK143)</f>
        <v>0</v>
      </c>
    </row>
    <row r="140" spans="2:65" s="1" customFormat="1" ht="16.5" customHeight="1">
      <c r="B140" s="33"/>
      <c r="C140" s="128" t="s">
        <v>256</v>
      </c>
      <c r="D140" s="128" t="s">
        <v>149</v>
      </c>
      <c r="E140" s="129" t="s">
        <v>1575</v>
      </c>
      <c r="F140" s="130" t="s">
        <v>1576</v>
      </c>
      <c r="G140" s="131" t="s">
        <v>171</v>
      </c>
      <c r="H140" s="132">
        <v>39.6</v>
      </c>
      <c r="I140" s="133"/>
      <c r="J140" s="134">
        <f>ROUND(I140*H140,2)</f>
        <v>0</v>
      </c>
      <c r="K140" s="130" t="s">
        <v>153</v>
      </c>
      <c r="L140" s="33"/>
      <c r="M140" s="135" t="s">
        <v>19</v>
      </c>
      <c r="N140" s="136" t="s">
        <v>43</v>
      </c>
      <c r="P140" s="137">
        <f>O140*H140</f>
        <v>0</v>
      </c>
      <c r="Q140" s="137">
        <v>1E-3</v>
      </c>
      <c r="R140" s="137">
        <f>Q140*H140</f>
        <v>3.9600000000000003E-2</v>
      </c>
      <c r="S140" s="137">
        <v>3.1E-4</v>
      </c>
      <c r="T140" s="138">
        <f>S140*H140</f>
        <v>1.2276E-2</v>
      </c>
      <c r="AR140" s="139" t="s">
        <v>256</v>
      </c>
      <c r="AT140" s="139" t="s">
        <v>149</v>
      </c>
      <c r="AU140" s="139" t="s">
        <v>82</v>
      </c>
      <c r="AY140" s="18" t="s">
        <v>146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80</v>
      </c>
      <c r="BK140" s="140">
        <f>ROUND(I140*H140,2)</f>
        <v>0</v>
      </c>
      <c r="BL140" s="18" t="s">
        <v>256</v>
      </c>
      <c r="BM140" s="139" t="s">
        <v>1712</v>
      </c>
    </row>
    <row r="141" spans="2:65" s="1" customFormat="1">
      <c r="B141" s="33"/>
      <c r="D141" s="141" t="s">
        <v>156</v>
      </c>
      <c r="F141" s="142" t="s">
        <v>1578</v>
      </c>
      <c r="I141" s="143"/>
      <c r="L141" s="33"/>
      <c r="M141" s="144"/>
      <c r="T141" s="52"/>
      <c r="AT141" s="18" t="s">
        <v>156</v>
      </c>
      <c r="AU141" s="18" t="s">
        <v>82</v>
      </c>
    </row>
    <row r="142" spans="2:65" s="12" customFormat="1">
      <c r="B142" s="145"/>
      <c r="D142" s="146" t="s">
        <v>158</v>
      </c>
      <c r="E142" s="147" t="s">
        <v>19</v>
      </c>
      <c r="F142" s="148" t="s">
        <v>1682</v>
      </c>
      <c r="H142" s="147" t="s">
        <v>19</v>
      </c>
      <c r="I142" s="149"/>
      <c r="L142" s="145"/>
      <c r="M142" s="150"/>
      <c r="T142" s="151"/>
      <c r="AT142" s="147" t="s">
        <v>158</v>
      </c>
      <c r="AU142" s="147" t="s">
        <v>82</v>
      </c>
      <c r="AV142" s="12" t="s">
        <v>80</v>
      </c>
      <c r="AW142" s="12" t="s">
        <v>33</v>
      </c>
      <c r="AX142" s="12" t="s">
        <v>72</v>
      </c>
      <c r="AY142" s="147" t="s">
        <v>146</v>
      </c>
    </row>
    <row r="143" spans="2:65" s="13" customFormat="1">
      <c r="B143" s="152"/>
      <c r="D143" s="146" t="s">
        <v>158</v>
      </c>
      <c r="E143" s="153" t="s">
        <v>19</v>
      </c>
      <c r="F143" s="154" t="s">
        <v>1683</v>
      </c>
      <c r="H143" s="155">
        <v>39.6</v>
      </c>
      <c r="I143" s="156"/>
      <c r="L143" s="152"/>
      <c r="M143" s="184"/>
      <c r="N143" s="185"/>
      <c r="O143" s="185"/>
      <c r="P143" s="185"/>
      <c r="Q143" s="185"/>
      <c r="R143" s="185"/>
      <c r="S143" s="185"/>
      <c r="T143" s="186"/>
      <c r="AT143" s="153" t="s">
        <v>158</v>
      </c>
      <c r="AU143" s="153" t="s">
        <v>82</v>
      </c>
      <c r="AV143" s="13" t="s">
        <v>82</v>
      </c>
      <c r="AW143" s="13" t="s">
        <v>33</v>
      </c>
      <c r="AX143" s="13" t="s">
        <v>80</v>
      </c>
      <c r="AY143" s="153" t="s">
        <v>146</v>
      </c>
    </row>
    <row r="144" spans="2:65" s="1" customFormat="1" ht="6.95" customHeight="1"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33"/>
    </row>
  </sheetData>
  <sheetProtection algorithmName="SHA-512" hashValue="SoIMDnlvHEHJUnn2hPoDx/jSjSuNVBwyHwE7WqJzVB0Not9InicJjkRnuYCH1MD0yMnNiMdLt/xe5TNkmC03XA==" saltValue="QEiUixT3j0AhcywYEFa+GvcBgK6uZNBUxi1JrDXdqaV2wXSDpT+JyAw76iEemeBIgAGwfWhh/+QRKrxq2jI4Ow==" spinCount="100000" sheet="1" objects="1" scenarios="1" formatColumns="0" formatRows="0" autoFilter="0"/>
  <autoFilter ref="C86:K143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500-000000000000}"/>
    <hyperlink ref="F93" r:id="rId2" xr:uid="{00000000-0004-0000-0500-000001000000}"/>
    <hyperlink ref="F97" r:id="rId3" xr:uid="{00000000-0004-0000-0500-000002000000}"/>
    <hyperlink ref="F102" r:id="rId4" xr:uid="{00000000-0004-0000-0500-000003000000}"/>
    <hyperlink ref="F107" r:id="rId5" xr:uid="{00000000-0004-0000-0500-000004000000}"/>
    <hyperlink ref="F112" r:id="rId6" xr:uid="{00000000-0004-0000-0500-000005000000}"/>
    <hyperlink ref="F114" r:id="rId7" xr:uid="{00000000-0004-0000-0500-000006000000}"/>
    <hyperlink ref="F117" r:id="rId8" xr:uid="{00000000-0004-0000-0500-000007000000}"/>
    <hyperlink ref="F121" r:id="rId9" xr:uid="{00000000-0004-0000-0500-000008000000}"/>
    <hyperlink ref="F123" r:id="rId10" xr:uid="{00000000-0004-0000-0500-000009000000}"/>
    <hyperlink ref="F126" r:id="rId11" xr:uid="{00000000-0004-0000-0500-00000A000000}"/>
    <hyperlink ref="F130" r:id="rId12" xr:uid="{00000000-0004-0000-0500-00000B000000}"/>
    <hyperlink ref="F133" r:id="rId13" xr:uid="{00000000-0004-0000-0500-00000C000000}"/>
    <hyperlink ref="F135" r:id="rId14" xr:uid="{00000000-0004-0000-0500-00000D000000}"/>
    <hyperlink ref="F138" r:id="rId15" xr:uid="{00000000-0004-0000-0500-00000E000000}"/>
    <hyperlink ref="F141" r:id="rId16" xr:uid="{00000000-0004-0000-05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77"/>
  <sheetViews>
    <sheetView showGridLines="0" topLeftCell="A92" workbookViewId="0">
      <selection activeCell="I104" sqref="I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16.5" customHeight="1">
      <c r="B9" s="33"/>
      <c r="E9" s="298" t="s">
        <v>1713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ROUND(J92,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ROUND((SUM(BE92:BE276)),  2)</f>
        <v>0</v>
      </c>
      <c r="I33" s="90">
        <v>0.21</v>
      </c>
      <c r="J33" s="89">
        <f>ROUND(((SUM(BE92:BE276))*I33),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ROUND((SUM(BF92:BF276)),  2)</f>
        <v>0</v>
      </c>
      <c r="I34" s="90">
        <v>0.15</v>
      </c>
      <c r="J34" s="89">
        <f>ROUND(((SUM(BF92:BF276))*I34),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ROUND((SUM(BG92:BG276)),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ROUND((SUM(BH92:BH276)),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ROUND((SUM(BI92:BI276)),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16.5" customHeight="1">
      <c r="B50" s="33"/>
      <c r="E50" s="298" t="str">
        <f>E9</f>
        <v>06 - Zpevněné plochy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J92</f>
        <v>0</v>
      </c>
      <c r="L59" s="33"/>
      <c r="AU59" s="18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J93</f>
        <v>0</v>
      </c>
      <c r="L60" s="100"/>
    </row>
    <row r="61" spans="2:47" s="9" customFormat="1" ht="19.899999999999999" customHeight="1">
      <c r="B61" s="104"/>
      <c r="D61" s="105" t="s">
        <v>1714</v>
      </c>
      <c r="E61" s="106"/>
      <c r="F61" s="106"/>
      <c r="G61" s="106"/>
      <c r="H61" s="106"/>
      <c r="I61" s="106"/>
      <c r="J61" s="107">
        <f>J94</f>
        <v>0</v>
      </c>
      <c r="L61" s="104"/>
    </row>
    <row r="62" spans="2:47" s="9" customFormat="1" ht="19.899999999999999" customHeight="1">
      <c r="B62" s="104"/>
      <c r="D62" s="105" t="s">
        <v>113</v>
      </c>
      <c r="E62" s="106"/>
      <c r="F62" s="106"/>
      <c r="G62" s="106"/>
      <c r="H62" s="106"/>
      <c r="I62" s="106"/>
      <c r="J62" s="107">
        <f>J151</f>
        <v>0</v>
      </c>
      <c r="L62" s="104"/>
    </row>
    <row r="63" spans="2:47" s="9" customFormat="1" ht="19.899999999999999" customHeight="1">
      <c r="B63" s="104"/>
      <c r="D63" s="105" t="s">
        <v>1715</v>
      </c>
      <c r="E63" s="106"/>
      <c r="F63" s="106"/>
      <c r="G63" s="106"/>
      <c r="H63" s="106"/>
      <c r="I63" s="106"/>
      <c r="J63" s="107">
        <f>J194</f>
        <v>0</v>
      </c>
      <c r="L63" s="104"/>
    </row>
    <row r="64" spans="2:47" s="9" customFormat="1" ht="19.899999999999999" customHeight="1">
      <c r="B64" s="104"/>
      <c r="D64" s="105" t="s">
        <v>1716</v>
      </c>
      <c r="E64" s="106"/>
      <c r="F64" s="106"/>
      <c r="G64" s="106"/>
      <c r="H64" s="106"/>
      <c r="I64" s="106"/>
      <c r="J64" s="107">
        <f>J198</f>
        <v>0</v>
      </c>
      <c r="L64" s="104"/>
    </row>
    <row r="65" spans="2:12" s="9" customFormat="1" ht="19.899999999999999" customHeight="1">
      <c r="B65" s="104"/>
      <c r="D65" s="105" t="s">
        <v>1717</v>
      </c>
      <c r="E65" s="106"/>
      <c r="F65" s="106"/>
      <c r="G65" s="106"/>
      <c r="H65" s="106"/>
      <c r="I65" s="106"/>
      <c r="J65" s="107">
        <f>J217</f>
        <v>0</v>
      </c>
      <c r="L65" s="104"/>
    </row>
    <row r="66" spans="2:12" s="9" customFormat="1" ht="19.899999999999999" customHeight="1">
      <c r="B66" s="104"/>
      <c r="D66" s="105" t="s">
        <v>119</v>
      </c>
      <c r="E66" s="106"/>
      <c r="F66" s="106"/>
      <c r="G66" s="106"/>
      <c r="H66" s="106"/>
      <c r="I66" s="106"/>
      <c r="J66" s="107">
        <f>J228</f>
        <v>0</v>
      </c>
      <c r="L66" s="104"/>
    </row>
    <row r="67" spans="2:12" s="9" customFormat="1" ht="19.899999999999999" customHeight="1">
      <c r="B67" s="104"/>
      <c r="D67" s="105" t="s">
        <v>120</v>
      </c>
      <c r="E67" s="106"/>
      <c r="F67" s="106"/>
      <c r="G67" s="106"/>
      <c r="H67" s="106"/>
      <c r="I67" s="106"/>
      <c r="J67" s="107">
        <f>J237</f>
        <v>0</v>
      </c>
      <c r="L67" s="104"/>
    </row>
    <row r="68" spans="2:12" s="9" customFormat="1" ht="19.899999999999999" customHeight="1">
      <c r="B68" s="104"/>
      <c r="D68" s="105" t="s">
        <v>122</v>
      </c>
      <c r="E68" s="106"/>
      <c r="F68" s="106"/>
      <c r="G68" s="106"/>
      <c r="H68" s="106"/>
      <c r="I68" s="106"/>
      <c r="J68" s="107">
        <f>J240</f>
        <v>0</v>
      </c>
      <c r="L68" s="104"/>
    </row>
    <row r="69" spans="2:12" s="9" customFormat="1" ht="19.899999999999999" customHeight="1">
      <c r="B69" s="104"/>
      <c r="D69" s="105" t="s">
        <v>123</v>
      </c>
      <c r="E69" s="106"/>
      <c r="F69" s="106"/>
      <c r="G69" s="106"/>
      <c r="H69" s="106"/>
      <c r="I69" s="106"/>
      <c r="J69" s="107">
        <f>J265</f>
        <v>0</v>
      </c>
      <c r="L69" s="104"/>
    </row>
    <row r="70" spans="2:12" s="8" customFormat="1" ht="24.95" customHeight="1">
      <c r="B70" s="100"/>
      <c r="D70" s="101" t="s">
        <v>124</v>
      </c>
      <c r="E70" s="102"/>
      <c r="F70" s="102"/>
      <c r="G70" s="102"/>
      <c r="H70" s="102"/>
      <c r="I70" s="102"/>
      <c r="J70" s="103">
        <f>J268</f>
        <v>0</v>
      </c>
      <c r="L70" s="100"/>
    </row>
    <row r="71" spans="2:12" s="9" customFormat="1" ht="19.899999999999999" customHeight="1">
      <c r="B71" s="104"/>
      <c r="D71" s="105" t="s">
        <v>1494</v>
      </c>
      <c r="E71" s="106"/>
      <c r="F71" s="106"/>
      <c r="G71" s="106"/>
      <c r="H71" s="106"/>
      <c r="I71" s="106"/>
      <c r="J71" s="107">
        <f>J269</f>
        <v>0</v>
      </c>
      <c r="L71" s="104"/>
    </row>
    <row r="72" spans="2:12" s="9" customFormat="1" ht="19.899999999999999" customHeight="1">
      <c r="B72" s="104"/>
      <c r="D72" s="105" t="s">
        <v>129</v>
      </c>
      <c r="E72" s="106"/>
      <c r="F72" s="106"/>
      <c r="G72" s="106"/>
      <c r="H72" s="106"/>
      <c r="I72" s="106"/>
      <c r="J72" s="107">
        <f>J274</f>
        <v>0</v>
      </c>
      <c r="L72" s="104"/>
    </row>
    <row r="73" spans="2:12" s="1" customFormat="1" ht="21.75" customHeight="1">
      <c r="B73" s="33"/>
      <c r="L73" s="33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12" s="1" customFormat="1" ht="24.95" customHeight="1">
      <c r="B79" s="33"/>
      <c r="C79" s="22" t="s">
        <v>131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15" t="str">
        <f>E7</f>
        <v>ZŠ Riegrova - fasáda, střecha, k.ú. Opava-Předměstí, p.č. 522/2</v>
      </c>
      <c r="F82" s="316"/>
      <c r="G82" s="316"/>
      <c r="H82" s="316"/>
      <c r="L82" s="33"/>
    </row>
    <row r="83" spans="2:65" s="1" customFormat="1" ht="12" customHeight="1">
      <c r="B83" s="33"/>
      <c r="C83" s="28" t="s">
        <v>105</v>
      </c>
      <c r="L83" s="33"/>
    </row>
    <row r="84" spans="2:65" s="1" customFormat="1" ht="16.5" customHeight="1">
      <c r="B84" s="33"/>
      <c r="E84" s="298" t="str">
        <f>E9</f>
        <v>06 - Zpevněné plochy</v>
      </c>
      <c r="F84" s="314"/>
      <c r="G84" s="314"/>
      <c r="H84" s="314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k.ú. Opava-Předměstí, p.č. 522/2</v>
      </c>
      <c r="I86" s="28" t="s">
        <v>23</v>
      </c>
      <c r="J86" s="49" t="str">
        <f>IF(J12="","",J12)</f>
        <v>27. 10. 2021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>Statutární město Opava, Horní nám. 382/69, Opava</v>
      </c>
      <c r="I88" s="28" t="s">
        <v>31</v>
      </c>
      <c r="J88" s="31" t="str">
        <f>E21</f>
        <v>Ing. Jan Pospíšil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 xml:space="preserve"> 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08"/>
      <c r="C91" s="109" t="s">
        <v>132</v>
      </c>
      <c r="D91" s="110" t="s">
        <v>57</v>
      </c>
      <c r="E91" s="110" t="s">
        <v>53</v>
      </c>
      <c r="F91" s="110" t="s">
        <v>54</v>
      </c>
      <c r="G91" s="110" t="s">
        <v>133</v>
      </c>
      <c r="H91" s="110" t="s">
        <v>134</v>
      </c>
      <c r="I91" s="110" t="s">
        <v>135</v>
      </c>
      <c r="J91" s="110" t="s">
        <v>109</v>
      </c>
      <c r="K91" s="111" t="s">
        <v>136</v>
      </c>
      <c r="L91" s="108"/>
      <c r="M91" s="55" t="s">
        <v>19</v>
      </c>
      <c r="N91" s="56" t="s">
        <v>42</v>
      </c>
      <c r="O91" s="56" t="s">
        <v>137</v>
      </c>
      <c r="P91" s="56" t="s">
        <v>138</v>
      </c>
      <c r="Q91" s="56" t="s">
        <v>139</v>
      </c>
      <c r="R91" s="56" t="s">
        <v>140</v>
      </c>
      <c r="S91" s="56" t="s">
        <v>141</v>
      </c>
      <c r="T91" s="57" t="s">
        <v>142</v>
      </c>
    </row>
    <row r="92" spans="2:65" s="1" customFormat="1" ht="22.9" customHeight="1">
      <c r="B92" s="33"/>
      <c r="C92" s="60" t="s">
        <v>143</v>
      </c>
      <c r="J92" s="112">
        <f>BK92</f>
        <v>0</v>
      </c>
      <c r="L92" s="33"/>
      <c r="M92" s="58"/>
      <c r="N92" s="50"/>
      <c r="O92" s="50"/>
      <c r="P92" s="113">
        <f>P93+P268</f>
        <v>0</v>
      </c>
      <c r="Q92" s="50"/>
      <c r="R92" s="113">
        <f>R93+R268</f>
        <v>209.2840392</v>
      </c>
      <c r="S92" s="50"/>
      <c r="T92" s="114">
        <f>T93+T268</f>
        <v>203.81334999999999</v>
      </c>
      <c r="AT92" s="18" t="s">
        <v>71</v>
      </c>
      <c r="AU92" s="18" t="s">
        <v>110</v>
      </c>
      <c r="BK92" s="115">
        <f>BK93+BK268</f>
        <v>0</v>
      </c>
    </row>
    <row r="93" spans="2:65" s="11" customFormat="1" ht="25.9" customHeight="1">
      <c r="B93" s="116"/>
      <c r="D93" s="117" t="s">
        <v>71</v>
      </c>
      <c r="E93" s="118" t="s">
        <v>144</v>
      </c>
      <c r="F93" s="118" t="s">
        <v>145</v>
      </c>
      <c r="I93" s="119"/>
      <c r="J93" s="120">
        <f>BK93</f>
        <v>0</v>
      </c>
      <c r="L93" s="116"/>
      <c r="M93" s="121"/>
      <c r="P93" s="122">
        <f>P94+P151+P194+P198+P217+P228+P237+P240+P265</f>
        <v>0</v>
      </c>
      <c r="R93" s="122">
        <f>R94+R151+R194+R198+R217+R228+R237+R240+R265</f>
        <v>209.2757512</v>
      </c>
      <c r="T93" s="123">
        <f>T94+T151+T194+T198+T217+T228+T237+T240+T265</f>
        <v>203.81334999999999</v>
      </c>
      <c r="AR93" s="117" t="s">
        <v>80</v>
      </c>
      <c r="AT93" s="124" t="s">
        <v>71</v>
      </c>
      <c r="AU93" s="124" t="s">
        <v>72</v>
      </c>
      <c r="AY93" s="117" t="s">
        <v>146</v>
      </c>
      <c r="BK93" s="125">
        <f>BK94+BK151+BK194+BK198+BK217+BK228+BK237+BK240+BK265</f>
        <v>0</v>
      </c>
    </row>
    <row r="94" spans="2:65" s="11" customFormat="1" ht="22.9" customHeight="1">
      <c r="B94" s="116"/>
      <c r="D94" s="117" t="s">
        <v>71</v>
      </c>
      <c r="E94" s="126" t="s">
        <v>80</v>
      </c>
      <c r="F94" s="126" t="s">
        <v>1718</v>
      </c>
      <c r="I94" s="119"/>
      <c r="J94" s="127">
        <f>BK94</f>
        <v>0</v>
      </c>
      <c r="L94" s="116"/>
      <c r="M94" s="121"/>
      <c r="P94" s="122">
        <f>SUM(P95:P150)</f>
        <v>0</v>
      </c>
      <c r="R94" s="122">
        <f>SUM(R95:R150)</f>
        <v>0</v>
      </c>
      <c r="T94" s="123">
        <f>SUM(T95:T150)</f>
        <v>197.68834999999999</v>
      </c>
      <c r="AR94" s="117" t="s">
        <v>80</v>
      </c>
      <c r="AT94" s="124" t="s">
        <v>71</v>
      </c>
      <c r="AU94" s="124" t="s">
        <v>80</v>
      </c>
      <c r="AY94" s="117" t="s">
        <v>146</v>
      </c>
      <c r="BK94" s="125">
        <f>SUM(BK95:BK150)</f>
        <v>0</v>
      </c>
    </row>
    <row r="95" spans="2:65" s="1" customFormat="1" ht="76.349999999999994" customHeight="1">
      <c r="B95" s="33"/>
      <c r="C95" s="128" t="s">
        <v>80</v>
      </c>
      <c r="D95" s="128" t="s">
        <v>149</v>
      </c>
      <c r="E95" s="129" t="s">
        <v>1719</v>
      </c>
      <c r="F95" s="130" t="s">
        <v>1720</v>
      </c>
      <c r="G95" s="131" t="s">
        <v>171</v>
      </c>
      <c r="H95" s="132">
        <v>264.58</v>
      </c>
      <c r="I95" s="133"/>
      <c r="J95" s="134">
        <f>ROUND(I95*H95,2)</f>
        <v>0</v>
      </c>
      <c r="K95" s="130" t="s">
        <v>153</v>
      </c>
      <c r="L95" s="33"/>
      <c r="M95" s="135" t="s">
        <v>19</v>
      </c>
      <c r="N95" s="136" t="s">
        <v>43</v>
      </c>
      <c r="P95" s="137">
        <f>O95*H95</f>
        <v>0</v>
      </c>
      <c r="Q95" s="137">
        <v>0</v>
      </c>
      <c r="R95" s="137">
        <f>Q95*H95</f>
        <v>0</v>
      </c>
      <c r="S95" s="137">
        <v>0.255</v>
      </c>
      <c r="T95" s="138">
        <f>S95*H95</f>
        <v>67.4679</v>
      </c>
      <c r="AR95" s="139" t="s">
        <v>154</v>
      </c>
      <c r="AT95" s="139" t="s">
        <v>149</v>
      </c>
      <c r="AU95" s="139" t="s">
        <v>82</v>
      </c>
      <c r="AY95" s="18" t="s">
        <v>146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80</v>
      </c>
      <c r="BK95" s="140">
        <f>ROUND(I95*H95,2)</f>
        <v>0</v>
      </c>
      <c r="BL95" s="18" t="s">
        <v>154</v>
      </c>
      <c r="BM95" s="139" t="s">
        <v>1721</v>
      </c>
    </row>
    <row r="96" spans="2:65" s="1" customFormat="1">
      <c r="B96" s="33"/>
      <c r="D96" s="141" t="s">
        <v>156</v>
      </c>
      <c r="F96" s="142" t="s">
        <v>1722</v>
      </c>
      <c r="I96" s="143"/>
      <c r="L96" s="33"/>
      <c r="M96" s="144"/>
      <c r="T96" s="52"/>
      <c r="AT96" s="18" t="s">
        <v>156</v>
      </c>
      <c r="AU96" s="18" t="s">
        <v>82</v>
      </c>
    </row>
    <row r="97" spans="2:65" s="12" customFormat="1">
      <c r="B97" s="145"/>
      <c r="D97" s="146" t="s">
        <v>158</v>
      </c>
      <c r="E97" s="147" t="s">
        <v>19</v>
      </c>
      <c r="F97" s="148" t="s">
        <v>1723</v>
      </c>
      <c r="H97" s="147" t="s">
        <v>19</v>
      </c>
      <c r="I97" s="149"/>
      <c r="L97" s="145"/>
      <c r="M97" s="150"/>
      <c r="T97" s="151"/>
      <c r="AT97" s="147" t="s">
        <v>158</v>
      </c>
      <c r="AU97" s="147" t="s">
        <v>82</v>
      </c>
      <c r="AV97" s="12" t="s">
        <v>80</v>
      </c>
      <c r="AW97" s="12" t="s">
        <v>33</v>
      </c>
      <c r="AX97" s="12" t="s">
        <v>72</v>
      </c>
      <c r="AY97" s="147" t="s">
        <v>146</v>
      </c>
    </row>
    <row r="98" spans="2:65" s="13" customFormat="1">
      <c r="B98" s="152"/>
      <c r="D98" s="146" t="s">
        <v>158</v>
      </c>
      <c r="E98" s="153" t="s">
        <v>19</v>
      </c>
      <c r="F98" s="154" t="s">
        <v>1724</v>
      </c>
      <c r="H98" s="155">
        <v>5.25</v>
      </c>
      <c r="I98" s="156"/>
      <c r="L98" s="152"/>
      <c r="M98" s="157"/>
      <c r="T98" s="158"/>
      <c r="AT98" s="153" t="s">
        <v>158</v>
      </c>
      <c r="AU98" s="153" t="s">
        <v>82</v>
      </c>
      <c r="AV98" s="13" t="s">
        <v>82</v>
      </c>
      <c r="AW98" s="13" t="s">
        <v>33</v>
      </c>
      <c r="AX98" s="13" t="s">
        <v>72</v>
      </c>
      <c r="AY98" s="153" t="s">
        <v>146</v>
      </c>
    </row>
    <row r="99" spans="2:65" s="12" customFormat="1">
      <c r="B99" s="145"/>
      <c r="D99" s="146" t="s">
        <v>158</v>
      </c>
      <c r="E99" s="147" t="s">
        <v>19</v>
      </c>
      <c r="F99" s="148" t="s">
        <v>1725</v>
      </c>
      <c r="H99" s="147" t="s">
        <v>19</v>
      </c>
      <c r="I99" s="149"/>
      <c r="L99" s="145"/>
      <c r="M99" s="150"/>
      <c r="T99" s="151"/>
      <c r="AT99" s="147" t="s">
        <v>158</v>
      </c>
      <c r="AU99" s="147" t="s">
        <v>82</v>
      </c>
      <c r="AV99" s="12" t="s">
        <v>80</v>
      </c>
      <c r="AW99" s="12" t="s">
        <v>33</v>
      </c>
      <c r="AX99" s="12" t="s">
        <v>72</v>
      </c>
      <c r="AY99" s="147" t="s">
        <v>146</v>
      </c>
    </row>
    <row r="100" spans="2:65" s="13" customFormat="1">
      <c r="B100" s="152"/>
      <c r="D100" s="146" t="s">
        <v>158</v>
      </c>
      <c r="E100" s="153" t="s">
        <v>19</v>
      </c>
      <c r="F100" s="154" t="s">
        <v>1726</v>
      </c>
      <c r="H100" s="155">
        <v>78.31</v>
      </c>
      <c r="I100" s="156"/>
      <c r="L100" s="152"/>
      <c r="M100" s="157"/>
      <c r="T100" s="158"/>
      <c r="AT100" s="153" t="s">
        <v>158</v>
      </c>
      <c r="AU100" s="153" t="s">
        <v>82</v>
      </c>
      <c r="AV100" s="13" t="s">
        <v>82</v>
      </c>
      <c r="AW100" s="13" t="s">
        <v>33</v>
      </c>
      <c r="AX100" s="13" t="s">
        <v>72</v>
      </c>
      <c r="AY100" s="153" t="s">
        <v>146</v>
      </c>
    </row>
    <row r="101" spans="2:65" s="12" customFormat="1">
      <c r="B101" s="145"/>
      <c r="D101" s="146" t="s">
        <v>158</v>
      </c>
      <c r="E101" s="147" t="s">
        <v>19</v>
      </c>
      <c r="F101" s="148" t="s">
        <v>1727</v>
      </c>
      <c r="H101" s="147" t="s">
        <v>19</v>
      </c>
      <c r="I101" s="149"/>
      <c r="L101" s="145"/>
      <c r="M101" s="150"/>
      <c r="T101" s="151"/>
      <c r="AT101" s="147" t="s">
        <v>158</v>
      </c>
      <c r="AU101" s="147" t="s">
        <v>82</v>
      </c>
      <c r="AV101" s="12" t="s">
        <v>80</v>
      </c>
      <c r="AW101" s="12" t="s">
        <v>33</v>
      </c>
      <c r="AX101" s="12" t="s">
        <v>72</v>
      </c>
      <c r="AY101" s="147" t="s">
        <v>146</v>
      </c>
    </row>
    <row r="102" spans="2:65" s="13" customFormat="1">
      <c r="B102" s="152"/>
      <c r="D102" s="146" t="s">
        <v>158</v>
      </c>
      <c r="E102" s="153" t="s">
        <v>19</v>
      </c>
      <c r="F102" s="154" t="s">
        <v>1728</v>
      </c>
      <c r="H102" s="155">
        <v>181.02</v>
      </c>
      <c r="I102" s="156"/>
      <c r="L102" s="152"/>
      <c r="M102" s="157"/>
      <c r="T102" s="158"/>
      <c r="AT102" s="153" t="s">
        <v>158</v>
      </c>
      <c r="AU102" s="153" t="s">
        <v>82</v>
      </c>
      <c r="AV102" s="13" t="s">
        <v>82</v>
      </c>
      <c r="AW102" s="13" t="s">
        <v>33</v>
      </c>
      <c r="AX102" s="13" t="s">
        <v>72</v>
      </c>
      <c r="AY102" s="153" t="s">
        <v>146</v>
      </c>
    </row>
    <row r="103" spans="2:65" s="14" customFormat="1">
      <c r="B103" s="159"/>
      <c r="D103" s="146" t="s">
        <v>158</v>
      </c>
      <c r="E103" s="160" t="s">
        <v>19</v>
      </c>
      <c r="F103" s="161" t="s">
        <v>163</v>
      </c>
      <c r="H103" s="162">
        <v>264.58</v>
      </c>
      <c r="I103" s="163"/>
      <c r="L103" s="159"/>
      <c r="M103" s="164"/>
      <c r="T103" s="165"/>
      <c r="AT103" s="160" t="s">
        <v>158</v>
      </c>
      <c r="AU103" s="160" t="s">
        <v>82</v>
      </c>
      <c r="AV103" s="14" t="s">
        <v>154</v>
      </c>
      <c r="AW103" s="14" t="s">
        <v>33</v>
      </c>
      <c r="AX103" s="14" t="s">
        <v>80</v>
      </c>
      <c r="AY103" s="160" t="s">
        <v>146</v>
      </c>
    </row>
    <row r="104" spans="2:65" s="1" customFormat="1" ht="62.65" customHeight="1">
      <c r="B104" s="33"/>
      <c r="C104" s="128" t="s">
        <v>82</v>
      </c>
      <c r="D104" s="128" t="s">
        <v>149</v>
      </c>
      <c r="E104" s="129" t="s">
        <v>1729</v>
      </c>
      <c r="F104" s="130" t="s">
        <v>1730</v>
      </c>
      <c r="G104" s="131" t="s">
        <v>171</v>
      </c>
      <c r="H104" s="132">
        <v>77.58</v>
      </c>
      <c r="I104" s="133"/>
      <c r="J104" s="134">
        <f>ROUND(I104*H104,2)</f>
        <v>0</v>
      </c>
      <c r="K104" s="130" t="s">
        <v>153</v>
      </c>
      <c r="L104" s="33"/>
      <c r="M104" s="135" t="s">
        <v>19</v>
      </c>
      <c r="N104" s="136" t="s">
        <v>43</v>
      </c>
      <c r="P104" s="137">
        <f>O104*H104</f>
        <v>0</v>
      </c>
      <c r="Q104" s="137">
        <v>0</v>
      </c>
      <c r="R104" s="137">
        <f>Q104*H104</f>
        <v>0</v>
      </c>
      <c r="S104" s="137">
        <v>0.32</v>
      </c>
      <c r="T104" s="138">
        <f>S104*H104</f>
        <v>24.825600000000001</v>
      </c>
      <c r="AR104" s="139" t="s">
        <v>154</v>
      </c>
      <c r="AT104" s="139" t="s">
        <v>149</v>
      </c>
      <c r="AU104" s="139" t="s">
        <v>82</v>
      </c>
      <c r="AY104" s="18" t="s">
        <v>146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80</v>
      </c>
      <c r="BK104" s="140">
        <f>ROUND(I104*H104,2)</f>
        <v>0</v>
      </c>
      <c r="BL104" s="18" t="s">
        <v>154</v>
      </c>
      <c r="BM104" s="139" t="s">
        <v>1731</v>
      </c>
    </row>
    <row r="105" spans="2:65" s="1" customFormat="1">
      <c r="B105" s="33"/>
      <c r="D105" s="141" t="s">
        <v>156</v>
      </c>
      <c r="F105" s="142" t="s">
        <v>1732</v>
      </c>
      <c r="I105" s="143"/>
      <c r="L105" s="33"/>
      <c r="M105" s="144"/>
      <c r="T105" s="52"/>
      <c r="AT105" s="18" t="s">
        <v>156</v>
      </c>
      <c r="AU105" s="18" t="s">
        <v>82</v>
      </c>
    </row>
    <row r="106" spans="2:65" s="12" customFormat="1">
      <c r="B106" s="145"/>
      <c r="D106" s="146" t="s">
        <v>158</v>
      </c>
      <c r="E106" s="147" t="s">
        <v>19</v>
      </c>
      <c r="F106" s="148" t="s">
        <v>1733</v>
      </c>
      <c r="H106" s="147" t="s">
        <v>19</v>
      </c>
      <c r="I106" s="149"/>
      <c r="L106" s="145"/>
      <c r="M106" s="150"/>
      <c r="T106" s="151"/>
      <c r="AT106" s="147" t="s">
        <v>158</v>
      </c>
      <c r="AU106" s="147" t="s">
        <v>82</v>
      </c>
      <c r="AV106" s="12" t="s">
        <v>80</v>
      </c>
      <c r="AW106" s="12" t="s">
        <v>33</v>
      </c>
      <c r="AX106" s="12" t="s">
        <v>72</v>
      </c>
      <c r="AY106" s="147" t="s">
        <v>146</v>
      </c>
    </row>
    <row r="107" spans="2:65" s="13" customFormat="1">
      <c r="B107" s="152"/>
      <c r="D107" s="146" t="s">
        <v>158</v>
      </c>
      <c r="E107" s="153" t="s">
        <v>19</v>
      </c>
      <c r="F107" s="154" t="s">
        <v>1734</v>
      </c>
      <c r="H107" s="155">
        <v>77.58</v>
      </c>
      <c r="I107" s="156"/>
      <c r="L107" s="152"/>
      <c r="M107" s="157"/>
      <c r="T107" s="158"/>
      <c r="AT107" s="153" t="s">
        <v>158</v>
      </c>
      <c r="AU107" s="153" t="s">
        <v>82</v>
      </c>
      <c r="AV107" s="13" t="s">
        <v>82</v>
      </c>
      <c r="AW107" s="13" t="s">
        <v>33</v>
      </c>
      <c r="AX107" s="13" t="s">
        <v>80</v>
      </c>
      <c r="AY107" s="153" t="s">
        <v>146</v>
      </c>
    </row>
    <row r="108" spans="2:65" s="1" customFormat="1" ht="55.5" customHeight="1">
      <c r="B108" s="33"/>
      <c r="C108" s="128" t="s">
        <v>147</v>
      </c>
      <c r="D108" s="128" t="s">
        <v>149</v>
      </c>
      <c r="E108" s="129" t="s">
        <v>1735</v>
      </c>
      <c r="F108" s="130" t="s">
        <v>1736</v>
      </c>
      <c r="G108" s="131" t="s">
        <v>171</v>
      </c>
      <c r="H108" s="132">
        <v>5.25</v>
      </c>
      <c r="I108" s="133"/>
      <c r="J108" s="134">
        <f>ROUND(I108*H108,2)</f>
        <v>0</v>
      </c>
      <c r="K108" s="130" t="s">
        <v>153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0.28999999999999998</v>
      </c>
      <c r="T108" s="138">
        <f>S108*H108</f>
        <v>1.5225</v>
      </c>
      <c r="AR108" s="139" t="s">
        <v>154</v>
      </c>
      <c r="AT108" s="139" t="s">
        <v>149</v>
      </c>
      <c r="AU108" s="139" t="s">
        <v>82</v>
      </c>
      <c r="AY108" s="18" t="s">
        <v>146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154</v>
      </c>
      <c r="BM108" s="139" t="s">
        <v>1737</v>
      </c>
    </row>
    <row r="109" spans="2:65" s="1" customFormat="1">
      <c r="B109" s="33"/>
      <c r="D109" s="141" t="s">
        <v>156</v>
      </c>
      <c r="F109" s="142" t="s">
        <v>1738</v>
      </c>
      <c r="I109" s="143"/>
      <c r="L109" s="33"/>
      <c r="M109" s="144"/>
      <c r="T109" s="52"/>
      <c r="AT109" s="18" t="s">
        <v>156</v>
      </c>
      <c r="AU109" s="18" t="s">
        <v>82</v>
      </c>
    </row>
    <row r="110" spans="2:65" s="12" customFormat="1">
      <c r="B110" s="145"/>
      <c r="D110" s="146" t="s">
        <v>158</v>
      </c>
      <c r="E110" s="147" t="s">
        <v>19</v>
      </c>
      <c r="F110" s="148" t="s">
        <v>1723</v>
      </c>
      <c r="H110" s="147" t="s">
        <v>19</v>
      </c>
      <c r="I110" s="149"/>
      <c r="L110" s="145"/>
      <c r="M110" s="150"/>
      <c r="T110" s="151"/>
      <c r="AT110" s="147" t="s">
        <v>158</v>
      </c>
      <c r="AU110" s="147" t="s">
        <v>82</v>
      </c>
      <c r="AV110" s="12" t="s">
        <v>80</v>
      </c>
      <c r="AW110" s="12" t="s">
        <v>33</v>
      </c>
      <c r="AX110" s="12" t="s">
        <v>72</v>
      </c>
      <c r="AY110" s="147" t="s">
        <v>146</v>
      </c>
    </row>
    <row r="111" spans="2:65" s="13" customFormat="1">
      <c r="B111" s="152"/>
      <c r="D111" s="146" t="s">
        <v>158</v>
      </c>
      <c r="E111" s="153" t="s">
        <v>19</v>
      </c>
      <c r="F111" s="154" t="s">
        <v>1724</v>
      </c>
      <c r="H111" s="155">
        <v>5.25</v>
      </c>
      <c r="I111" s="156"/>
      <c r="L111" s="152"/>
      <c r="M111" s="157"/>
      <c r="T111" s="158"/>
      <c r="AT111" s="153" t="s">
        <v>158</v>
      </c>
      <c r="AU111" s="153" t="s">
        <v>82</v>
      </c>
      <c r="AV111" s="13" t="s">
        <v>82</v>
      </c>
      <c r="AW111" s="13" t="s">
        <v>33</v>
      </c>
      <c r="AX111" s="13" t="s">
        <v>80</v>
      </c>
      <c r="AY111" s="153" t="s">
        <v>146</v>
      </c>
    </row>
    <row r="112" spans="2:65" s="1" customFormat="1" ht="66.75" customHeight="1">
      <c r="B112" s="33"/>
      <c r="C112" s="128" t="s">
        <v>154</v>
      </c>
      <c r="D112" s="128" t="s">
        <v>149</v>
      </c>
      <c r="E112" s="129" t="s">
        <v>1739</v>
      </c>
      <c r="F112" s="130" t="s">
        <v>1740</v>
      </c>
      <c r="G112" s="131" t="s">
        <v>171</v>
      </c>
      <c r="H112" s="132">
        <v>78.31</v>
      </c>
      <c r="I112" s="133"/>
      <c r="J112" s="134">
        <f>ROUND(I112*H112,2)</f>
        <v>0</v>
      </c>
      <c r="K112" s="130" t="s">
        <v>153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0.28999999999999998</v>
      </c>
      <c r="T112" s="138">
        <f>S112*H112</f>
        <v>22.709899999999998</v>
      </c>
      <c r="AR112" s="139" t="s">
        <v>154</v>
      </c>
      <c r="AT112" s="139" t="s">
        <v>149</v>
      </c>
      <c r="AU112" s="139" t="s">
        <v>82</v>
      </c>
      <c r="AY112" s="18" t="s">
        <v>146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154</v>
      </c>
      <c r="BM112" s="139" t="s">
        <v>1741</v>
      </c>
    </row>
    <row r="113" spans="2:65" s="1" customFormat="1">
      <c r="B113" s="33"/>
      <c r="D113" s="141" t="s">
        <v>156</v>
      </c>
      <c r="F113" s="142" t="s">
        <v>1742</v>
      </c>
      <c r="I113" s="143"/>
      <c r="L113" s="33"/>
      <c r="M113" s="144"/>
      <c r="T113" s="52"/>
      <c r="AT113" s="18" t="s">
        <v>156</v>
      </c>
      <c r="AU113" s="18" t="s">
        <v>82</v>
      </c>
    </row>
    <row r="114" spans="2:65" s="12" customFormat="1">
      <c r="B114" s="145"/>
      <c r="D114" s="146" t="s">
        <v>158</v>
      </c>
      <c r="E114" s="147" t="s">
        <v>19</v>
      </c>
      <c r="F114" s="148" t="s">
        <v>1725</v>
      </c>
      <c r="H114" s="147" t="s">
        <v>19</v>
      </c>
      <c r="I114" s="149"/>
      <c r="L114" s="145"/>
      <c r="M114" s="150"/>
      <c r="T114" s="151"/>
      <c r="AT114" s="147" t="s">
        <v>158</v>
      </c>
      <c r="AU114" s="147" t="s">
        <v>82</v>
      </c>
      <c r="AV114" s="12" t="s">
        <v>80</v>
      </c>
      <c r="AW114" s="12" t="s">
        <v>33</v>
      </c>
      <c r="AX114" s="12" t="s">
        <v>72</v>
      </c>
      <c r="AY114" s="147" t="s">
        <v>146</v>
      </c>
    </row>
    <row r="115" spans="2:65" s="13" customFormat="1">
      <c r="B115" s="152"/>
      <c r="D115" s="146" t="s">
        <v>158</v>
      </c>
      <c r="E115" s="153" t="s">
        <v>19</v>
      </c>
      <c r="F115" s="154" t="s">
        <v>1726</v>
      </c>
      <c r="H115" s="155">
        <v>78.31</v>
      </c>
      <c r="I115" s="156"/>
      <c r="L115" s="152"/>
      <c r="M115" s="157"/>
      <c r="T115" s="158"/>
      <c r="AT115" s="153" t="s">
        <v>158</v>
      </c>
      <c r="AU115" s="153" t="s">
        <v>82</v>
      </c>
      <c r="AV115" s="13" t="s">
        <v>82</v>
      </c>
      <c r="AW115" s="13" t="s">
        <v>33</v>
      </c>
      <c r="AX115" s="13" t="s">
        <v>80</v>
      </c>
      <c r="AY115" s="153" t="s">
        <v>146</v>
      </c>
    </row>
    <row r="116" spans="2:65" s="1" customFormat="1" ht="66.75" customHeight="1">
      <c r="B116" s="33"/>
      <c r="C116" s="128" t="s">
        <v>180</v>
      </c>
      <c r="D116" s="128" t="s">
        <v>149</v>
      </c>
      <c r="E116" s="129" t="s">
        <v>1743</v>
      </c>
      <c r="F116" s="130" t="s">
        <v>1744</v>
      </c>
      <c r="G116" s="131" t="s">
        <v>171</v>
      </c>
      <c r="H116" s="132">
        <v>258.60000000000002</v>
      </c>
      <c r="I116" s="133"/>
      <c r="J116" s="134">
        <f>ROUND(I116*H116,2)</f>
        <v>0</v>
      </c>
      <c r="K116" s="130" t="s">
        <v>153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0.28999999999999998</v>
      </c>
      <c r="T116" s="138">
        <f>S116*H116</f>
        <v>74.994</v>
      </c>
      <c r="AR116" s="139" t="s">
        <v>154</v>
      </c>
      <c r="AT116" s="139" t="s">
        <v>149</v>
      </c>
      <c r="AU116" s="139" t="s">
        <v>82</v>
      </c>
      <c r="AY116" s="18" t="s">
        <v>146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154</v>
      </c>
      <c r="BM116" s="139" t="s">
        <v>1745</v>
      </c>
    </row>
    <row r="117" spans="2:65" s="1" customFormat="1">
      <c r="B117" s="33"/>
      <c r="D117" s="141" t="s">
        <v>156</v>
      </c>
      <c r="F117" s="142" t="s">
        <v>1746</v>
      </c>
      <c r="I117" s="143"/>
      <c r="L117" s="33"/>
      <c r="M117" s="144"/>
      <c r="T117" s="52"/>
      <c r="AT117" s="18" t="s">
        <v>156</v>
      </c>
      <c r="AU117" s="18" t="s">
        <v>82</v>
      </c>
    </row>
    <row r="118" spans="2:65" s="12" customFormat="1">
      <c r="B118" s="145"/>
      <c r="D118" s="146" t="s">
        <v>158</v>
      </c>
      <c r="E118" s="147" t="s">
        <v>19</v>
      </c>
      <c r="F118" s="148" t="s">
        <v>1747</v>
      </c>
      <c r="H118" s="147" t="s">
        <v>19</v>
      </c>
      <c r="I118" s="149"/>
      <c r="L118" s="145"/>
      <c r="M118" s="150"/>
      <c r="T118" s="151"/>
      <c r="AT118" s="147" t="s">
        <v>158</v>
      </c>
      <c r="AU118" s="147" t="s">
        <v>82</v>
      </c>
      <c r="AV118" s="12" t="s">
        <v>80</v>
      </c>
      <c r="AW118" s="12" t="s">
        <v>33</v>
      </c>
      <c r="AX118" s="12" t="s">
        <v>72</v>
      </c>
      <c r="AY118" s="147" t="s">
        <v>146</v>
      </c>
    </row>
    <row r="119" spans="2:65" s="13" customFormat="1">
      <c r="B119" s="152"/>
      <c r="D119" s="146" t="s">
        <v>158</v>
      </c>
      <c r="E119" s="153" t="s">
        <v>19</v>
      </c>
      <c r="F119" s="154" t="s">
        <v>1748</v>
      </c>
      <c r="H119" s="155">
        <v>258.60000000000002</v>
      </c>
      <c r="I119" s="156"/>
      <c r="L119" s="152"/>
      <c r="M119" s="157"/>
      <c r="T119" s="158"/>
      <c r="AT119" s="153" t="s">
        <v>158</v>
      </c>
      <c r="AU119" s="153" t="s">
        <v>82</v>
      </c>
      <c r="AV119" s="13" t="s">
        <v>82</v>
      </c>
      <c r="AW119" s="13" t="s">
        <v>33</v>
      </c>
      <c r="AX119" s="13" t="s">
        <v>80</v>
      </c>
      <c r="AY119" s="153" t="s">
        <v>146</v>
      </c>
    </row>
    <row r="120" spans="2:65" s="1" customFormat="1" ht="49.15" customHeight="1">
      <c r="B120" s="33"/>
      <c r="C120" s="128" t="s">
        <v>189</v>
      </c>
      <c r="D120" s="128" t="s">
        <v>149</v>
      </c>
      <c r="E120" s="129" t="s">
        <v>1749</v>
      </c>
      <c r="F120" s="130" t="s">
        <v>1750</v>
      </c>
      <c r="G120" s="131" t="s">
        <v>264</v>
      </c>
      <c r="H120" s="132">
        <v>30.09</v>
      </c>
      <c r="I120" s="133"/>
      <c r="J120" s="134">
        <f>ROUND(I120*H120,2)</f>
        <v>0</v>
      </c>
      <c r="K120" s="130" t="s">
        <v>153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0.20499999999999999</v>
      </c>
      <c r="T120" s="138">
        <f>S120*H120</f>
        <v>6.16845</v>
      </c>
      <c r="AR120" s="139" t="s">
        <v>154</v>
      </c>
      <c r="AT120" s="139" t="s">
        <v>149</v>
      </c>
      <c r="AU120" s="139" t="s">
        <v>82</v>
      </c>
      <c r="AY120" s="18" t="s">
        <v>146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154</v>
      </c>
      <c r="BM120" s="139" t="s">
        <v>1751</v>
      </c>
    </row>
    <row r="121" spans="2:65" s="1" customFormat="1">
      <c r="B121" s="33"/>
      <c r="D121" s="141" t="s">
        <v>156</v>
      </c>
      <c r="F121" s="142" t="s">
        <v>1752</v>
      </c>
      <c r="I121" s="143"/>
      <c r="L121" s="33"/>
      <c r="M121" s="144"/>
      <c r="T121" s="52"/>
      <c r="AT121" s="18" t="s">
        <v>156</v>
      </c>
      <c r="AU121" s="18" t="s">
        <v>82</v>
      </c>
    </row>
    <row r="122" spans="2:65" s="12" customFormat="1">
      <c r="B122" s="145"/>
      <c r="D122" s="146" t="s">
        <v>158</v>
      </c>
      <c r="E122" s="147" t="s">
        <v>19</v>
      </c>
      <c r="F122" s="148" t="s">
        <v>1753</v>
      </c>
      <c r="H122" s="147" t="s">
        <v>19</v>
      </c>
      <c r="I122" s="149"/>
      <c r="L122" s="145"/>
      <c r="M122" s="150"/>
      <c r="T122" s="151"/>
      <c r="AT122" s="147" t="s">
        <v>158</v>
      </c>
      <c r="AU122" s="147" t="s">
        <v>82</v>
      </c>
      <c r="AV122" s="12" t="s">
        <v>80</v>
      </c>
      <c r="AW122" s="12" t="s">
        <v>33</v>
      </c>
      <c r="AX122" s="12" t="s">
        <v>72</v>
      </c>
      <c r="AY122" s="147" t="s">
        <v>146</v>
      </c>
    </row>
    <row r="123" spans="2:65" s="13" customFormat="1">
      <c r="B123" s="152"/>
      <c r="D123" s="146" t="s">
        <v>158</v>
      </c>
      <c r="E123" s="153" t="s">
        <v>19</v>
      </c>
      <c r="F123" s="154" t="s">
        <v>1754</v>
      </c>
      <c r="H123" s="155">
        <v>30.09</v>
      </c>
      <c r="I123" s="156"/>
      <c r="L123" s="152"/>
      <c r="M123" s="157"/>
      <c r="T123" s="158"/>
      <c r="AT123" s="153" t="s">
        <v>158</v>
      </c>
      <c r="AU123" s="153" t="s">
        <v>82</v>
      </c>
      <c r="AV123" s="13" t="s">
        <v>82</v>
      </c>
      <c r="AW123" s="13" t="s">
        <v>33</v>
      </c>
      <c r="AX123" s="13" t="s">
        <v>80</v>
      </c>
      <c r="AY123" s="153" t="s">
        <v>146</v>
      </c>
    </row>
    <row r="124" spans="2:65" s="1" customFormat="1" ht="33" customHeight="1">
      <c r="B124" s="33"/>
      <c r="C124" s="128" t="s">
        <v>193</v>
      </c>
      <c r="D124" s="128" t="s">
        <v>149</v>
      </c>
      <c r="E124" s="129" t="s">
        <v>1755</v>
      </c>
      <c r="F124" s="130" t="s">
        <v>1756</v>
      </c>
      <c r="G124" s="131" t="s">
        <v>152</v>
      </c>
      <c r="H124" s="132">
        <v>3.802</v>
      </c>
      <c r="I124" s="133"/>
      <c r="J124" s="134">
        <f>ROUND(I124*H124,2)</f>
        <v>0</v>
      </c>
      <c r="K124" s="130" t="s">
        <v>153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154</v>
      </c>
      <c r="AT124" s="139" t="s">
        <v>149</v>
      </c>
      <c r="AU124" s="139" t="s">
        <v>82</v>
      </c>
      <c r="AY124" s="18" t="s">
        <v>146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154</v>
      </c>
      <c r="BM124" s="139" t="s">
        <v>1757</v>
      </c>
    </row>
    <row r="125" spans="2:65" s="1" customFormat="1">
      <c r="B125" s="33"/>
      <c r="D125" s="141" t="s">
        <v>156</v>
      </c>
      <c r="F125" s="142" t="s">
        <v>1758</v>
      </c>
      <c r="I125" s="143"/>
      <c r="L125" s="33"/>
      <c r="M125" s="144"/>
      <c r="T125" s="52"/>
      <c r="AT125" s="18" t="s">
        <v>156</v>
      </c>
      <c r="AU125" s="18" t="s">
        <v>82</v>
      </c>
    </row>
    <row r="126" spans="2:65" s="12" customFormat="1">
      <c r="B126" s="145"/>
      <c r="D126" s="146" t="s">
        <v>158</v>
      </c>
      <c r="E126" s="147" t="s">
        <v>19</v>
      </c>
      <c r="F126" s="148" t="s">
        <v>1759</v>
      </c>
      <c r="H126" s="147" t="s">
        <v>19</v>
      </c>
      <c r="I126" s="149"/>
      <c r="L126" s="145"/>
      <c r="M126" s="150"/>
      <c r="T126" s="151"/>
      <c r="AT126" s="147" t="s">
        <v>158</v>
      </c>
      <c r="AU126" s="147" t="s">
        <v>82</v>
      </c>
      <c r="AV126" s="12" t="s">
        <v>80</v>
      </c>
      <c r="AW126" s="12" t="s">
        <v>33</v>
      </c>
      <c r="AX126" s="12" t="s">
        <v>72</v>
      </c>
      <c r="AY126" s="147" t="s">
        <v>146</v>
      </c>
    </row>
    <row r="127" spans="2:65" s="13" customFormat="1">
      <c r="B127" s="152"/>
      <c r="D127" s="146" t="s">
        <v>158</v>
      </c>
      <c r="E127" s="153" t="s">
        <v>19</v>
      </c>
      <c r="F127" s="154" t="s">
        <v>1760</v>
      </c>
      <c r="H127" s="155">
        <v>4.59</v>
      </c>
      <c r="I127" s="156"/>
      <c r="L127" s="152"/>
      <c r="M127" s="157"/>
      <c r="T127" s="158"/>
      <c r="AT127" s="153" t="s">
        <v>158</v>
      </c>
      <c r="AU127" s="153" t="s">
        <v>82</v>
      </c>
      <c r="AV127" s="13" t="s">
        <v>82</v>
      </c>
      <c r="AW127" s="13" t="s">
        <v>33</v>
      </c>
      <c r="AX127" s="13" t="s">
        <v>72</v>
      </c>
      <c r="AY127" s="153" t="s">
        <v>146</v>
      </c>
    </row>
    <row r="128" spans="2:65" s="13" customFormat="1">
      <c r="B128" s="152"/>
      <c r="D128" s="146" t="s">
        <v>158</v>
      </c>
      <c r="E128" s="153" t="s">
        <v>19</v>
      </c>
      <c r="F128" s="154" t="s">
        <v>1761</v>
      </c>
      <c r="H128" s="155">
        <v>-0.78800000000000003</v>
      </c>
      <c r="I128" s="156"/>
      <c r="L128" s="152"/>
      <c r="M128" s="157"/>
      <c r="T128" s="158"/>
      <c r="AT128" s="153" t="s">
        <v>158</v>
      </c>
      <c r="AU128" s="153" t="s">
        <v>82</v>
      </c>
      <c r="AV128" s="13" t="s">
        <v>82</v>
      </c>
      <c r="AW128" s="13" t="s">
        <v>33</v>
      </c>
      <c r="AX128" s="13" t="s">
        <v>72</v>
      </c>
      <c r="AY128" s="153" t="s">
        <v>146</v>
      </c>
    </row>
    <row r="129" spans="2:65" s="14" customFormat="1">
      <c r="B129" s="159"/>
      <c r="D129" s="146" t="s">
        <v>158</v>
      </c>
      <c r="E129" s="160" t="s">
        <v>19</v>
      </c>
      <c r="F129" s="161" t="s">
        <v>163</v>
      </c>
      <c r="H129" s="162">
        <v>3.802</v>
      </c>
      <c r="I129" s="163"/>
      <c r="L129" s="159"/>
      <c r="M129" s="164"/>
      <c r="T129" s="165"/>
      <c r="AT129" s="160" t="s">
        <v>158</v>
      </c>
      <c r="AU129" s="160" t="s">
        <v>82</v>
      </c>
      <c r="AV129" s="14" t="s">
        <v>154</v>
      </c>
      <c r="AW129" s="14" t="s">
        <v>33</v>
      </c>
      <c r="AX129" s="14" t="s">
        <v>80</v>
      </c>
      <c r="AY129" s="160" t="s">
        <v>146</v>
      </c>
    </row>
    <row r="130" spans="2:65" s="1" customFormat="1" ht="24.2" customHeight="1">
      <c r="B130" s="33"/>
      <c r="C130" s="128" t="s">
        <v>215</v>
      </c>
      <c r="D130" s="128" t="s">
        <v>149</v>
      </c>
      <c r="E130" s="129" t="s">
        <v>1762</v>
      </c>
      <c r="F130" s="130" t="s">
        <v>1763</v>
      </c>
      <c r="G130" s="131" t="s">
        <v>152</v>
      </c>
      <c r="H130" s="132">
        <v>20.672000000000001</v>
      </c>
      <c r="I130" s="133"/>
      <c r="J130" s="134">
        <f>ROUND(I130*H130,2)</f>
        <v>0</v>
      </c>
      <c r="K130" s="130" t="s">
        <v>153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154</v>
      </c>
      <c r="AT130" s="139" t="s">
        <v>149</v>
      </c>
      <c r="AU130" s="139" t="s">
        <v>82</v>
      </c>
      <c r="AY130" s="18" t="s">
        <v>146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80</v>
      </c>
      <c r="BK130" s="140">
        <f>ROUND(I130*H130,2)</f>
        <v>0</v>
      </c>
      <c r="BL130" s="18" t="s">
        <v>154</v>
      </c>
      <c r="BM130" s="139" t="s">
        <v>1764</v>
      </c>
    </row>
    <row r="131" spans="2:65" s="1" customFormat="1">
      <c r="B131" s="33"/>
      <c r="D131" s="141" t="s">
        <v>156</v>
      </c>
      <c r="F131" s="142" t="s">
        <v>1765</v>
      </c>
      <c r="I131" s="143"/>
      <c r="L131" s="33"/>
      <c r="M131" s="144"/>
      <c r="T131" s="52"/>
      <c r="AT131" s="18" t="s">
        <v>156</v>
      </c>
      <c r="AU131" s="18" t="s">
        <v>82</v>
      </c>
    </row>
    <row r="132" spans="2:65" s="12" customFormat="1">
      <c r="B132" s="145"/>
      <c r="D132" s="146" t="s">
        <v>158</v>
      </c>
      <c r="E132" s="147" t="s">
        <v>19</v>
      </c>
      <c r="F132" s="148" t="s">
        <v>1766</v>
      </c>
      <c r="H132" s="147" t="s">
        <v>19</v>
      </c>
      <c r="I132" s="149"/>
      <c r="L132" s="145"/>
      <c r="M132" s="150"/>
      <c r="T132" s="151"/>
      <c r="AT132" s="147" t="s">
        <v>158</v>
      </c>
      <c r="AU132" s="147" t="s">
        <v>82</v>
      </c>
      <c r="AV132" s="12" t="s">
        <v>80</v>
      </c>
      <c r="AW132" s="12" t="s">
        <v>33</v>
      </c>
      <c r="AX132" s="12" t="s">
        <v>72</v>
      </c>
      <c r="AY132" s="147" t="s">
        <v>146</v>
      </c>
    </row>
    <row r="133" spans="2:65" s="13" customFormat="1">
      <c r="B133" s="152"/>
      <c r="D133" s="146" t="s">
        <v>158</v>
      </c>
      <c r="E133" s="153" t="s">
        <v>19</v>
      </c>
      <c r="F133" s="154" t="s">
        <v>1767</v>
      </c>
      <c r="H133" s="155">
        <v>36.334000000000003</v>
      </c>
      <c r="I133" s="156"/>
      <c r="L133" s="152"/>
      <c r="M133" s="157"/>
      <c r="T133" s="158"/>
      <c r="AT133" s="153" t="s">
        <v>158</v>
      </c>
      <c r="AU133" s="153" t="s">
        <v>82</v>
      </c>
      <c r="AV133" s="13" t="s">
        <v>82</v>
      </c>
      <c r="AW133" s="13" t="s">
        <v>33</v>
      </c>
      <c r="AX133" s="13" t="s">
        <v>72</v>
      </c>
      <c r="AY133" s="153" t="s">
        <v>146</v>
      </c>
    </row>
    <row r="134" spans="2:65" s="13" customFormat="1">
      <c r="B134" s="152"/>
      <c r="D134" s="146" t="s">
        <v>158</v>
      </c>
      <c r="E134" s="153" t="s">
        <v>19</v>
      </c>
      <c r="F134" s="154" t="s">
        <v>1768</v>
      </c>
      <c r="H134" s="155">
        <v>-15.662000000000001</v>
      </c>
      <c r="I134" s="156"/>
      <c r="L134" s="152"/>
      <c r="M134" s="157"/>
      <c r="T134" s="158"/>
      <c r="AT134" s="153" t="s">
        <v>158</v>
      </c>
      <c r="AU134" s="153" t="s">
        <v>82</v>
      </c>
      <c r="AV134" s="13" t="s">
        <v>82</v>
      </c>
      <c r="AW134" s="13" t="s">
        <v>33</v>
      </c>
      <c r="AX134" s="13" t="s">
        <v>72</v>
      </c>
      <c r="AY134" s="153" t="s">
        <v>146</v>
      </c>
    </row>
    <row r="135" spans="2:65" s="14" customFormat="1">
      <c r="B135" s="159"/>
      <c r="D135" s="146" t="s">
        <v>158</v>
      </c>
      <c r="E135" s="160" t="s">
        <v>19</v>
      </c>
      <c r="F135" s="161" t="s">
        <v>163</v>
      </c>
      <c r="H135" s="162">
        <v>20.672000000000001</v>
      </c>
      <c r="I135" s="163"/>
      <c r="L135" s="159"/>
      <c r="M135" s="164"/>
      <c r="T135" s="165"/>
      <c r="AT135" s="160" t="s">
        <v>158</v>
      </c>
      <c r="AU135" s="160" t="s">
        <v>82</v>
      </c>
      <c r="AV135" s="14" t="s">
        <v>154</v>
      </c>
      <c r="AW135" s="14" t="s">
        <v>33</v>
      </c>
      <c r="AX135" s="14" t="s">
        <v>80</v>
      </c>
      <c r="AY135" s="160" t="s">
        <v>146</v>
      </c>
    </row>
    <row r="136" spans="2:65" s="1" customFormat="1" ht="44.25" customHeight="1">
      <c r="B136" s="33"/>
      <c r="C136" s="128" t="s">
        <v>219</v>
      </c>
      <c r="D136" s="128" t="s">
        <v>149</v>
      </c>
      <c r="E136" s="129" t="s">
        <v>1769</v>
      </c>
      <c r="F136" s="130" t="s">
        <v>1770</v>
      </c>
      <c r="G136" s="131" t="s">
        <v>152</v>
      </c>
      <c r="H136" s="132">
        <v>24.474</v>
      </c>
      <c r="I136" s="133"/>
      <c r="J136" s="134">
        <f>ROUND(I136*H136,2)</f>
        <v>0</v>
      </c>
      <c r="K136" s="130" t="s">
        <v>153</v>
      </c>
      <c r="L136" s="33"/>
      <c r="M136" s="135" t="s">
        <v>19</v>
      </c>
      <c r="N136" s="136" t="s">
        <v>43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154</v>
      </c>
      <c r="AT136" s="139" t="s">
        <v>149</v>
      </c>
      <c r="AU136" s="139" t="s">
        <v>82</v>
      </c>
      <c r="AY136" s="18" t="s">
        <v>146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80</v>
      </c>
      <c r="BK136" s="140">
        <f>ROUND(I136*H136,2)</f>
        <v>0</v>
      </c>
      <c r="BL136" s="18" t="s">
        <v>154</v>
      </c>
      <c r="BM136" s="139" t="s">
        <v>1771</v>
      </c>
    </row>
    <row r="137" spans="2:65" s="1" customFormat="1">
      <c r="B137" s="33"/>
      <c r="D137" s="141" t="s">
        <v>156</v>
      </c>
      <c r="F137" s="142" t="s">
        <v>1772</v>
      </c>
      <c r="I137" s="143"/>
      <c r="L137" s="33"/>
      <c r="M137" s="144"/>
      <c r="T137" s="52"/>
      <c r="AT137" s="18" t="s">
        <v>156</v>
      </c>
      <c r="AU137" s="18" t="s">
        <v>82</v>
      </c>
    </row>
    <row r="138" spans="2:65" s="13" customFormat="1">
      <c r="B138" s="152"/>
      <c r="D138" s="146" t="s">
        <v>158</v>
      </c>
      <c r="E138" s="153" t="s">
        <v>19</v>
      </c>
      <c r="F138" s="154" t="s">
        <v>1773</v>
      </c>
      <c r="H138" s="155">
        <v>24.474</v>
      </c>
      <c r="I138" s="156"/>
      <c r="L138" s="152"/>
      <c r="M138" s="157"/>
      <c r="T138" s="158"/>
      <c r="AT138" s="153" t="s">
        <v>158</v>
      </c>
      <c r="AU138" s="153" t="s">
        <v>82</v>
      </c>
      <c r="AV138" s="13" t="s">
        <v>82</v>
      </c>
      <c r="AW138" s="13" t="s">
        <v>33</v>
      </c>
      <c r="AX138" s="13" t="s">
        <v>80</v>
      </c>
      <c r="AY138" s="153" t="s">
        <v>146</v>
      </c>
    </row>
    <row r="139" spans="2:65" s="1" customFormat="1" ht="62.65" customHeight="1">
      <c r="B139" s="33"/>
      <c r="C139" s="128" t="s">
        <v>223</v>
      </c>
      <c r="D139" s="128" t="s">
        <v>149</v>
      </c>
      <c r="E139" s="129" t="s">
        <v>1774</v>
      </c>
      <c r="F139" s="130" t="s">
        <v>1775</v>
      </c>
      <c r="G139" s="131" t="s">
        <v>152</v>
      </c>
      <c r="H139" s="132">
        <v>24.474</v>
      </c>
      <c r="I139" s="133"/>
      <c r="J139" s="134">
        <f>ROUND(I139*H139,2)</f>
        <v>0</v>
      </c>
      <c r="K139" s="130" t="s">
        <v>153</v>
      </c>
      <c r="L139" s="33"/>
      <c r="M139" s="135" t="s">
        <v>19</v>
      </c>
      <c r="N139" s="136" t="s">
        <v>43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154</v>
      </c>
      <c r="AT139" s="139" t="s">
        <v>149</v>
      </c>
      <c r="AU139" s="139" t="s">
        <v>82</v>
      </c>
      <c r="AY139" s="18" t="s">
        <v>146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80</v>
      </c>
      <c r="BK139" s="140">
        <f>ROUND(I139*H139,2)</f>
        <v>0</v>
      </c>
      <c r="BL139" s="18" t="s">
        <v>154</v>
      </c>
      <c r="BM139" s="139" t="s">
        <v>1776</v>
      </c>
    </row>
    <row r="140" spans="2:65" s="1" customFormat="1">
      <c r="B140" s="33"/>
      <c r="D140" s="141" t="s">
        <v>156</v>
      </c>
      <c r="F140" s="142" t="s">
        <v>1777</v>
      </c>
      <c r="I140" s="143"/>
      <c r="L140" s="33"/>
      <c r="M140" s="144"/>
      <c r="T140" s="52"/>
      <c r="AT140" s="18" t="s">
        <v>156</v>
      </c>
      <c r="AU140" s="18" t="s">
        <v>82</v>
      </c>
    </row>
    <row r="141" spans="2:65" s="13" customFormat="1">
      <c r="B141" s="152"/>
      <c r="D141" s="146" t="s">
        <v>158</v>
      </c>
      <c r="E141" s="153" t="s">
        <v>19</v>
      </c>
      <c r="F141" s="154" t="s">
        <v>1773</v>
      </c>
      <c r="H141" s="155">
        <v>24.474</v>
      </c>
      <c r="I141" s="156"/>
      <c r="L141" s="152"/>
      <c r="M141" s="157"/>
      <c r="T141" s="158"/>
      <c r="AT141" s="153" t="s">
        <v>158</v>
      </c>
      <c r="AU141" s="153" t="s">
        <v>82</v>
      </c>
      <c r="AV141" s="13" t="s">
        <v>82</v>
      </c>
      <c r="AW141" s="13" t="s">
        <v>33</v>
      </c>
      <c r="AX141" s="13" t="s">
        <v>80</v>
      </c>
      <c r="AY141" s="153" t="s">
        <v>146</v>
      </c>
    </row>
    <row r="142" spans="2:65" s="1" customFormat="1" ht="37.9" customHeight="1">
      <c r="B142" s="33"/>
      <c r="C142" s="128" t="s">
        <v>229</v>
      </c>
      <c r="D142" s="128" t="s">
        <v>149</v>
      </c>
      <c r="E142" s="129" t="s">
        <v>1778</v>
      </c>
      <c r="F142" s="130" t="s">
        <v>1779</v>
      </c>
      <c r="G142" s="131" t="s">
        <v>152</v>
      </c>
      <c r="H142" s="132">
        <v>24.474</v>
      </c>
      <c r="I142" s="133"/>
      <c r="J142" s="134">
        <f>ROUND(I142*H142,2)</f>
        <v>0</v>
      </c>
      <c r="K142" s="130" t="s">
        <v>153</v>
      </c>
      <c r="L142" s="33"/>
      <c r="M142" s="135" t="s">
        <v>19</v>
      </c>
      <c r="N142" s="136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154</v>
      </c>
      <c r="AT142" s="139" t="s">
        <v>149</v>
      </c>
      <c r="AU142" s="139" t="s">
        <v>82</v>
      </c>
      <c r="AY142" s="18" t="s">
        <v>146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80</v>
      </c>
      <c r="BK142" s="140">
        <f>ROUND(I142*H142,2)</f>
        <v>0</v>
      </c>
      <c r="BL142" s="18" t="s">
        <v>154</v>
      </c>
      <c r="BM142" s="139" t="s">
        <v>1780</v>
      </c>
    </row>
    <row r="143" spans="2:65" s="1" customFormat="1">
      <c r="B143" s="33"/>
      <c r="D143" s="141" t="s">
        <v>156</v>
      </c>
      <c r="F143" s="142" t="s">
        <v>1781</v>
      </c>
      <c r="I143" s="143"/>
      <c r="L143" s="33"/>
      <c r="M143" s="144"/>
      <c r="T143" s="52"/>
      <c r="AT143" s="18" t="s">
        <v>156</v>
      </c>
      <c r="AU143" s="18" t="s">
        <v>82</v>
      </c>
    </row>
    <row r="144" spans="2:65" s="1" customFormat="1" ht="44.25" customHeight="1">
      <c r="B144" s="33"/>
      <c r="C144" s="128" t="s">
        <v>234</v>
      </c>
      <c r="D144" s="128" t="s">
        <v>149</v>
      </c>
      <c r="E144" s="129" t="s">
        <v>1782</v>
      </c>
      <c r="F144" s="130" t="s">
        <v>1783</v>
      </c>
      <c r="G144" s="131" t="s">
        <v>922</v>
      </c>
      <c r="H144" s="132">
        <v>45.277000000000001</v>
      </c>
      <c r="I144" s="133"/>
      <c r="J144" s="134">
        <f>ROUND(I144*H144,2)</f>
        <v>0</v>
      </c>
      <c r="K144" s="130" t="s">
        <v>153</v>
      </c>
      <c r="L144" s="33"/>
      <c r="M144" s="135" t="s">
        <v>19</v>
      </c>
      <c r="N144" s="136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154</v>
      </c>
      <c r="AT144" s="139" t="s">
        <v>149</v>
      </c>
      <c r="AU144" s="139" t="s">
        <v>82</v>
      </c>
      <c r="AY144" s="18" t="s">
        <v>146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80</v>
      </c>
      <c r="BK144" s="140">
        <f>ROUND(I144*H144,2)</f>
        <v>0</v>
      </c>
      <c r="BL144" s="18" t="s">
        <v>154</v>
      </c>
      <c r="BM144" s="139" t="s">
        <v>1784</v>
      </c>
    </row>
    <row r="145" spans="2:65" s="1" customFormat="1">
      <c r="B145" s="33"/>
      <c r="D145" s="141" t="s">
        <v>156</v>
      </c>
      <c r="F145" s="142" t="s">
        <v>1785</v>
      </c>
      <c r="I145" s="143"/>
      <c r="L145" s="33"/>
      <c r="M145" s="144"/>
      <c r="T145" s="52"/>
      <c r="AT145" s="18" t="s">
        <v>156</v>
      </c>
      <c r="AU145" s="18" t="s">
        <v>82</v>
      </c>
    </row>
    <row r="146" spans="2:65" s="13" customFormat="1">
      <c r="B146" s="152"/>
      <c r="D146" s="146" t="s">
        <v>158</v>
      </c>
      <c r="F146" s="154" t="s">
        <v>1786</v>
      </c>
      <c r="H146" s="155">
        <v>45.277000000000001</v>
      </c>
      <c r="I146" s="156"/>
      <c r="L146" s="152"/>
      <c r="M146" s="157"/>
      <c r="T146" s="158"/>
      <c r="AT146" s="153" t="s">
        <v>158</v>
      </c>
      <c r="AU146" s="153" t="s">
        <v>82</v>
      </c>
      <c r="AV146" s="13" t="s">
        <v>82</v>
      </c>
      <c r="AW146" s="13" t="s">
        <v>4</v>
      </c>
      <c r="AX146" s="13" t="s">
        <v>80</v>
      </c>
      <c r="AY146" s="153" t="s">
        <v>146</v>
      </c>
    </row>
    <row r="147" spans="2:65" s="1" customFormat="1" ht="33" customHeight="1">
      <c r="B147" s="33"/>
      <c r="C147" s="128" t="s">
        <v>238</v>
      </c>
      <c r="D147" s="128" t="s">
        <v>149</v>
      </c>
      <c r="E147" s="129" t="s">
        <v>1787</v>
      </c>
      <c r="F147" s="130" t="s">
        <v>1788</v>
      </c>
      <c r="G147" s="131" t="s">
        <v>171</v>
      </c>
      <c r="H147" s="132">
        <v>103.81</v>
      </c>
      <c r="I147" s="133"/>
      <c r="J147" s="134">
        <f>ROUND(I147*H147,2)</f>
        <v>0</v>
      </c>
      <c r="K147" s="130" t="s">
        <v>153</v>
      </c>
      <c r="L147" s="33"/>
      <c r="M147" s="135" t="s">
        <v>19</v>
      </c>
      <c r="N147" s="136" t="s">
        <v>43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154</v>
      </c>
      <c r="AT147" s="139" t="s">
        <v>149</v>
      </c>
      <c r="AU147" s="139" t="s">
        <v>82</v>
      </c>
      <c r="AY147" s="18" t="s">
        <v>146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80</v>
      </c>
      <c r="BK147" s="140">
        <f>ROUND(I147*H147,2)</f>
        <v>0</v>
      </c>
      <c r="BL147" s="18" t="s">
        <v>154</v>
      </c>
      <c r="BM147" s="139" t="s">
        <v>1789</v>
      </c>
    </row>
    <row r="148" spans="2:65" s="1" customFormat="1">
      <c r="B148" s="33"/>
      <c r="D148" s="141" t="s">
        <v>156</v>
      </c>
      <c r="F148" s="142" t="s">
        <v>1790</v>
      </c>
      <c r="I148" s="143"/>
      <c r="L148" s="33"/>
      <c r="M148" s="144"/>
      <c r="T148" s="52"/>
      <c r="AT148" s="18" t="s">
        <v>156</v>
      </c>
      <c r="AU148" s="18" t="s">
        <v>82</v>
      </c>
    </row>
    <row r="149" spans="2:65" s="12" customFormat="1">
      <c r="B149" s="145"/>
      <c r="D149" s="146" t="s">
        <v>158</v>
      </c>
      <c r="E149" s="147" t="s">
        <v>19</v>
      </c>
      <c r="F149" s="148" t="s">
        <v>1791</v>
      </c>
      <c r="H149" s="147" t="s">
        <v>19</v>
      </c>
      <c r="I149" s="149"/>
      <c r="L149" s="145"/>
      <c r="M149" s="150"/>
      <c r="T149" s="151"/>
      <c r="AT149" s="147" t="s">
        <v>158</v>
      </c>
      <c r="AU149" s="147" t="s">
        <v>82</v>
      </c>
      <c r="AV149" s="12" t="s">
        <v>80</v>
      </c>
      <c r="AW149" s="12" t="s">
        <v>33</v>
      </c>
      <c r="AX149" s="12" t="s">
        <v>72</v>
      </c>
      <c r="AY149" s="147" t="s">
        <v>146</v>
      </c>
    </row>
    <row r="150" spans="2:65" s="13" customFormat="1">
      <c r="B150" s="152"/>
      <c r="D150" s="146" t="s">
        <v>158</v>
      </c>
      <c r="E150" s="153" t="s">
        <v>19</v>
      </c>
      <c r="F150" s="154" t="s">
        <v>1792</v>
      </c>
      <c r="H150" s="155">
        <v>103.81</v>
      </c>
      <c r="I150" s="156"/>
      <c r="L150" s="152"/>
      <c r="M150" s="157"/>
      <c r="T150" s="158"/>
      <c r="AT150" s="153" t="s">
        <v>158</v>
      </c>
      <c r="AU150" s="153" t="s">
        <v>82</v>
      </c>
      <c r="AV150" s="13" t="s">
        <v>82</v>
      </c>
      <c r="AW150" s="13" t="s">
        <v>33</v>
      </c>
      <c r="AX150" s="13" t="s">
        <v>80</v>
      </c>
      <c r="AY150" s="153" t="s">
        <v>146</v>
      </c>
    </row>
    <row r="151" spans="2:65" s="11" customFormat="1" ht="22.9" customHeight="1">
      <c r="B151" s="116"/>
      <c r="D151" s="117" t="s">
        <v>71</v>
      </c>
      <c r="E151" s="126" t="s">
        <v>180</v>
      </c>
      <c r="F151" s="126" t="s">
        <v>181</v>
      </c>
      <c r="I151" s="119"/>
      <c r="J151" s="127">
        <f>BK151</f>
        <v>0</v>
      </c>
      <c r="L151" s="116"/>
      <c r="M151" s="121"/>
      <c r="P151" s="122">
        <f>SUM(P152:P193)</f>
        <v>0</v>
      </c>
      <c r="R151" s="122">
        <f>SUM(R152:R193)</f>
        <v>178.15810870000001</v>
      </c>
      <c r="T151" s="123">
        <f>SUM(T152:T193)</f>
        <v>0</v>
      </c>
      <c r="AR151" s="117" t="s">
        <v>80</v>
      </c>
      <c r="AT151" s="124" t="s">
        <v>71</v>
      </c>
      <c r="AU151" s="124" t="s">
        <v>80</v>
      </c>
      <c r="AY151" s="117" t="s">
        <v>146</v>
      </c>
      <c r="BK151" s="125">
        <f>SUM(BK152:BK193)</f>
        <v>0</v>
      </c>
    </row>
    <row r="152" spans="2:65" s="1" customFormat="1" ht="37.9" customHeight="1">
      <c r="B152" s="33"/>
      <c r="C152" s="128" t="s">
        <v>244</v>
      </c>
      <c r="D152" s="128" t="s">
        <v>149</v>
      </c>
      <c r="E152" s="129" t="s">
        <v>1793</v>
      </c>
      <c r="F152" s="130" t="s">
        <v>1794</v>
      </c>
      <c r="G152" s="131" t="s">
        <v>171</v>
      </c>
      <c r="H152" s="132">
        <v>103.81</v>
      </c>
      <c r="I152" s="133"/>
      <c r="J152" s="134">
        <f>ROUND(I152*H152,2)</f>
        <v>0</v>
      </c>
      <c r="K152" s="130" t="s">
        <v>153</v>
      </c>
      <c r="L152" s="33"/>
      <c r="M152" s="135" t="s">
        <v>19</v>
      </c>
      <c r="N152" s="136" t="s">
        <v>43</v>
      </c>
      <c r="P152" s="137">
        <f>O152*H152</f>
        <v>0</v>
      </c>
      <c r="Q152" s="137">
        <v>0.19900000000000001</v>
      </c>
      <c r="R152" s="137">
        <f>Q152*H152</f>
        <v>20.658190000000001</v>
      </c>
      <c r="S152" s="137">
        <v>0</v>
      </c>
      <c r="T152" s="138">
        <f>S152*H152</f>
        <v>0</v>
      </c>
      <c r="AR152" s="139" t="s">
        <v>154</v>
      </c>
      <c r="AT152" s="139" t="s">
        <v>149</v>
      </c>
      <c r="AU152" s="139" t="s">
        <v>82</v>
      </c>
      <c r="AY152" s="18" t="s">
        <v>146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8" t="s">
        <v>80</v>
      </c>
      <c r="BK152" s="140">
        <f>ROUND(I152*H152,2)</f>
        <v>0</v>
      </c>
      <c r="BL152" s="18" t="s">
        <v>154</v>
      </c>
      <c r="BM152" s="139" t="s">
        <v>1795</v>
      </c>
    </row>
    <row r="153" spans="2:65" s="1" customFormat="1">
      <c r="B153" s="33"/>
      <c r="D153" s="141" t="s">
        <v>156</v>
      </c>
      <c r="F153" s="142" t="s">
        <v>1796</v>
      </c>
      <c r="I153" s="143"/>
      <c r="L153" s="33"/>
      <c r="M153" s="144"/>
      <c r="T153" s="52"/>
      <c r="AT153" s="18" t="s">
        <v>156</v>
      </c>
      <c r="AU153" s="18" t="s">
        <v>82</v>
      </c>
    </row>
    <row r="154" spans="2:65" s="12" customFormat="1">
      <c r="B154" s="145"/>
      <c r="D154" s="146" t="s">
        <v>158</v>
      </c>
      <c r="E154" s="147" t="s">
        <v>19</v>
      </c>
      <c r="F154" s="148" t="s">
        <v>1797</v>
      </c>
      <c r="H154" s="147" t="s">
        <v>19</v>
      </c>
      <c r="I154" s="149"/>
      <c r="L154" s="145"/>
      <c r="M154" s="150"/>
      <c r="T154" s="151"/>
      <c r="AT154" s="147" t="s">
        <v>158</v>
      </c>
      <c r="AU154" s="147" t="s">
        <v>82</v>
      </c>
      <c r="AV154" s="12" t="s">
        <v>80</v>
      </c>
      <c r="AW154" s="12" t="s">
        <v>33</v>
      </c>
      <c r="AX154" s="12" t="s">
        <v>72</v>
      </c>
      <c r="AY154" s="147" t="s">
        <v>146</v>
      </c>
    </row>
    <row r="155" spans="2:65" s="13" customFormat="1">
      <c r="B155" s="152"/>
      <c r="D155" s="146" t="s">
        <v>158</v>
      </c>
      <c r="E155" s="153" t="s">
        <v>19</v>
      </c>
      <c r="F155" s="154" t="s">
        <v>1792</v>
      </c>
      <c r="H155" s="155">
        <v>103.81</v>
      </c>
      <c r="I155" s="156"/>
      <c r="L155" s="152"/>
      <c r="M155" s="157"/>
      <c r="T155" s="158"/>
      <c r="AT155" s="153" t="s">
        <v>158</v>
      </c>
      <c r="AU155" s="153" t="s">
        <v>82</v>
      </c>
      <c r="AV155" s="13" t="s">
        <v>82</v>
      </c>
      <c r="AW155" s="13" t="s">
        <v>33</v>
      </c>
      <c r="AX155" s="13" t="s">
        <v>80</v>
      </c>
      <c r="AY155" s="153" t="s">
        <v>146</v>
      </c>
    </row>
    <row r="156" spans="2:65" s="1" customFormat="1" ht="37.9" customHeight="1">
      <c r="B156" s="33"/>
      <c r="C156" s="128" t="s">
        <v>8</v>
      </c>
      <c r="D156" s="128" t="s">
        <v>149</v>
      </c>
      <c r="E156" s="129" t="s">
        <v>1798</v>
      </c>
      <c r="F156" s="130" t="s">
        <v>1799</v>
      </c>
      <c r="G156" s="131" t="s">
        <v>171</v>
      </c>
      <c r="H156" s="132">
        <v>103.81</v>
      </c>
      <c r="I156" s="133"/>
      <c r="J156" s="134">
        <f>ROUND(I156*H156,2)</f>
        <v>0</v>
      </c>
      <c r="K156" s="130" t="s">
        <v>153</v>
      </c>
      <c r="L156" s="33"/>
      <c r="M156" s="135" t="s">
        <v>19</v>
      </c>
      <c r="N156" s="136" t="s">
        <v>43</v>
      </c>
      <c r="P156" s="137">
        <f>O156*H156</f>
        <v>0</v>
      </c>
      <c r="Q156" s="137">
        <v>0.29699999999999999</v>
      </c>
      <c r="R156" s="137">
        <f>Q156*H156</f>
        <v>30.831569999999999</v>
      </c>
      <c r="S156" s="137">
        <v>0</v>
      </c>
      <c r="T156" s="138">
        <f>S156*H156</f>
        <v>0</v>
      </c>
      <c r="AR156" s="139" t="s">
        <v>154</v>
      </c>
      <c r="AT156" s="139" t="s">
        <v>149</v>
      </c>
      <c r="AU156" s="139" t="s">
        <v>82</v>
      </c>
      <c r="AY156" s="18" t="s">
        <v>146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80</v>
      </c>
      <c r="BK156" s="140">
        <f>ROUND(I156*H156,2)</f>
        <v>0</v>
      </c>
      <c r="BL156" s="18" t="s">
        <v>154</v>
      </c>
      <c r="BM156" s="139" t="s">
        <v>1800</v>
      </c>
    </row>
    <row r="157" spans="2:65" s="1" customFormat="1">
      <c r="B157" s="33"/>
      <c r="D157" s="141" t="s">
        <v>156</v>
      </c>
      <c r="F157" s="142" t="s">
        <v>1801</v>
      </c>
      <c r="I157" s="143"/>
      <c r="L157" s="33"/>
      <c r="M157" s="144"/>
      <c r="T157" s="52"/>
      <c r="AT157" s="18" t="s">
        <v>156</v>
      </c>
      <c r="AU157" s="18" t="s">
        <v>82</v>
      </c>
    </row>
    <row r="158" spans="2:65" s="12" customFormat="1">
      <c r="B158" s="145"/>
      <c r="D158" s="146" t="s">
        <v>158</v>
      </c>
      <c r="E158" s="147" t="s">
        <v>19</v>
      </c>
      <c r="F158" s="148" t="s">
        <v>1802</v>
      </c>
      <c r="H158" s="147" t="s">
        <v>19</v>
      </c>
      <c r="I158" s="149"/>
      <c r="L158" s="145"/>
      <c r="M158" s="150"/>
      <c r="T158" s="151"/>
      <c r="AT158" s="147" t="s">
        <v>158</v>
      </c>
      <c r="AU158" s="147" t="s">
        <v>82</v>
      </c>
      <c r="AV158" s="12" t="s">
        <v>80</v>
      </c>
      <c r="AW158" s="12" t="s">
        <v>33</v>
      </c>
      <c r="AX158" s="12" t="s">
        <v>72</v>
      </c>
      <c r="AY158" s="147" t="s">
        <v>146</v>
      </c>
    </row>
    <row r="159" spans="2:65" s="13" customFormat="1">
      <c r="B159" s="152"/>
      <c r="D159" s="146" t="s">
        <v>158</v>
      </c>
      <c r="E159" s="153" t="s">
        <v>19</v>
      </c>
      <c r="F159" s="154" t="s">
        <v>1792</v>
      </c>
      <c r="H159" s="155">
        <v>103.81</v>
      </c>
      <c r="I159" s="156"/>
      <c r="L159" s="152"/>
      <c r="M159" s="157"/>
      <c r="T159" s="158"/>
      <c r="AT159" s="153" t="s">
        <v>158</v>
      </c>
      <c r="AU159" s="153" t="s">
        <v>82</v>
      </c>
      <c r="AV159" s="13" t="s">
        <v>82</v>
      </c>
      <c r="AW159" s="13" t="s">
        <v>33</v>
      </c>
      <c r="AX159" s="13" t="s">
        <v>80</v>
      </c>
      <c r="AY159" s="153" t="s">
        <v>146</v>
      </c>
    </row>
    <row r="160" spans="2:65" s="1" customFormat="1" ht="37.9" customHeight="1">
      <c r="B160" s="33"/>
      <c r="C160" s="128" t="s">
        <v>256</v>
      </c>
      <c r="D160" s="128" t="s">
        <v>149</v>
      </c>
      <c r="E160" s="129" t="s">
        <v>1803</v>
      </c>
      <c r="F160" s="130" t="s">
        <v>1804</v>
      </c>
      <c r="G160" s="131" t="s">
        <v>171</v>
      </c>
      <c r="H160" s="132">
        <v>12.75</v>
      </c>
      <c r="I160" s="133"/>
      <c r="J160" s="134">
        <f>ROUND(I160*H160,2)</f>
        <v>0</v>
      </c>
      <c r="K160" s="130" t="s">
        <v>153</v>
      </c>
      <c r="L160" s="33"/>
      <c r="M160" s="135" t="s">
        <v>19</v>
      </c>
      <c r="N160" s="136" t="s">
        <v>43</v>
      </c>
      <c r="P160" s="137">
        <f>O160*H160</f>
        <v>0</v>
      </c>
      <c r="Q160" s="137">
        <v>0.39600000000000002</v>
      </c>
      <c r="R160" s="137">
        <f>Q160*H160</f>
        <v>5.0490000000000004</v>
      </c>
      <c r="S160" s="137">
        <v>0</v>
      </c>
      <c r="T160" s="138">
        <f>S160*H160</f>
        <v>0</v>
      </c>
      <c r="AR160" s="139" t="s">
        <v>154</v>
      </c>
      <c r="AT160" s="139" t="s">
        <v>149</v>
      </c>
      <c r="AU160" s="139" t="s">
        <v>82</v>
      </c>
      <c r="AY160" s="18" t="s">
        <v>146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80</v>
      </c>
      <c r="BK160" s="140">
        <f>ROUND(I160*H160,2)</f>
        <v>0</v>
      </c>
      <c r="BL160" s="18" t="s">
        <v>154</v>
      </c>
      <c r="BM160" s="139" t="s">
        <v>1805</v>
      </c>
    </row>
    <row r="161" spans="2:65" s="1" customFormat="1">
      <c r="B161" s="33"/>
      <c r="D161" s="141" t="s">
        <v>156</v>
      </c>
      <c r="F161" s="142" t="s">
        <v>1806</v>
      </c>
      <c r="I161" s="143"/>
      <c r="L161" s="33"/>
      <c r="M161" s="144"/>
      <c r="T161" s="52"/>
      <c r="AT161" s="18" t="s">
        <v>156</v>
      </c>
      <c r="AU161" s="18" t="s">
        <v>82</v>
      </c>
    </row>
    <row r="162" spans="2:65" s="12" customFormat="1">
      <c r="B162" s="145"/>
      <c r="D162" s="146" t="s">
        <v>158</v>
      </c>
      <c r="E162" s="147" t="s">
        <v>19</v>
      </c>
      <c r="F162" s="148" t="s">
        <v>1807</v>
      </c>
      <c r="H162" s="147" t="s">
        <v>19</v>
      </c>
      <c r="I162" s="149"/>
      <c r="L162" s="145"/>
      <c r="M162" s="150"/>
      <c r="T162" s="151"/>
      <c r="AT162" s="147" t="s">
        <v>158</v>
      </c>
      <c r="AU162" s="147" t="s">
        <v>82</v>
      </c>
      <c r="AV162" s="12" t="s">
        <v>80</v>
      </c>
      <c r="AW162" s="12" t="s">
        <v>33</v>
      </c>
      <c r="AX162" s="12" t="s">
        <v>72</v>
      </c>
      <c r="AY162" s="147" t="s">
        <v>146</v>
      </c>
    </row>
    <row r="163" spans="2:65" s="13" customFormat="1">
      <c r="B163" s="152"/>
      <c r="D163" s="146" t="s">
        <v>158</v>
      </c>
      <c r="E163" s="153" t="s">
        <v>19</v>
      </c>
      <c r="F163" s="154" t="s">
        <v>1808</v>
      </c>
      <c r="H163" s="155">
        <v>12.75</v>
      </c>
      <c r="I163" s="156"/>
      <c r="L163" s="152"/>
      <c r="M163" s="157"/>
      <c r="T163" s="158"/>
      <c r="AT163" s="153" t="s">
        <v>158</v>
      </c>
      <c r="AU163" s="153" t="s">
        <v>82</v>
      </c>
      <c r="AV163" s="13" t="s">
        <v>82</v>
      </c>
      <c r="AW163" s="13" t="s">
        <v>33</v>
      </c>
      <c r="AX163" s="13" t="s">
        <v>80</v>
      </c>
      <c r="AY163" s="153" t="s">
        <v>146</v>
      </c>
    </row>
    <row r="164" spans="2:65" s="1" customFormat="1" ht="66.75" customHeight="1">
      <c r="B164" s="33"/>
      <c r="C164" s="128" t="s">
        <v>261</v>
      </c>
      <c r="D164" s="128" t="s">
        <v>149</v>
      </c>
      <c r="E164" s="129" t="s">
        <v>1809</v>
      </c>
      <c r="F164" s="130" t="s">
        <v>1810</v>
      </c>
      <c r="G164" s="131" t="s">
        <v>171</v>
      </c>
      <c r="H164" s="132">
        <v>258.60000000000002</v>
      </c>
      <c r="I164" s="133"/>
      <c r="J164" s="134">
        <f>ROUND(I164*H164,2)</f>
        <v>0</v>
      </c>
      <c r="K164" s="130" t="s">
        <v>153</v>
      </c>
      <c r="L164" s="33"/>
      <c r="M164" s="135" t="s">
        <v>19</v>
      </c>
      <c r="N164" s="136" t="s">
        <v>43</v>
      </c>
      <c r="P164" s="137">
        <f>O164*H164</f>
        <v>0</v>
      </c>
      <c r="Q164" s="137">
        <v>9.8479999999999998E-2</v>
      </c>
      <c r="R164" s="137">
        <f>Q164*H164</f>
        <v>25.466928000000003</v>
      </c>
      <c r="S164" s="137">
        <v>0</v>
      </c>
      <c r="T164" s="138">
        <f>S164*H164</f>
        <v>0</v>
      </c>
      <c r="AR164" s="139" t="s">
        <v>154</v>
      </c>
      <c r="AT164" s="139" t="s">
        <v>149</v>
      </c>
      <c r="AU164" s="139" t="s">
        <v>82</v>
      </c>
      <c r="AY164" s="18" t="s">
        <v>146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80</v>
      </c>
      <c r="BK164" s="140">
        <f>ROUND(I164*H164,2)</f>
        <v>0</v>
      </c>
      <c r="BL164" s="18" t="s">
        <v>154</v>
      </c>
      <c r="BM164" s="139" t="s">
        <v>1811</v>
      </c>
    </row>
    <row r="165" spans="2:65" s="1" customFormat="1">
      <c r="B165" s="33"/>
      <c r="D165" s="141" t="s">
        <v>156</v>
      </c>
      <c r="F165" s="142" t="s">
        <v>1812</v>
      </c>
      <c r="I165" s="143"/>
      <c r="L165" s="33"/>
      <c r="M165" s="144"/>
      <c r="T165" s="52"/>
      <c r="AT165" s="18" t="s">
        <v>156</v>
      </c>
      <c r="AU165" s="18" t="s">
        <v>82</v>
      </c>
    </row>
    <row r="166" spans="2:65" s="12" customFormat="1">
      <c r="B166" s="145"/>
      <c r="D166" s="146" t="s">
        <v>158</v>
      </c>
      <c r="E166" s="147" t="s">
        <v>19</v>
      </c>
      <c r="F166" s="148" t="s">
        <v>1813</v>
      </c>
      <c r="H166" s="147" t="s">
        <v>19</v>
      </c>
      <c r="I166" s="149"/>
      <c r="L166" s="145"/>
      <c r="M166" s="150"/>
      <c r="T166" s="151"/>
      <c r="AT166" s="147" t="s">
        <v>158</v>
      </c>
      <c r="AU166" s="147" t="s">
        <v>82</v>
      </c>
      <c r="AV166" s="12" t="s">
        <v>80</v>
      </c>
      <c r="AW166" s="12" t="s">
        <v>33</v>
      </c>
      <c r="AX166" s="12" t="s">
        <v>72</v>
      </c>
      <c r="AY166" s="147" t="s">
        <v>146</v>
      </c>
    </row>
    <row r="167" spans="2:65" s="13" customFormat="1">
      <c r="B167" s="152"/>
      <c r="D167" s="146" t="s">
        <v>158</v>
      </c>
      <c r="E167" s="153" t="s">
        <v>19</v>
      </c>
      <c r="F167" s="154" t="s">
        <v>1748</v>
      </c>
      <c r="H167" s="155">
        <v>258.60000000000002</v>
      </c>
      <c r="I167" s="156"/>
      <c r="L167" s="152"/>
      <c r="M167" s="157"/>
      <c r="T167" s="158"/>
      <c r="AT167" s="153" t="s">
        <v>158</v>
      </c>
      <c r="AU167" s="153" t="s">
        <v>82</v>
      </c>
      <c r="AV167" s="13" t="s">
        <v>82</v>
      </c>
      <c r="AW167" s="13" t="s">
        <v>33</v>
      </c>
      <c r="AX167" s="13" t="s">
        <v>80</v>
      </c>
      <c r="AY167" s="153" t="s">
        <v>146</v>
      </c>
    </row>
    <row r="168" spans="2:65" s="1" customFormat="1" ht="78" customHeight="1">
      <c r="B168" s="33"/>
      <c r="C168" s="128" t="s">
        <v>279</v>
      </c>
      <c r="D168" s="128" t="s">
        <v>149</v>
      </c>
      <c r="E168" s="129" t="s">
        <v>1814</v>
      </c>
      <c r="F168" s="130" t="s">
        <v>1815</v>
      </c>
      <c r="G168" s="131" t="s">
        <v>171</v>
      </c>
      <c r="H168" s="132">
        <v>97.174999999999997</v>
      </c>
      <c r="I168" s="133"/>
      <c r="J168" s="134">
        <f>ROUND(I168*H168,2)</f>
        <v>0</v>
      </c>
      <c r="K168" s="130" t="s">
        <v>153</v>
      </c>
      <c r="L168" s="33"/>
      <c r="M168" s="135" t="s">
        <v>19</v>
      </c>
      <c r="N168" s="136" t="s">
        <v>43</v>
      </c>
      <c r="P168" s="137">
        <f>O168*H168</f>
        <v>0</v>
      </c>
      <c r="Q168" s="137">
        <v>8.4250000000000005E-2</v>
      </c>
      <c r="R168" s="137">
        <f>Q168*H168</f>
        <v>8.186993750000001</v>
      </c>
      <c r="S168" s="137">
        <v>0</v>
      </c>
      <c r="T168" s="138">
        <f>S168*H168</f>
        <v>0</v>
      </c>
      <c r="AR168" s="139" t="s">
        <v>154</v>
      </c>
      <c r="AT168" s="139" t="s">
        <v>149</v>
      </c>
      <c r="AU168" s="139" t="s">
        <v>82</v>
      </c>
      <c r="AY168" s="18" t="s">
        <v>146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80</v>
      </c>
      <c r="BK168" s="140">
        <f>ROUND(I168*H168,2)</f>
        <v>0</v>
      </c>
      <c r="BL168" s="18" t="s">
        <v>154</v>
      </c>
      <c r="BM168" s="139" t="s">
        <v>1816</v>
      </c>
    </row>
    <row r="169" spans="2:65" s="1" customFormat="1">
      <c r="B169" s="33"/>
      <c r="D169" s="141" t="s">
        <v>156</v>
      </c>
      <c r="F169" s="142" t="s">
        <v>1817</v>
      </c>
      <c r="I169" s="143"/>
      <c r="L169" s="33"/>
      <c r="M169" s="144"/>
      <c r="T169" s="52"/>
      <c r="AT169" s="18" t="s">
        <v>156</v>
      </c>
      <c r="AU169" s="18" t="s">
        <v>82</v>
      </c>
    </row>
    <row r="170" spans="2:65" s="13" customFormat="1">
      <c r="B170" s="152"/>
      <c r="D170" s="146" t="s">
        <v>158</v>
      </c>
      <c r="E170" s="153" t="s">
        <v>19</v>
      </c>
      <c r="F170" s="154" t="s">
        <v>1792</v>
      </c>
      <c r="H170" s="155">
        <v>103.81</v>
      </c>
      <c r="I170" s="156"/>
      <c r="L170" s="152"/>
      <c r="M170" s="157"/>
      <c r="T170" s="158"/>
      <c r="AT170" s="153" t="s">
        <v>158</v>
      </c>
      <c r="AU170" s="153" t="s">
        <v>82</v>
      </c>
      <c r="AV170" s="13" t="s">
        <v>82</v>
      </c>
      <c r="AW170" s="13" t="s">
        <v>33</v>
      </c>
      <c r="AX170" s="13" t="s">
        <v>72</v>
      </c>
      <c r="AY170" s="153" t="s">
        <v>146</v>
      </c>
    </row>
    <row r="171" spans="2:65" s="13" customFormat="1">
      <c r="B171" s="152"/>
      <c r="D171" s="146" t="s">
        <v>158</v>
      </c>
      <c r="E171" s="153" t="s">
        <v>19</v>
      </c>
      <c r="F171" s="154" t="s">
        <v>1818</v>
      </c>
      <c r="H171" s="155">
        <v>-6.6349999999999998</v>
      </c>
      <c r="I171" s="156"/>
      <c r="L171" s="152"/>
      <c r="M171" s="157"/>
      <c r="T171" s="158"/>
      <c r="AT171" s="153" t="s">
        <v>158</v>
      </c>
      <c r="AU171" s="153" t="s">
        <v>82</v>
      </c>
      <c r="AV171" s="13" t="s">
        <v>82</v>
      </c>
      <c r="AW171" s="13" t="s">
        <v>33</v>
      </c>
      <c r="AX171" s="13" t="s">
        <v>72</v>
      </c>
      <c r="AY171" s="153" t="s">
        <v>146</v>
      </c>
    </row>
    <row r="172" spans="2:65" s="14" customFormat="1">
      <c r="B172" s="159"/>
      <c r="D172" s="146" t="s">
        <v>158</v>
      </c>
      <c r="E172" s="160" t="s">
        <v>19</v>
      </c>
      <c r="F172" s="161" t="s">
        <v>163</v>
      </c>
      <c r="H172" s="162">
        <v>97.174999999999997</v>
      </c>
      <c r="I172" s="163"/>
      <c r="L172" s="159"/>
      <c r="M172" s="164"/>
      <c r="T172" s="165"/>
      <c r="AT172" s="160" t="s">
        <v>158</v>
      </c>
      <c r="AU172" s="160" t="s">
        <v>82</v>
      </c>
      <c r="AV172" s="14" t="s">
        <v>154</v>
      </c>
      <c r="AW172" s="14" t="s">
        <v>33</v>
      </c>
      <c r="AX172" s="14" t="s">
        <v>80</v>
      </c>
      <c r="AY172" s="160" t="s">
        <v>146</v>
      </c>
    </row>
    <row r="173" spans="2:65" s="1" customFormat="1" ht="16.5" customHeight="1">
      <c r="B173" s="33"/>
      <c r="C173" s="173" t="s">
        <v>286</v>
      </c>
      <c r="D173" s="173" t="s">
        <v>280</v>
      </c>
      <c r="E173" s="174" t="s">
        <v>1819</v>
      </c>
      <c r="F173" s="175" t="s">
        <v>1820</v>
      </c>
      <c r="G173" s="176" t="s">
        <v>171</v>
      </c>
      <c r="H173" s="177">
        <v>100.09</v>
      </c>
      <c r="I173" s="178"/>
      <c r="J173" s="179">
        <f>ROUND(I173*H173,2)</f>
        <v>0</v>
      </c>
      <c r="K173" s="175" t="s">
        <v>153</v>
      </c>
      <c r="L173" s="180"/>
      <c r="M173" s="181" t="s">
        <v>19</v>
      </c>
      <c r="N173" s="182" t="s">
        <v>43</v>
      </c>
      <c r="P173" s="137">
        <f>O173*H173</f>
        <v>0</v>
      </c>
      <c r="Q173" s="137">
        <v>0.113</v>
      </c>
      <c r="R173" s="137">
        <f>Q173*H173</f>
        <v>11.310170000000001</v>
      </c>
      <c r="S173" s="137">
        <v>0</v>
      </c>
      <c r="T173" s="138">
        <f>S173*H173</f>
        <v>0</v>
      </c>
      <c r="AR173" s="139" t="s">
        <v>215</v>
      </c>
      <c r="AT173" s="139" t="s">
        <v>280</v>
      </c>
      <c r="AU173" s="139" t="s">
        <v>82</v>
      </c>
      <c r="AY173" s="18" t="s">
        <v>146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80</v>
      </c>
      <c r="BK173" s="140">
        <f>ROUND(I173*H173,2)</f>
        <v>0</v>
      </c>
      <c r="BL173" s="18" t="s">
        <v>154</v>
      </c>
      <c r="BM173" s="139" t="s">
        <v>1821</v>
      </c>
    </row>
    <row r="174" spans="2:65" s="1" customFormat="1">
      <c r="B174" s="33"/>
      <c r="D174" s="141" t="s">
        <v>156</v>
      </c>
      <c r="F174" s="142" t="s">
        <v>1822</v>
      </c>
      <c r="I174" s="143"/>
      <c r="L174" s="33"/>
      <c r="M174" s="144"/>
      <c r="T174" s="52"/>
      <c r="AT174" s="18" t="s">
        <v>156</v>
      </c>
      <c r="AU174" s="18" t="s">
        <v>82</v>
      </c>
    </row>
    <row r="175" spans="2:65" s="13" customFormat="1">
      <c r="B175" s="152"/>
      <c r="D175" s="146" t="s">
        <v>158</v>
      </c>
      <c r="F175" s="154" t="s">
        <v>1823</v>
      </c>
      <c r="H175" s="155">
        <v>100.09</v>
      </c>
      <c r="I175" s="156"/>
      <c r="L175" s="152"/>
      <c r="M175" s="157"/>
      <c r="T175" s="158"/>
      <c r="AT175" s="153" t="s">
        <v>158</v>
      </c>
      <c r="AU175" s="153" t="s">
        <v>82</v>
      </c>
      <c r="AV175" s="13" t="s">
        <v>82</v>
      </c>
      <c r="AW175" s="13" t="s">
        <v>4</v>
      </c>
      <c r="AX175" s="13" t="s">
        <v>80</v>
      </c>
      <c r="AY175" s="153" t="s">
        <v>146</v>
      </c>
    </row>
    <row r="176" spans="2:65" s="1" customFormat="1" ht="78" customHeight="1">
      <c r="B176" s="33"/>
      <c r="C176" s="128" t="s">
        <v>388</v>
      </c>
      <c r="D176" s="128" t="s">
        <v>149</v>
      </c>
      <c r="E176" s="129" t="s">
        <v>1824</v>
      </c>
      <c r="F176" s="130" t="s">
        <v>1825</v>
      </c>
      <c r="G176" s="131" t="s">
        <v>171</v>
      </c>
      <c r="H176" s="132">
        <v>258.60000000000002</v>
      </c>
      <c r="I176" s="133"/>
      <c r="J176" s="134">
        <f>ROUND(I176*H176,2)</f>
        <v>0</v>
      </c>
      <c r="K176" s="130" t="s">
        <v>153</v>
      </c>
      <c r="L176" s="33"/>
      <c r="M176" s="135" t="s">
        <v>19</v>
      </c>
      <c r="N176" s="136" t="s">
        <v>43</v>
      </c>
      <c r="P176" s="137">
        <f>O176*H176</f>
        <v>0</v>
      </c>
      <c r="Q176" s="137">
        <v>0.10362</v>
      </c>
      <c r="R176" s="137">
        <f>Q176*H176</f>
        <v>26.796132000000004</v>
      </c>
      <c r="S176" s="137">
        <v>0</v>
      </c>
      <c r="T176" s="138">
        <f>S176*H176</f>
        <v>0</v>
      </c>
      <c r="AR176" s="139" t="s">
        <v>154</v>
      </c>
      <c r="AT176" s="139" t="s">
        <v>149</v>
      </c>
      <c r="AU176" s="139" t="s">
        <v>82</v>
      </c>
      <c r="AY176" s="18" t="s">
        <v>146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80</v>
      </c>
      <c r="BK176" s="140">
        <f>ROUND(I176*H176,2)</f>
        <v>0</v>
      </c>
      <c r="BL176" s="18" t="s">
        <v>154</v>
      </c>
      <c r="BM176" s="139" t="s">
        <v>1826</v>
      </c>
    </row>
    <row r="177" spans="2:65" s="1" customFormat="1">
      <c r="B177" s="33"/>
      <c r="D177" s="141" t="s">
        <v>156</v>
      </c>
      <c r="F177" s="142" t="s">
        <v>1827</v>
      </c>
      <c r="I177" s="143"/>
      <c r="L177" s="33"/>
      <c r="M177" s="144"/>
      <c r="T177" s="52"/>
      <c r="AT177" s="18" t="s">
        <v>156</v>
      </c>
      <c r="AU177" s="18" t="s">
        <v>82</v>
      </c>
    </row>
    <row r="178" spans="2:65" s="12" customFormat="1">
      <c r="B178" s="145"/>
      <c r="D178" s="146" t="s">
        <v>158</v>
      </c>
      <c r="E178" s="147" t="s">
        <v>19</v>
      </c>
      <c r="F178" s="148" t="s">
        <v>1813</v>
      </c>
      <c r="H178" s="147" t="s">
        <v>19</v>
      </c>
      <c r="I178" s="149"/>
      <c r="L178" s="145"/>
      <c r="M178" s="150"/>
      <c r="T178" s="151"/>
      <c r="AT178" s="147" t="s">
        <v>158</v>
      </c>
      <c r="AU178" s="147" t="s">
        <v>82</v>
      </c>
      <c r="AV178" s="12" t="s">
        <v>80</v>
      </c>
      <c r="AW178" s="12" t="s">
        <v>33</v>
      </c>
      <c r="AX178" s="12" t="s">
        <v>72</v>
      </c>
      <c r="AY178" s="147" t="s">
        <v>146</v>
      </c>
    </row>
    <row r="179" spans="2:65" s="13" customFormat="1">
      <c r="B179" s="152"/>
      <c r="D179" s="146" t="s">
        <v>158</v>
      </c>
      <c r="E179" s="153" t="s">
        <v>19</v>
      </c>
      <c r="F179" s="154" t="s">
        <v>1748</v>
      </c>
      <c r="H179" s="155">
        <v>258.60000000000002</v>
      </c>
      <c r="I179" s="156"/>
      <c r="L179" s="152"/>
      <c r="M179" s="157"/>
      <c r="T179" s="158"/>
      <c r="AT179" s="153" t="s">
        <v>158</v>
      </c>
      <c r="AU179" s="153" t="s">
        <v>82</v>
      </c>
      <c r="AV179" s="13" t="s">
        <v>82</v>
      </c>
      <c r="AW179" s="13" t="s">
        <v>33</v>
      </c>
      <c r="AX179" s="13" t="s">
        <v>80</v>
      </c>
      <c r="AY179" s="153" t="s">
        <v>146</v>
      </c>
    </row>
    <row r="180" spans="2:65" s="1" customFormat="1" ht="16.5" customHeight="1">
      <c r="B180" s="33"/>
      <c r="C180" s="173" t="s">
        <v>7</v>
      </c>
      <c r="D180" s="173" t="s">
        <v>280</v>
      </c>
      <c r="E180" s="174" t="s">
        <v>1828</v>
      </c>
      <c r="F180" s="175" t="s">
        <v>1829</v>
      </c>
      <c r="G180" s="176" t="s">
        <v>171</v>
      </c>
      <c r="H180" s="177">
        <v>263.77199999999999</v>
      </c>
      <c r="I180" s="178"/>
      <c r="J180" s="179">
        <f>ROUND(I180*H180,2)</f>
        <v>0</v>
      </c>
      <c r="K180" s="175" t="s">
        <v>153</v>
      </c>
      <c r="L180" s="180"/>
      <c r="M180" s="181" t="s">
        <v>19</v>
      </c>
      <c r="N180" s="182" t="s">
        <v>43</v>
      </c>
      <c r="P180" s="137">
        <f>O180*H180</f>
        <v>0</v>
      </c>
      <c r="Q180" s="137">
        <v>0.17599999999999999</v>
      </c>
      <c r="R180" s="137">
        <f>Q180*H180</f>
        <v>46.423871999999996</v>
      </c>
      <c r="S180" s="137">
        <v>0</v>
      </c>
      <c r="T180" s="138">
        <f>S180*H180</f>
        <v>0</v>
      </c>
      <c r="AR180" s="139" t="s">
        <v>215</v>
      </c>
      <c r="AT180" s="139" t="s">
        <v>280</v>
      </c>
      <c r="AU180" s="139" t="s">
        <v>82</v>
      </c>
      <c r="AY180" s="18" t="s">
        <v>146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80</v>
      </c>
      <c r="BK180" s="140">
        <f>ROUND(I180*H180,2)</f>
        <v>0</v>
      </c>
      <c r="BL180" s="18" t="s">
        <v>154</v>
      </c>
      <c r="BM180" s="139" t="s">
        <v>1830</v>
      </c>
    </row>
    <row r="181" spans="2:65" s="1" customFormat="1">
      <c r="B181" s="33"/>
      <c r="D181" s="141" t="s">
        <v>156</v>
      </c>
      <c r="F181" s="142" t="s">
        <v>1831</v>
      </c>
      <c r="I181" s="143"/>
      <c r="L181" s="33"/>
      <c r="M181" s="144"/>
      <c r="T181" s="52"/>
      <c r="AT181" s="18" t="s">
        <v>156</v>
      </c>
      <c r="AU181" s="18" t="s">
        <v>82</v>
      </c>
    </row>
    <row r="182" spans="2:65" s="13" customFormat="1">
      <c r="B182" s="152"/>
      <c r="D182" s="146" t="s">
        <v>158</v>
      </c>
      <c r="F182" s="154" t="s">
        <v>1832</v>
      </c>
      <c r="H182" s="155">
        <v>263.77199999999999</v>
      </c>
      <c r="I182" s="156"/>
      <c r="L182" s="152"/>
      <c r="M182" s="157"/>
      <c r="T182" s="158"/>
      <c r="AT182" s="153" t="s">
        <v>158</v>
      </c>
      <c r="AU182" s="153" t="s">
        <v>82</v>
      </c>
      <c r="AV182" s="13" t="s">
        <v>82</v>
      </c>
      <c r="AW182" s="13" t="s">
        <v>4</v>
      </c>
      <c r="AX182" s="13" t="s">
        <v>80</v>
      </c>
      <c r="AY182" s="153" t="s">
        <v>146</v>
      </c>
    </row>
    <row r="183" spans="2:65" s="1" customFormat="1" ht="24.2" customHeight="1">
      <c r="B183" s="33"/>
      <c r="C183" s="128" t="s">
        <v>416</v>
      </c>
      <c r="D183" s="128" t="s">
        <v>149</v>
      </c>
      <c r="E183" s="129" t="s">
        <v>1833</v>
      </c>
      <c r="F183" s="130" t="s">
        <v>1834</v>
      </c>
      <c r="G183" s="131" t="s">
        <v>171</v>
      </c>
      <c r="H183" s="132">
        <v>13.5</v>
      </c>
      <c r="I183" s="133"/>
      <c r="J183" s="134">
        <f>ROUND(I183*H183,2)</f>
        <v>0</v>
      </c>
      <c r="K183" s="130" t="s">
        <v>153</v>
      </c>
      <c r="L183" s="33"/>
      <c r="M183" s="135" t="s">
        <v>19</v>
      </c>
      <c r="N183" s="136" t="s">
        <v>43</v>
      </c>
      <c r="P183" s="137">
        <f>O183*H183</f>
        <v>0</v>
      </c>
      <c r="Q183" s="137">
        <v>3.2000000000000003E-4</v>
      </c>
      <c r="R183" s="137">
        <f>Q183*H183</f>
        <v>4.3200000000000001E-3</v>
      </c>
      <c r="S183" s="137">
        <v>0</v>
      </c>
      <c r="T183" s="138">
        <f>S183*H183</f>
        <v>0</v>
      </c>
      <c r="AR183" s="139" t="s">
        <v>154</v>
      </c>
      <c r="AT183" s="139" t="s">
        <v>149</v>
      </c>
      <c r="AU183" s="139" t="s">
        <v>82</v>
      </c>
      <c r="AY183" s="18" t="s">
        <v>146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80</v>
      </c>
      <c r="BK183" s="140">
        <f>ROUND(I183*H183,2)</f>
        <v>0</v>
      </c>
      <c r="BL183" s="18" t="s">
        <v>154</v>
      </c>
      <c r="BM183" s="139" t="s">
        <v>1835</v>
      </c>
    </row>
    <row r="184" spans="2:65" s="1" customFormat="1">
      <c r="B184" s="33"/>
      <c r="D184" s="141" t="s">
        <v>156</v>
      </c>
      <c r="F184" s="142" t="s">
        <v>1836</v>
      </c>
      <c r="I184" s="143"/>
      <c r="L184" s="33"/>
      <c r="M184" s="144"/>
      <c r="T184" s="52"/>
      <c r="AT184" s="18" t="s">
        <v>156</v>
      </c>
      <c r="AU184" s="18" t="s">
        <v>82</v>
      </c>
    </row>
    <row r="185" spans="2:65" s="12" customFormat="1">
      <c r="B185" s="145"/>
      <c r="D185" s="146" t="s">
        <v>158</v>
      </c>
      <c r="E185" s="147" t="s">
        <v>19</v>
      </c>
      <c r="F185" s="148" t="s">
        <v>1837</v>
      </c>
      <c r="H185" s="147" t="s">
        <v>19</v>
      </c>
      <c r="I185" s="149"/>
      <c r="L185" s="145"/>
      <c r="M185" s="150"/>
      <c r="T185" s="151"/>
      <c r="AT185" s="147" t="s">
        <v>158</v>
      </c>
      <c r="AU185" s="147" t="s">
        <v>82</v>
      </c>
      <c r="AV185" s="12" t="s">
        <v>80</v>
      </c>
      <c r="AW185" s="12" t="s">
        <v>33</v>
      </c>
      <c r="AX185" s="12" t="s">
        <v>72</v>
      </c>
      <c r="AY185" s="147" t="s">
        <v>146</v>
      </c>
    </row>
    <row r="186" spans="2:65" s="13" customFormat="1">
      <c r="B186" s="152"/>
      <c r="D186" s="146" t="s">
        <v>158</v>
      </c>
      <c r="E186" s="153" t="s">
        <v>19</v>
      </c>
      <c r="F186" s="154" t="s">
        <v>1838</v>
      </c>
      <c r="H186" s="155">
        <v>13.5</v>
      </c>
      <c r="I186" s="156"/>
      <c r="L186" s="152"/>
      <c r="M186" s="157"/>
      <c r="T186" s="158"/>
      <c r="AT186" s="153" t="s">
        <v>158</v>
      </c>
      <c r="AU186" s="153" t="s">
        <v>82</v>
      </c>
      <c r="AV186" s="13" t="s">
        <v>82</v>
      </c>
      <c r="AW186" s="13" t="s">
        <v>33</v>
      </c>
      <c r="AX186" s="13" t="s">
        <v>80</v>
      </c>
      <c r="AY186" s="153" t="s">
        <v>146</v>
      </c>
    </row>
    <row r="187" spans="2:65" s="1" customFormat="1" ht="37.9" customHeight="1">
      <c r="B187" s="33"/>
      <c r="C187" s="128" t="s">
        <v>547</v>
      </c>
      <c r="D187" s="128" t="s">
        <v>149</v>
      </c>
      <c r="E187" s="129" t="s">
        <v>1839</v>
      </c>
      <c r="F187" s="130" t="s">
        <v>1840</v>
      </c>
      <c r="G187" s="131" t="s">
        <v>171</v>
      </c>
      <c r="H187" s="132">
        <v>6.6349999999999998</v>
      </c>
      <c r="I187" s="133"/>
      <c r="J187" s="134">
        <f>ROUND(I187*H187,2)</f>
        <v>0</v>
      </c>
      <c r="K187" s="130" t="s">
        <v>153</v>
      </c>
      <c r="L187" s="33"/>
      <c r="M187" s="135" t="s">
        <v>19</v>
      </c>
      <c r="N187" s="136" t="s">
        <v>43</v>
      </c>
      <c r="P187" s="137">
        <f>O187*H187</f>
        <v>0</v>
      </c>
      <c r="Q187" s="137">
        <v>0.50077000000000005</v>
      </c>
      <c r="R187" s="137">
        <f>Q187*H187</f>
        <v>3.3226089500000002</v>
      </c>
      <c r="S187" s="137">
        <v>0</v>
      </c>
      <c r="T187" s="138">
        <f>S187*H187</f>
        <v>0</v>
      </c>
      <c r="AR187" s="139" t="s">
        <v>154</v>
      </c>
      <c r="AT187" s="139" t="s">
        <v>149</v>
      </c>
      <c r="AU187" s="139" t="s">
        <v>82</v>
      </c>
      <c r="AY187" s="18" t="s">
        <v>146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80</v>
      </c>
      <c r="BK187" s="140">
        <f>ROUND(I187*H187,2)</f>
        <v>0</v>
      </c>
      <c r="BL187" s="18" t="s">
        <v>154</v>
      </c>
      <c r="BM187" s="139" t="s">
        <v>1841</v>
      </c>
    </row>
    <row r="188" spans="2:65" s="1" customFormat="1">
      <c r="B188" s="33"/>
      <c r="D188" s="141" t="s">
        <v>156</v>
      </c>
      <c r="F188" s="142" t="s">
        <v>1842</v>
      </c>
      <c r="I188" s="143"/>
      <c r="L188" s="33"/>
      <c r="M188" s="144"/>
      <c r="T188" s="52"/>
      <c r="AT188" s="18" t="s">
        <v>156</v>
      </c>
      <c r="AU188" s="18" t="s">
        <v>82</v>
      </c>
    </row>
    <row r="189" spans="2:65" s="13" customFormat="1">
      <c r="B189" s="152"/>
      <c r="D189" s="146" t="s">
        <v>158</v>
      </c>
      <c r="E189" s="153" t="s">
        <v>19</v>
      </c>
      <c r="F189" s="154" t="s">
        <v>1843</v>
      </c>
      <c r="H189" s="155">
        <v>6.6349999999999998</v>
      </c>
      <c r="I189" s="156"/>
      <c r="L189" s="152"/>
      <c r="M189" s="157"/>
      <c r="T189" s="158"/>
      <c r="AT189" s="153" t="s">
        <v>158</v>
      </c>
      <c r="AU189" s="153" t="s">
        <v>82</v>
      </c>
      <c r="AV189" s="13" t="s">
        <v>82</v>
      </c>
      <c r="AW189" s="13" t="s">
        <v>33</v>
      </c>
      <c r="AX189" s="13" t="s">
        <v>80</v>
      </c>
      <c r="AY189" s="153" t="s">
        <v>146</v>
      </c>
    </row>
    <row r="190" spans="2:65" s="1" customFormat="1" ht="16.5" customHeight="1">
      <c r="B190" s="33"/>
      <c r="C190" s="128" t="s">
        <v>551</v>
      </c>
      <c r="D190" s="128" t="s">
        <v>149</v>
      </c>
      <c r="E190" s="129" t="s">
        <v>1844</v>
      </c>
      <c r="F190" s="130" t="s">
        <v>1845</v>
      </c>
      <c r="G190" s="131" t="s">
        <v>264</v>
      </c>
      <c r="H190" s="132">
        <v>30.09</v>
      </c>
      <c r="I190" s="133"/>
      <c r="J190" s="134">
        <f>ROUND(I190*H190,2)</f>
        <v>0</v>
      </c>
      <c r="K190" s="130" t="s">
        <v>153</v>
      </c>
      <c r="L190" s="33"/>
      <c r="M190" s="135" t="s">
        <v>19</v>
      </c>
      <c r="N190" s="136" t="s">
        <v>43</v>
      </c>
      <c r="P190" s="137">
        <f>O190*H190</f>
        <v>0</v>
      </c>
      <c r="Q190" s="137">
        <v>3.5999999999999999E-3</v>
      </c>
      <c r="R190" s="137">
        <f>Q190*H190</f>
        <v>0.10832399999999999</v>
      </c>
      <c r="S190" s="137">
        <v>0</v>
      </c>
      <c r="T190" s="138">
        <f>S190*H190</f>
        <v>0</v>
      </c>
      <c r="AR190" s="139" t="s">
        <v>154</v>
      </c>
      <c r="AT190" s="139" t="s">
        <v>149</v>
      </c>
      <c r="AU190" s="139" t="s">
        <v>82</v>
      </c>
      <c r="AY190" s="18" t="s">
        <v>146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80</v>
      </c>
      <c r="BK190" s="140">
        <f>ROUND(I190*H190,2)</f>
        <v>0</v>
      </c>
      <c r="BL190" s="18" t="s">
        <v>154</v>
      </c>
      <c r="BM190" s="139" t="s">
        <v>1846</v>
      </c>
    </row>
    <row r="191" spans="2:65" s="1" customFormat="1">
      <c r="B191" s="33"/>
      <c r="D191" s="141" t="s">
        <v>156</v>
      </c>
      <c r="F191" s="142" t="s">
        <v>1847</v>
      </c>
      <c r="I191" s="143"/>
      <c r="L191" s="33"/>
      <c r="M191" s="144"/>
      <c r="T191" s="52"/>
      <c r="AT191" s="18" t="s">
        <v>156</v>
      </c>
      <c r="AU191" s="18" t="s">
        <v>82</v>
      </c>
    </row>
    <row r="192" spans="2:65" s="12" customFormat="1" ht="22.5">
      <c r="B192" s="145"/>
      <c r="D192" s="146" t="s">
        <v>158</v>
      </c>
      <c r="E192" s="147" t="s">
        <v>19</v>
      </c>
      <c r="F192" s="148" t="s">
        <v>1848</v>
      </c>
      <c r="H192" s="147" t="s">
        <v>19</v>
      </c>
      <c r="I192" s="149"/>
      <c r="L192" s="145"/>
      <c r="M192" s="150"/>
      <c r="T192" s="151"/>
      <c r="AT192" s="147" t="s">
        <v>158</v>
      </c>
      <c r="AU192" s="147" t="s">
        <v>82</v>
      </c>
      <c r="AV192" s="12" t="s">
        <v>80</v>
      </c>
      <c r="AW192" s="12" t="s">
        <v>33</v>
      </c>
      <c r="AX192" s="12" t="s">
        <v>72</v>
      </c>
      <c r="AY192" s="147" t="s">
        <v>146</v>
      </c>
    </row>
    <row r="193" spans="2:65" s="13" customFormat="1">
      <c r="B193" s="152"/>
      <c r="D193" s="146" t="s">
        <v>158</v>
      </c>
      <c r="E193" s="153" t="s">
        <v>19</v>
      </c>
      <c r="F193" s="154" t="s">
        <v>1754</v>
      </c>
      <c r="H193" s="155">
        <v>30.09</v>
      </c>
      <c r="I193" s="156"/>
      <c r="L193" s="152"/>
      <c r="M193" s="157"/>
      <c r="T193" s="158"/>
      <c r="AT193" s="153" t="s">
        <v>158</v>
      </c>
      <c r="AU193" s="153" t="s">
        <v>82</v>
      </c>
      <c r="AV193" s="13" t="s">
        <v>82</v>
      </c>
      <c r="AW193" s="13" t="s">
        <v>33</v>
      </c>
      <c r="AX193" s="13" t="s">
        <v>80</v>
      </c>
      <c r="AY193" s="153" t="s">
        <v>146</v>
      </c>
    </row>
    <row r="194" spans="2:65" s="11" customFormat="1" ht="22.9" customHeight="1">
      <c r="B194" s="116"/>
      <c r="D194" s="117" t="s">
        <v>71</v>
      </c>
      <c r="E194" s="126" t="s">
        <v>189</v>
      </c>
      <c r="F194" s="126" t="s">
        <v>1849</v>
      </c>
      <c r="I194" s="119"/>
      <c r="J194" s="127">
        <f>BK194</f>
        <v>0</v>
      </c>
      <c r="L194" s="116"/>
      <c r="M194" s="121"/>
      <c r="P194" s="122">
        <f>SUM(P195:P197)</f>
        <v>0</v>
      </c>
      <c r="R194" s="122">
        <f>SUM(R195:R197)</f>
        <v>4.4067825000000003</v>
      </c>
      <c r="T194" s="123">
        <f>SUM(T195:T197)</f>
        <v>0</v>
      </c>
      <c r="AR194" s="117" t="s">
        <v>80</v>
      </c>
      <c r="AT194" s="124" t="s">
        <v>71</v>
      </c>
      <c r="AU194" s="124" t="s">
        <v>80</v>
      </c>
      <c r="AY194" s="117" t="s">
        <v>146</v>
      </c>
      <c r="BK194" s="125">
        <f>SUM(BK195:BK197)</f>
        <v>0</v>
      </c>
    </row>
    <row r="195" spans="2:65" s="1" customFormat="1" ht="37.9" customHeight="1">
      <c r="B195" s="33"/>
      <c r="C195" s="128" t="s">
        <v>598</v>
      </c>
      <c r="D195" s="128" t="s">
        <v>149</v>
      </c>
      <c r="E195" s="129" t="s">
        <v>1850</v>
      </c>
      <c r="F195" s="130" t="s">
        <v>1851</v>
      </c>
      <c r="G195" s="131" t="s">
        <v>171</v>
      </c>
      <c r="H195" s="132">
        <v>12.75</v>
      </c>
      <c r="I195" s="133"/>
      <c r="J195" s="134">
        <f>ROUND(I195*H195,2)</f>
        <v>0</v>
      </c>
      <c r="K195" s="130" t="s">
        <v>153</v>
      </c>
      <c r="L195" s="33"/>
      <c r="M195" s="135" t="s">
        <v>19</v>
      </c>
      <c r="N195" s="136" t="s">
        <v>43</v>
      </c>
      <c r="P195" s="137">
        <f>O195*H195</f>
        <v>0</v>
      </c>
      <c r="Q195" s="137">
        <v>0.34562999999999999</v>
      </c>
      <c r="R195" s="137">
        <f>Q195*H195</f>
        <v>4.4067825000000003</v>
      </c>
      <c r="S195" s="137">
        <v>0</v>
      </c>
      <c r="T195" s="138">
        <f>S195*H195</f>
        <v>0</v>
      </c>
      <c r="AR195" s="139" t="s">
        <v>154</v>
      </c>
      <c r="AT195" s="139" t="s">
        <v>149</v>
      </c>
      <c r="AU195" s="139" t="s">
        <v>82</v>
      </c>
      <c r="AY195" s="18" t="s">
        <v>146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80</v>
      </c>
      <c r="BK195" s="140">
        <f>ROUND(I195*H195,2)</f>
        <v>0</v>
      </c>
      <c r="BL195" s="18" t="s">
        <v>154</v>
      </c>
      <c r="BM195" s="139" t="s">
        <v>1852</v>
      </c>
    </row>
    <row r="196" spans="2:65" s="1" customFormat="1">
      <c r="B196" s="33"/>
      <c r="D196" s="141" t="s">
        <v>156</v>
      </c>
      <c r="F196" s="142" t="s">
        <v>1853</v>
      </c>
      <c r="I196" s="143"/>
      <c r="L196" s="33"/>
      <c r="M196" s="144"/>
      <c r="T196" s="52"/>
      <c r="AT196" s="18" t="s">
        <v>156</v>
      </c>
      <c r="AU196" s="18" t="s">
        <v>82</v>
      </c>
    </row>
    <row r="197" spans="2:65" s="13" customFormat="1">
      <c r="B197" s="152"/>
      <c r="D197" s="146" t="s">
        <v>158</v>
      </c>
      <c r="E197" s="153" t="s">
        <v>19</v>
      </c>
      <c r="F197" s="154" t="s">
        <v>1808</v>
      </c>
      <c r="H197" s="155">
        <v>12.75</v>
      </c>
      <c r="I197" s="156"/>
      <c r="L197" s="152"/>
      <c r="M197" s="157"/>
      <c r="T197" s="158"/>
      <c r="AT197" s="153" t="s">
        <v>158</v>
      </c>
      <c r="AU197" s="153" t="s">
        <v>82</v>
      </c>
      <c r="AV197" s="13" t="s">
        <v>82</v>
      </c>
      <c r="AW197" s="13" t="s">
        <v>33</v>
      </c>
      <c r="AX197" s="13" t="s">
        <v>80</v>
      </c>
      <c r="AY197" s="153" t="s">
        <v>146</v>
      </c>
    </row>
    <row r="198" spans="2:65" s="11" customFormat="1" ht="22.9" customHeight="1">
      <c r="B198" s="116"/>
      <c r="D198" s="117" t="s">
        <v>71</v>
      </c>
      <c r="E198" s="126" t="s">
        <v>1139</v>
      </c>
      <c r="F198" s="126" t="s">
        <v>1854</v>
      </c>
      <c r="I198" s="119"/>
      <c r="J198" s="127">
        <f>BK198</f>
        <v>0</v>
      </c>
      <c r="L198" s="116"/>
      <c r="M198" s="121"/>
      <c r="P198" s="122">
        <f>SUM(P199:P216)</f>
        <v>0</v>
      </c>
      <c r="R198" s="122">
        <f>SUM(R199:R216)</f>
        <v>8.7098100000000009</v>
      </c>
      <c r="T198" s="123">
        <f>SUM(T199:T216)</f>
        <v>0</v>
      </c>
      <c r="AR198" s="117" t="s">
        <v>80</v>
      </c>
      <c r="AT198" s="124" t="s">
        <v>71</v>
      </c>
      <c r="AU198" s="124" t="s">
        <v>80</v>
      </c>
      <c r="AY198" s="117" t="s">
        <v>146</v>
      </c>
      <c r="BK198" s="125">
        <f>SUM(BK199:BK216)</f>
        <v>0</v>
      </c>
    </row>
    <row r="199" spans="2:65" s="1" customFormat="1" ht="49.15" customHeight="1">
      <c r="B199" s="33"/>
      <c r="C199" s="128" t="s">
        <v>603</v>
      </c>
      <c r="D199" s="128" t="s">
        <v>149</v>
      </c>
      <c r="E199" s="129" t="s">
        <v>1855</v>
      </c>
      <c r="F199" s="130" t="s">
        <v>1856</v>
      </c>
      <c r="G199" s="131" t="s">
        <v>264</v>
      </c>
      <c r="H199" s="132">
        <v>30.09</v>
      </c>
      <c r="I199" s="133"/>
      <c r="J199" s="134">
        <f>ROUND(I199*H199,2)</f>
        <v>0</v>
      </c>
      <c r="K199" s="130" t="s">
        <v>153</v>
      </c>
      <c r="L199" s="33"/>
      <c r="M199" s="135" t="s">
        <v>19</v>
      </c>
      <c r="N199" s="136" t="s">
        <v>43</v>
      </c>
      <c r="P199" s="137">
        <f>O199*H199</f>
        <v>0</v>
      </c>
      <c r="Q199" s="137">
        <v>0.1295</v>
      </c>
      <c r="R199" s="137">
        <f>Q199*H199</f>
        <v>3.896655</v>
      </c>
      <c r="S199" s="137">
        <v>0</v>
      </c>
      <c r="T199" s="138">
        <f>S199*H199</f>
        <v>0</v>
      </c>
      <c r="AR199" s="139" t="s">
        <v>154</v>
      </c>
      <c r="AT199" s="139" t="s">
        <v>149</v>
      </c>
      <c r="AU199" s="139" t="s">
        <v>82</v>
      </c>
      <c r="AY199" s="18" t="s">
        <v>146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80</v>
      </c>
      <c r="BK199" s="140">
        <f>ROUND(I199*H199,2)</f>
        <v>0</v>
      </c>
      <c r="BL199" s="18" t="s">
        <v>154</v>
      </c>
      <c r="BM199" s="139" t="s">
        <v>1857</v>
      </c>
    </row>
    <row r="200" spans="2:65" s="1" customFormat="1">
      <c r="B200" s="33"/>
      <c r="D200" s="141" t="s">
        <v>156</v>
      </c>
      <c r="F200" s="142" t="s">
        <v>1858</v>
      </c>
      <c r="I200" s="143"/>
      <c r="L200" s="33"/>
      <c r="M200" s="144"/>
      <c r="T200" s="52"/>
      <c r="AT200" s="18" t="s">
        <v>156</v>
      </c>
      <c r="AU200" s="18" t="s">
        <v>82</v>
      </c>
    </row>
    <row r="201" spans="2:65" s="12" customFormat="1">
      <c r="B201" s="145"/>
      <c r="D201" s="146" t="s">
        <v>158</v>
      </c>
      <c r="E201" s="147" t="s">
        <v>19</v>
      </c>
      <c r="F201" s="148" t="s">
        <v>1859</v>
      </c>
      <c r="H201" s="147" t="s">
        <v>19</v>
      </c>
      <c r="I201" s="149"/>
      <c r="L201" s="145"/>
      <c r="M201" s="150"/>
      <c r="T201" s="151"/>
      <c r="AT201" s="147" t="s">
        <v>158</v>
      </c>
      <c r="AU201" s="147" t="s">
        <v>82</v>
      </c>
      <c r="AV201" s="12" t="s">
        <v>80</v>
      </c>
      <c r="AW201" s="12" t="s">
        <v>33</v>
      </c>
      <c r="AX201" s="12" t="s">
        <v>72</v>
      </c>
      <c r="AY201" s="147" t="s">
        <v>146</v>
      </c>
    </row>
    <row r="202" spans="2:65" s="13" customFormat="1">
      <c r="B202" s="152"/>
      <c r="D202" s="146" t="s">
        <v>158</v>
      </c>
      <c r="E202" s="153" t="s">
        <v>19</v>
      </c>
      <c r="F202" s="154" t="s">
        <v>1754</v>
      </c>
      <c r="H202" s="155">
        <v>30.09</v>
      </c>
      <c r="I202" s="156"/>
      <c r="L202" s="152"/>
      <c r="M202" s="157"/>
      <c r="T202" s="158"/>
      <c r="AT202" s="153" t="s">
        <v>158</v>
      </c>
      <c r="AU202" s="153" t="s">
        <v>82</v>
      </c>
      <c r="AV202" s="13" t="s">
        <v>82</v>
      </c>
      <c r="AW202" s="13" t="s">
        <v>33</v>
      </c>
      <c r="AX202" s="13" t="s">
        <v>80</v>
      </c>
      <c r="AY202" s="153" t="s">
        <v>146</v>
      </c>
    </row>
    <row r="203" spans="2:65" s="1" customFormat="1" ht="16.5" customHeight="1">
      <c r="B203" s="33"/>
      <c r="C203" s="173" t="s">
        <v>611</v>
      </c>
      <c r="D203" s="173" t="s">
        <v>280</v>
      </c>
      <c r="E203" s="174" t="s">
        <v>1860</v>
      </c>
      <c r="F203" s="175" t="s">
        <v>1861</v>
      </c>
      <c r="G203" s="176" t="s">
        <v>264</v>
      </c>
      <c r="H203" s="177">
        <v>30.692</v>
      </c>
      <c r="I203" s="178"/>
      <c r="J203" s="179">
        <f>ROUND(I203*H203,2)</f>
        <v>0</v>
      </c>
      <c r="K203" s="175" t="s">
        <v>153</v>
      </c>
      <c r="L203" s="180"/>
      <c r="M203" s="181" t="s">
        <v>19</v>
      </c>
      <c r="N203" s="182" t="s">
        <v>43</v>
      </c>
      <c r="P203" s="137">
        <f>O203*H203</f>
        <v>0</v>
      </c>
      <c r="Q203" s="137">
        <v>4.4999999999999998E-2</v>
      </c>
      <c r="R203" s="137">
        <f>Q203*H203</f>
        <v>1.38114</v>
      </c>
      <c r="S203" s="137">
        <v>0</v>
      </c>
      <c r="T203" s="138">
        <f>S203*H203</f>
        <v>0</v>
      </c>
      <c r="AR203" s="139" t="s">
        <v>215</v>
      </c>
      <c r="AT203" s="139" t="s">
        <v>280</v>
      </c>
      <c r="AU203" s="139" t="s">
        <v>82</v>
      </c>
      <c r="AY203" s="18" t="s">
        <v>146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80</v>
      </c>
      <c r="BK203" s="140">
        <f>ROUND(I203*H203,2)</f>
        <v>0</v>
      </c>
      <c r="BL203" s="18" t="s">
        <v>154</v>
      </c>
      <c r="BM203" s="139" t="s">
        <v>1862</v>
      </c>
    </row>
    <row r="204" spans="2:65" s="1" customFormat="1">
      <c r="B204" s="33"/>
      <c r="D204" s="141" t="s">
        <v>156</v>
      </c>
      <c r="F204" s="142" t="s">
        <v>1863</v>
      </c>
      <c r="I204" s="143"/>
      <c r="L204" s="33"/>
      <c r="M204" s="144"/>
      <c r="T204" s="52"/>
      <c r="AT204" s="18" t="s">
        <v>156</v>
      </c>
      <c r="AU204" s="18" t="s">
        <v>82</v>
      </c>
    </row>
    <row r="205" spans="2:65" s="13" customFormat="1">
      <c r="B205" s="152"/>
      <c r="D205" s="146" t="s">
        <v>158</v>
      </c>
      <c r="F205" s="154" t="s">
        <v>1864</v>
      </c>
      <c r="H205" s="155">
        <v>30.692</v>
      </c>
      <c r="I205" s="156"/>
      <c r="L205" s="152"/>
      <c r="M205" s="157"/>
      <c r="T205" s="158"/>
      <c r="AT205" s="153" t="s">
        <v>158</v>
      </c>
      <c r="AU205" s="153" t="s">
        <v>82</v>
      </c>
      <c r="AV205" s="13" t="s">
        <v>82</v>
      </c>
      <c r="AW205" s="13" t="s">
        <v>4</v>
      </c>
      <c r="AX205" s="13" t="s">
        <v>80</v>
      </c>
      <c r="AY205" s="153" t="s">
        <v>146</v>
      </c>
    </row>
    <row r="206" spans="2:65" s="1" customFormat="1" ht="44.25" customHeight="1">
      <c r="B206" s="33"/>
      <c r="C206" s="128" t="s">
        <v>615</v>
      </c>
      <c r="D206" s="128" t="s">
        <v>149</v>
      </c>
      <c r="E206" s="129" t="s">
        <v>1865</v>
      </c>
      <c r="F206" s="130" t="s">
        <v>1866</v>
      </c>
      <c r="G206" s="131" t="s">
        <v>264</v>
      </c>
      <c r="H206" s="132">
        <v>26.5</v>
      </c>
      <c r="I206" s="133"/>
      <c r="J206" s="134">
        <f>ROUND(I206*H206,2)</f>
        <v>0</v>
      </c>
      <c r="K206" s="130" t="s">
        <v>153</v>
      </c>
      <c r="L206" s="33"/>
      <c r="M206" s="135" t="s">
        <v>19</v>
      </c>
      <c r="N206" s="136" t="s">
        <v>43</v>
      </c>
      <c r="P206" s="137">
        <f>O206*H206</f>
        <v>0</v>
      </c>
      <c r="Q206" s="137">
        <v>0.10095</v>
      </c>
      <c r="R206" s="137">
        <f>Q206*H206</f>
        <v>2.6751749999999999</v>
      </c>
      <c r="S206" s="137">
        <v>0</v>
      </c>
      <c r="T206" s="138">
        <f>S206*H206</f>
        <v>0</v>
      </c>
      <c r="AR206" s="139" t="s">
        <v>154</v>
      </c>
      <c r="AT206" s="139" t="s">
        <v>149</v>
      </c>
      <c r="AU206" s="139" t="s">
        <v>82</v>
      </c>
      <c r="AY206" s="18" t="s">
        <v>146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80</v>
      </c>
      <c r="BK206" s="140">
        <f>ROUND(I206*H206,2)</f>
        <v>0</v>
      </c>
      <c r="BL206" s="18" t="s">
        <v>154</v>
      </c>
      <c r="BM206" s="139" t="s">
        <v>1867</v>
      </c>
    </row>
    <row r="207" spans="2:65" s="1" customFormat="1">
      <c r="B207" s="33"/>
      <c r="D207" s="141" t="s">
        <v>156</v>
      </c>
      <c r="F207" s="142" t="s">
        <v>1868</v>
      </c>
      <c r="I207" s="143"/>
      <c r="L207" s="33"/>
      <c r="M207" s="144"/>
      <c r="T207" s="52"/>
      <c r="AT207" s="18" t="s">
        <v>156</v>
      </c>
      <c r="AU207" s="18" t="s">
        <v>82</v>
      </c>
    </row>
    <row r="208" spans="2:65" s="12" customFormat="1">
      <c r="B208" s="145"/>
      <c r="D208" s="146" t="s">
        <v>158</v>
      </c>
      <c r="E208" s="147" t="s">
        <v>19</v>
      </c>
      <c r="F208" s="148" t="s">
        <v>1869</v>
      </c>
      <c r="H208" s="147" t="s">
        <v>19</v>
      </c>
      <c r="I208" s="149"/>
      <c r="L208" s="145"/>
      <c r="M208" s="150"/>
      <c r="T208" s="151"/>
      <c r="AT208" s="147" t="s">
        <v>158</v>
      </c>
      <c r="AU208" s="147" t="s">
        <v>82</v>
      </c>
      <c r="AV208" s="12" t="s">
        <v>80</v>
      </c>
      <c r="AW208" s="12" t="s">
        <v>33</v>
      </c>
      <c r="AX208" s="12" t="s">
        <v>72</v>
      </c>
      <c r="AY208" s="147" t="s">
        <v>146</v>
      </c>
    </row>
    <row r="209" spans="2:65" s="13" customFormat="1">
      <c r="B209" s="152"/>
      <c r="D209" s="146" t="s">
        <v>158</v>
      </c>
      <c r="E209" s="153" t="s">
        <v>19</v>
      </c>
      <c r="F209" s="154" t="s">
        <v>1870</v>
      </c>
      <c r="H209" s="155">
        <v>26.5</v>
      </c>
      <c r="I209" s="156"/>
      <c r="L209" s="152"/>
      <c r="M209" s="157"/>
      <c r="T209" s="158"/>
      <c r="AT209" s="153" t="s">
        <v>158</v>
      </c>
      <c r="AU209" s="153" t="s">
        <v>82</v>
      </c>
      <c r="AV209" s="13" t="s">
        <v>82</v>
      </c>
      <c r="AW209" s="13" t="s">
        <v>33</v>
      </c>
      <c r="AX209" s="13" t="s">
        <v>80</v>
      </c>
      <c r="AY209" s="153" t="s">
        <v>146</v>
      </c>
    </row>
    <row r="210" spans="2:65" s="1" customFormat="1" ht="16.5" customHeight="1">
      <c r="B210" s="33"/>
      <c r="C210" s="173" t="s">
        <v>705</v>
      </c>
      <c r="D210" s="173" t="s">
        <v>280</v>
      </c>
      <c r="E210" s="174" t="s">
        <v>1871</v>
      </c>
      <c r="F210" s="175" t="s">
        <v>1872</v>
      </c>
      <c r="G210" s="176" t="s">
        <v>264</v>
      </c>
      <c r="H210" s="177">
        <v>27.03</v>
      </c>
      <c r="I210" s="178"/>
      <c r="J210" s="179">
        <f>ROUND(I210*H210,2)</f>
        <v>0</v>
      </c>
      <c r="K210" s="175" t="s">
        <v>153</v>
      </c>
      <c r="L210" s="180"/>
      <c r="M210" s="181" t="s">
        <v>19</v>
      </c>
      <c r="N210" s="182" t="s">
        <v>43</v>
      </c>
      <c r="P210" s="137">
        <f>O210*H210</f>
        <v>0</v>
      </c>
      <c r="Q210" s="137">
        <v>2.8000000000000001E-2</v>
      </c>
      <c r="R210" s="137">
        <f>Q210*H210</f>
        <v>0.75684000000000007</v>
      </c>
      <c r="S210" s="137">
        <v>0</v>
      </c>
      <c r="T210" s="138">
        <f>S210*H210</f>
        <v>0</v>
      </c>
      <c r="AR210" s="139" t="s">
        <v>215</v>
      </c>
      <c r="AT210" s="139" t="s">
        <v>280</v>
      </c>
      <c r="AU210" s="139" t="s">
        <v>82</v>
      </c>
      <c r="AY210" s="18" t="s">
        <v>146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80</v>
      </c>
      <c r="BK210" s="140">
        <f>ROUND(I210*H210,2)</f>
        <v>0</v>
      </c>
      <c r="BL210" s="18" t="s">
        <v>154</v>
      </c>
      <c r="BM210" s="139" t="s">
        <v>1873</v>
      </c>
    </row>
    <row r="211" spans="2:65" s="1" customFormat="1">
      <c r="B211" s="33"/>
      <c r="D211" s="141" t="s">
        <v>156</v>
      </c>
      <c r="F211" s="142" t="s">
        <v>1874</v>
      </c>
      <c r="I211" s="143"/>
      <c r="L211" s="33"/>
      <c r="M211" s="144"/>
      <c r="T211" s="52"/>
      <c r="AT211" s="18" t="s">
        <v>156</v>
      </c>
      <c r="AU211" s="18" t="s">
        <v>82</v>
      </c>
    </row>
    <row r="212" spans="2:65" s="13" customFormat="1">
      <c r="B212" s="152"/>
      <c r="D212" s="146" t="s">
        <v>158</v>
      </c>
      <c r="F212" s="154" t="s">
        <v>1875</v>
      </c>
      <c r="H212" s="155">
        <v>27.03</v>
      </c>
      <c r="I212" s="156"/>
      <c r="L212" s="152"/>
      <c r="M212" s="157"/>
      <c r="T212" s="158"/>
      <c r="AT212" s="153" t="s">
        <v>158</v>
      </c>
      <c r="AU212" s="153" t="s">
        <v>82</v>
      </c>
      <c r="AV212" s="13" t="s">
        <v>82</v>
      </c>
      <c r="AW212" s="13" t="s">
        <v>4</v>
      </c>
      <c r="AX212" s="13" t="s">
        <v>80</v>
      </c>
      <c r="AY212" s="153" t="s">
        <v>146</v>
      </c>
    </row>
    <row r="213" spans="2:65" s="1" customFormat="1" ht="24.2" customHeight="1">
      <c r="B213" s="33"/>
      <c r="C213" s="128" t="s">
        <v>713</v>
      </c>
      <c r="D213" s="128" t="s">
        <v>149</v>
      </c>
      <c r="E213" s="129" t="s">
        <v>1876</v>
      </c>
      <c r="F213" s="130" t="s">
        <v>1877</v>
      </c>
      <c r="G213" s="131" t="s">
        <v>264</v>
      </c>
      <c r="H213" s="132">
        <v>30.09</v>
      </c>
      <c r="I213" s="133"/>
      <c r="J213" s="134">
        <f>ROUND(I213*H213,2)</f>
        <v>0</v>
      </c>
      <c r="K213" s="130" t="s">
        <v>153</v>
      </c>
      <c r="L213" s="33"/>
      <c r="M213" s="135" t="s">
        <v>19</v>
      </c>
      <c r="N213" s="136" t="s">
        <v>43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154</v>
      </c>
      <c r="AT213" s="139" t="s">
        <v>149</v>
      </c>
      <c r="AU213" s="139" t="s">
        <v>82</v>
      </c>
      <c r="AY213" s="18" t="s">
        <v>146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80</v>
      </c>
      <c r="BK213" s="140">
        <f>ROUND(I213*H213,2)</f>
        <v>0</v>
      </c>
      <c r="BL213" s="18" t="s">
        <v>154</v>
      </c>
      <c r="BM213" s="139" t="s">
        <v>1878</v>
      </c>
    </row>
    <row r="214" spans="2:65" s="1" customFormat="1">
      <c r="B214" s="33"/>
      <c r="D214" s="141" t="s">
        <v>156</v>
      </c>
      <c r="F214" s="142" t="s">
        <v>1879</v>
      </c>
      <c r="I214" s="143"/>
      <c r="L214" s="33"/>
      <c r="M214" s="144"/>
      <c r="T214" s="52"/>
      <c r="AT214" s="18" t="s">
        <v>156</v>
      </c>
      <c r="AU214" s="18" t="s">
        <v>82</v>
      </c>
    </row>
    <row r="215" spans="2:65" s="12" customFormat="1" ht="22.5">
      <c r="B215" s="145"/>
      <c r="D215" s="146" t="s">
        <v>158</v>
      </c>
      <c r="E215" s="147" t="s">
        <v>19</v>
      </c>
      <c r="F215" s="148" t="s">
        <v>1880</v>
      </c>
      <c r="H215" s="147" t="s">
        <v>19</v>
      </c>
      <c r="I215" s="149"/>
      <c r="L215" s="145"/>
      <c r="M215" s="150"/>
      <c r="T215" s="151"/>
      <c r="AT215" s="147" t="s">
        <v>158</v>
      </c>
      <c r="AU215" s="147" t="s">
        <v>82</v>
      </c>
      <c r="AV215" s="12" t="s">
        <v>80</v>
      </c>
      <c r="AW215" s="12" t="s">
        <v>33</v>
      </c>
      <c r="AX215" s="12" t="s">
        <v>72</v>
      </c>
      <c r="AY215" s="147" t="s">
        <v>146</v>
      </c>
    </row>
    <row r="216" spans="2:65" s="13" customFormat="1">
      <c r="B216" s="152"/>
      <c r="D216" s="146" t="s">
        <v>158</v>
      </c>
      <c r="E216" s="153" t="s">
        <v>19</v>
      </c>
      <c r="F216" s="154" t="s">
        <v>1754</v>
      </c>
      <c r="H216" s="155">
        <v>30.09</v>
      </c>
      <c r="I216" s="156"/>
      <c r="L216" s="152"/>
      <c r="M216" s="157"/>
      <c r="T216" s="158"/>
      <c r="AT216" s="153" t="s">
        <v>158</v>
      </c>
      <c r="AU216" s="153" t="s">
        <v>82</v>
      </c>
      <c r="AV216" s="13" t="s">
        <v>82</v>
      </c>
      <c r="AW216" s="13" t="s">
        <v>33</v>
      </c>
      <c r="AX216" s="13" t="s">
        <v>80</v>
      </c>
      <c r="AY216" s="153" t="s">
        <v>146</v>
      </c>
    </row>
    <row r="217" spans="2:65" s="11" customFormat="1" ht="22.9" customHeight="1">
      <c r="B217" s="116"/>
      <c r="D217" s="117" t="s">
        <v>71</v>
      </c>
      <c r="E217" s="126" t="s">
        <v>1150</v>
      </c>
      <c r="F217" s="126" t="s">
        <v>1881</v>
      </c>
      <c r="I217" s="119"/>
      <c r="J217" s="127">
        <f>BK217</f>
        <v>0</v>
      </c>
      <c r="L217" s="116"/>
      <c r="M217" s="121"/>
      <c r="P217" s="122">
        <f>SUM(P218:P227)</f>
        <v>0</v>
      </c>
      <c r="R217" s="122">
        <f>SUM(R218:R227)</f>
        <v>18.001049999999999</v>
      </c>
      <c r="T217" s="123">
        <f>SUM(T218:T227)</f>
        <v>0</v>
      </c>
      <c r="AR217" s="117" t="s">
        <v>80</v>
      </c>
      <c r="AT217" s="124" t="s">
        <v>71</v>
      </c>
      <c r="AU217" s="124" t="s">
        <v>80</v>
      </c>
      <c r="AY217" s="117" t="s">
        <v>146</v>
      </c>
      <c r="BK217" s="125">
        <f>SUM(BK218:BK227)</f>
        <v>0</v>
      </c>
    </row>
    <row r="218" spans="2:65" s="1" customFormat="1" ht="16.5" customHeight="1">
      <c r="B218" s="33"/>
      <c r="C218" s="128" t="s">
        <v>720</v>
      </c>
      <c r="D218" s="128" t="s">
        <v>149</v>
      </c>
      <c r="E218" s="129" t="s">
        <v>1882</v>
      </c>
      <c r="F218" s="130" t="s">
        <v>1883</v>
      </c>
      <c r="G218" s="131" t="s">
        <v>171</v>
      </c>
      <c r="H218" s="132">
        <v>13.5</v>
      </c>
      <c r="I218" s="133"/>
      <c r="J218" s="134">
        <f>ROUND(I218*H218,2)</f>
        <v>0</v>
      </c>
      <c r="K218" s="130" t="s">
        <v>153</v>
      </c>
      <c r="L218" s="33"/>
      <c r="M218" s="135" t="s">
        <v>19</v>
      </c>
      <c r="N218" s="136" t="s">
        <v>43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154</v>
      </c>
      <c r="AT218" s="139" t="s">
        <v>149</v>
      </c>
      <c r="AU218" s="139" t="s">
        <v>82</v>
      </c>
      <c r="AY218" s="18" t="s">
        <v>146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18" t="s">
        <v>80</v>
      </c>
      <c r="BK218" s="140">
        <f>ROUND(I218*H218,2)</f>
        <v>0</v>
      </c>
      <c r="BL218" s="18" t="s">
        <v>154</v>
      </c>
      <c r="BM218" s="139" t="s">
        <v>1884</v>
      </c>
    </row>
    <row r="219" spans="2:65" s="1" customFormat="1">
      <c r="B219" s="33"/>
      <c r="D219" s="141" t="s">
        <v>156</v>
      </c>
      <c r="F219" s="142" t="s">
        <v>1885</v>
      </c>
      <c r="I219" s="143"/>
      <c r="L219" s="33"/>
      <c r="M219" s="144"/>
      <c r="T219" s="52"/>
      <c r="AT219" s="18" t="s">
        <v>156</v>
      </c>
      <c r="AU219" s="18" t="s">
        <v>82</v>
      </c>
    </row>
    <row r="220" spans="2:65" s="12" customFormat="1">
      <c r="B220" s="145"/>
      <c r="D220" s="146" t="s">
        <v>158</v>
      </c>
      <c r="E220" s="147" t="s">
        <v>19</v>
      </c>
      <c r="F220" s="148" t="s">
        <v>1837</v>
      </c>
      <c r="H220" s="147" t="s">
        <v>19</v>
      </c>
      <c r="I220" s="149"/>
      <c r="L220" s="145"/>
      <c r="M220" s="150"/>
      <c r="T220" s="151"/>
      <c r="AT220" s="147" t="s">
        <v>158</v>
      </c>
      <c r="AU220" s="147" t="s">
        <v>82</v>
      </c>
      <c r="AV220" s="12" t="s">
        <v>80</v>
      </c>
      <c r="AW220" s="12" t="s">
        <v>33</v>
      </c>
      <c r="AX220" s="12" t="s">
        <v>72</v>
      </c>
      <c r="AY220" s="147" t="s">
        <v>146</v>
      </c>
    </row>
    <row r="221" spans="2:65" s="13" customFormat="1">
      <c r="B221" s="152"/>
      <c r="D221" s="146" t="s">
        <v>158</v>
      </c>
      <c r="E221" s="153" t="s">
        <v>19</v>
      </c>
      <c r="F221" s="154" t="s">
        <v>1838</v>
      </c>
      <c r="H221" s="155">
        <v>13.5</v>
      </c>
      <c r="I221" s="156"/>
      <c r="L221" s="152"/>
      <c r="M221" s="157"/>
      <c r="T221" s="158"/>
      <c r="AT221" s="153" t="s">
        <v>158</v>
      </c>
      <c r="AU221" s="153" t="s">
        <v>82</v>
      </c>
      <c r="AV221" s="13" t="s">
        <v>82</v>
      </c>
      <c r="AW221" s="13" t="s">
        <v>33</v>
      </c>
      <c r="AX221" s="13" t="s">
        <v>80</v>
      </c>
      <c r="AY221" s="153" t="s">
        <v>146</v>
      </c>
    </row>
    <row r="222" spans="2:65" s="1" customFormat="1" ht="24.2" customHeight="1">
      <c r="B222" s="33"/>
      <c r="C222" s="128" t="s">
        <v>725</v>
      </c>
      <c r="D222" s="128" t="s">
        <v>149</v>
      </c>
      <c r="E222" s="129" t="s">
        <v>1886</v>
      </c>
      <c r="F222" s="130" t="s">
        <v>1887</v>
      </c>
      <c r="G222" s="131" t="s">
        <v>166</v>
      </c>
      <c r="H222" s="132">
        <v>3</v>
      </c>
      <c r="I222" s="133"/>
      <c r="J222" s="134">
        <f>ROUND(I222*H222,2)</f>
        <v>0</v>
      </c>
      <c r="K222" s="130" t="s">
        <v>19</v>
      </c>
      <c r="L222" s="33"/>
      <c r="M222" s="135" t="s">
        <v>19</v>
      </c>
      <c r="N222" s="136" t="s">
        <v>43</v>
      </c>
      <c r="P222" s="137">
        <f>O222*H222</f>
        <v>0</v>
      </c>
      <c r="Q222" s="137">
        <v>6.0003500000000001</v>
      </c>
      <c r="R222" s="137">
        <f>Q222*H222</f>
        <v>18.001049999999999</v>
      </c>
      <c r="S222" s="137">
        <v>0</v>
      </c>
      <c r="T222" s="138">
        <f>S222*H222</f>
        <v>0</v>
      </c>
      <c r="AR222" s="139" t="s">
        <v>154</v>
      </c>
      <c r="AT222" s="139" t="s">
        <v>149</v>
      </c>
      <c r="AU222" s="139" t="s">
        <v>82</v>
      </c>
      <c r="AY222" s="18" t="s">
        <v>146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80</v>
      </c>
      <c r="BK222" s="140">
        <f>ROUND(I222*H222,2)</f>
        <v>0</v>
      </c>
      <c r="BL222" s="18" t="s">
        <v>154</v>
      </c>
      <c r="BM222" s="139" t="s">
        <v>1888</v>
      </c>
    </row>
    <row r="223" spans="2:65" s="12" customFormat="1">
      <c r="B223" s="145"/>
      <c r="D223" s="146" t="s">
        <v>158</v>
      </c>
      <c r="E223" s="147" t="s">
        <v>19</v>
      </c>
      <c r="F223" s="148" t="s">
        <v>1889</v>
      </c>
      <c r="H223" s="147" t="s">
        <v>19</v>
      </c>
      <c r="I223" s="149"/>
      <c r="L223" s="145"/>
      <c r="M223" s="150"/>
      <c r="T223" s="151"/>
      <c r="AT223" s="147" t="s">
        <v>158</v>
      </c>
      <c r="AU223" s="147" t="s">
        <v>82</v>
      </c>
      <c r="AV223" s="12" t="s">
        <v>80</v>
      </c>
      <c r="AW223" s="12" t="s">
        <v>33</v>
      </c>
      <c r="AX223" s="12" t="s">
        <v>72</v>
      </c>
      <c r="AY223" s="147" t="s">
        <v>146</v>
      </c>
    </row>
    <row r="224" spans="2:65" s="13" customFormat="1">
      <c r="B224" s="152"/>
      <c r="D224" s="146" t="s">
        <v>158</v>
      </c>
      <c r="E224" s="153" t="s">
        <v>19</v>
      </c>
      <c r="F224" s="154" t="s">
        <v>82</v>
      </c>
      <c r="H224" s="155">
        <v>2</v>
      </c>
      <c r="I224" s="156"/>
      <c r="L224" s="152"/>
      <c r="M224" s="157"/>
      <c r="T224" s="158"/>
      <c r="AT224" s="153" t="s">
        <v>158</v>
      </c>
      <c r="AU224" s="153" t="s">
        <v>82</v>
      </c>
      <c r="AV224" s="13" t="s">
        <v>82</v>
      </c>
      <c r="AW224" s="13" t="s">
        <v>33</v>
      </c>
      <c r="AX224" s="13" t="s">
        <v>72</v>
      </c>
      <c r="AY224" s="153" t="s">
        <v>146</v>
      </c>
    </row>
    <row r="225" spans="2:65" s="12" customFormat="1">
      <c r="B225" s="145"/>
      <c r="D225" s="146" t="s">
        <v>158</v>
      </c>
      <c r="E225" s="147" t="s">
        <v>19</v>
      </c>
      <c r="F225" s="148" t="s">
        <v>1890</v>
      </c>
      <c r="H225" s="147" t="s">
        <v>19</v>
      </c>
      <c r="I225" s="149"/>
      <c r="L225" s="145"/>
      <c r="M225" s="150"/>
      <c r="T225" s="151"/>
      <c r="AT225" s="147" t="s">
        <v>158</v>
      </c>
      <c r="AU225" s="147" t="s">
        <v>82</v>
      </c>
      <c r="AV225" s="12" t="s">
        <v>80</v>
      </c>
      <c r="AW225" s="12" t="s">
        <v>33</v>
      </c>
      <c r="AX225" s="12" t="s">
        <v>72</v>
      </c>
      <c r="AY225" s="147" t="s">
        <v>146</v>
      </c>
    </row>
    <row r="226" spans="2:65" s="13" customFormat="1">
      <c r="B226" s="152"/>
      <c r="D226" s="146" t="s">
        <v>158</v>
      </c>
      <c r="E226" s="153" t="s">
        <v>19</v>
      </c>
      <c r="F226" s="154" t="s">
        <v>80</v>
      </c>
      <c r="H226" s="155">
        <v>1</v>
      </c>
      <c r="I226" s="156"/>
      <c r="L226" s="152"/>
      <c r="M226" s="157"/>
      <c r="T226" s="158"/>
      <c r="AT226" s="153" t="s">
        <v>158</v>
      </c>
      <c r="AU226" s="153" t="s">
        <v>82</v>
      </c>
      <c r="AV226" s="13" t="s">
        <v>82</v>
      </c>
      <c r="AW226" s="13" t="s">
        <v>33</v>
      </c>
      <c r="AX226" s="13" t="s">
        <v>72</v>
      </c>
      <c r="AY226" s="153" t="s">
        <v>146</v>
      </c>
    </row>
    <row r="227" spans="2:65" s="14" customFormat="1">
      <c r="B227" s="159"/>
      <c r="D227" s="146" t="s">
        <v>158</v>
      </c>
      <c r="E227" s="160" t="s">
        <v>19</v>
      </c>
      <c r="F227" s="161" t="s">
        <v>163</v>
      </c>
      <c r="H227" s="162">
        <v>3</v>
      </c>
      <c r="I227" s="163"/>
      <c r="L227" s="159"/>
      <c r="M227" s="164"/>
      <c r="T227" s="165"/>
      <c r="AT227" s="160" t="s">
        <v>158</v>
      </c>
      <c r="AU227" s="160" t="s">
        <v>82</v>
      </c>
      <c r="AV227" s="14" t="s">
        <v>154</v>
      </c>
      <c r="AW227" s="14" t="s">
        <v>33</v>
      </c>
      <c r="AX227" s="14" t="s">
        <v>80</v>
      </c>
      <c r="AY227" s="160" t="s">
        <v>146</v>
      </c>
    </row>
    <row r="228" spans="2:65" s="11" customFormat="1" ht="22.9" customHeight="1">
      <c r="B228" s="116"/>
      <c r="D228" s="117" t="s">
        <v>71</v>
      </c>
      <c r="E228" s="126" t="s">
        <v>810</v>
      </c>
      <c r="F228" s="126" t="s">
        <v>811</v>
      </c>
      <c r="I228" s="119"/>
      <c r="J228" s="127">
        <f>BK228</f>
        <v>0</v>
      </c>
      <c r="L228" s="116"/>
      <c r="M228" s="121"/>
      <c r="P228" s="122">
        <f>SUM(P229:P236)</f>
        <v>0</v>
      </c>
      <c r="R228" s="122">
        <f>SUM(R229:R236)</f>
        <v>0</v>
      </c>
      <c r="T228" s="123">
        <f>SUM(T229:T236)</f>
        <v>0</v>
      </c>
      <c r="AR228" s="117" t="s">
        <v>80</v>
      </c>
      <c r="AT228" s="124" t="s">
        <v>71</v>
      </c>
      <c r="AU228" s="124" t="s">
        <v>80</v>
      </c>
      <c r="AY228" s="117" t="s">
        <v>146</v>
      </c>
      <c r="BK228" s="125">
        <f>SUM(BK229:BK236)</f>
        <v>0</v>
      </c>
    </row>
    <row r="229" spans="2:65" s="1" customFormat="1" ht="44.25" customHeight="1">
      <c r="B229" s="33"/>
      <c r="C229" s="128" t="s">
        <v>731</v>
      </c>
      <c r="D229" s="128" t="s">
        <v>149</v>
      </c>
      <c r="E229" s="129" t="s">
        <v>813</v>
      </c>
      <c r="F229" s="130" t="s">
        <v>1891</v>
      </c>
      <c r="G229" s="131" t="s">
        <v>232</v>
      </c>
      <c r="H229" s="132">
        <v>1</v>
      </c>
      <c r="I229" s="133"/>
      <c r="J229" s="134">
        <f>ROUND(I229*H229,2)</f>
        <v>0</v>
      </c>
      <c r="K229" s="130" t="s">
        <v>19</v>
      </c>
      <c r="L229" s="33"/>
      <c r="M229" s="135" t="s">
        <v>19</v>
      </c>
      <c r="N229" s="136" t="s">
        <v>43</v>
      </c>
      <c r="P229" s="137">
        <f>O229*H229</f>
        <v>0</v>
      </c>
      <c r="Q229" s="137">
        <v>0</v>
      </c>
      <c r="R229" s="137">
        <f>Q229*H229</f>
        <v>0</v>
      </c>
      <c r="S229" s="137">
        <v>0</v>
      </c>
      <c r="T229" s="138">
        <f>S229*H229</f>
        <v>0</v>
      </c>
      <c r="AR229" s="139" t="s">
        <v>154</v>
      </c>
      <c r="AT229" s="139" t="s">
        <v>149</v>
      </c>
      <c r="AU229" s="139" t="s">
        <v>82</v>
      </c>
      <c r="AY229" s="18" t="s">
        <v>146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80</v>
      </c>
      <c r="BK229" s="140">
        <f>ROUND(I229*H229,2)</f>
        <v>0</v>
      </c>
      <c r="BL229" s="18" t="s">
        <v>154</v>
      </c>
      <c r="BM229" s="139" t="s">
        <v>1892</v>
      </c>
    </row>
    <row r="230" spans="2:65" s="1" customFormat="1" ht="78" customHeight="1">
      <c r="B230" s="33"/>
      <c r="C230" s="128" t="s">
        <v>762</v>
      </c>
      <c r="D230" s="128" t="s">
        <v>149</v>
      </c>
      <c r="E230" s="129" t="s">
        <v>818</v>
      </c>
      <c r="F230" s="130" t="s">
        <v>1893</v>
      </c>
      <c r="G230" s="131" t="s">
        <v>232</v>
      </c>
      <c r="H230" s="132">
        <v>3</v>
      </c>
      <c r="I230" s="133"/>
      <c r="J230" s="134">
        <f>ROUND(I230*H230,2)</f>
        <v>0</v>
      </c>
      <c r="K230" s="130" t="s">
        <v>19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154</v>
      </c>
      <c r="AT230" s="139" t="s">
        <v>149</v>
      </c>
      <c r="AU230" s="139" t="s">
        <v>82</v>
      </c>
      <c r="AY230" s="18" t="s">
        <v>146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80</v>
      </c>
      <c r="BK230" s="140">
        <f>ROUND(I230*H230,2)</f>
        <v>0</v>
      </c>
      <c r="BL230" s="18" t="s">
        <v>154</v>
      </c>
      <c r="BM230" s="139" t="s">
        <v>1894</v>
      </c>
    </row>
    <row r="231" spans="2:65" s="12" customFormat="1">
      <c r="B231" s="145"/>
      <c r="D231" s="146" t="s">
        <v>158</v>
      </c>
      <c r="E231" s="147" t="s">
        <v>19</v>
      </c>
      <c r="F231" s="148" t="s">
        <v>1895</v>
      </c>
      <c r="H231" s="147" t="s">
        <v>19</v>
      </c>
      <c r="I231" s="149"/>
      <c r="L231" s="145"/>
      <c r="M231" s="150"/>
      <c r="T231" s="151"/>
      <c r="AT231" s="147" t="s">
        <v>158</v>
      </c>
      <c r="AU231" s="147" t="s">
        <v>82</v>
      </c>
      <c r="AV231" s="12" t="s">
        <v>80</v>
      </c>
      <c r="AW231" s="12" t="s">
        <v>33</v>
      </c>
      <c r="AX231" s="12" t="s">
        <v>72</v>
      </c>
      <c r="AY231" s="147" t="s">
        <v>146</v>
      </c>
    </row>
    <row r="232" spans="2:65" s="13" customFormat="1">
      <c r="B232" s="152"/>
      <c r="D232" s="146" t="s">
        <v>158</v>
      </c>
      <c r="E232" s="153" t="s">
        <v>19</v>
      </c>
      <c r="F232" s="154" t="s">
        <v>82</v>
      </c>
      <c r="H232" s="155">
        <v>2</v>
      </c>
      <c r="I232" s="156"/>
      <c r="L232" s="152"/>
      <c r="M232" s="157"/>
      <c r="T232" s="158"/>
      <c r="AT232" s="153" t="s">
        <v>158</v>
      </c>
      <c r="AU232" s="153" t="s">
        <v>82</v>
      </c>
      <c r="AV232" s="13" t="s">
        <v>82</v>
      </c>
      <c r="AW232" s="13" t="s">
        <v>33</v>
      </c>
      <c r="AX232" s="13" t="s">
        <v>72</v>
      </c>
      <c r="AY232" s="153" t="s">
        <v>146</v>
      </c>
    </row>
    <row r="233" spans="2:65" s="12" customFormat="1">
      <c r="B233" s="145"/>
      <c r="D233" s="146" t="s">
        <v>158</v>
      </c>
      <c r="E233" s="147" t="s">
        <v>19</v>
      </c>
      <c r="F233" s="148" t="s">
        <v>1890</v>
      </c>
      <c r="H233" s="147" t="s">
        <v>19</v>
      </c>
      <c r="I233" s="149"/>
      <c r="L233" s="145"/>
      <c r="M233" s="150"/>
      <c r="T233" s="151"/>
      <c r="AT233" s="147" t="s">
        <v>158</v>
      </c>
      <c r="AU233" s="147" t="s">
        <v>82</v>
      </c>
      <c r="AV233" s="12" t="s">
        <v>80</v>
      </c>
      <c r="AW233" s="12" t="s">
        <v>33</v>
      </c>
      <c r="AX233" s="12" t="s">
        <v>72</v>
      </c>
      <c r="AY233" s="147" t="s">
        <v>146</v>
      </c>
    </row>
    <row r="234" spans="2:65" s="13" customFormat="1">
      <c r="B234" s="152"/>
      <c r="D234" s="146" t="s">
        <v>158</v>
      </c>
      <c r="E234" s="153" t="s">
        <v>19</v>
      </c>
      <c r="F234" s="154" t="s">
        <v>80</v>
      </c>
      <c r="H234" s="155">
        <v>1</v>
      </c>
      <c r="I234" s="156"/>
      <c r="L234" s="152"/>
      <c r="M234" s="157"/>
      <c r="T234" s="158"/>
      <c r="AT234" s="153" t="s">
        <v>158</v>
      </c>
      <c r="AU234" s="153" t="s">
        <v>82</v>
      </c>
      <c r="AV234" s="13" t="s">
        <v>82</v>
      </c>
      <c r="AW234" s="13" t="s">
        <v>33</v>
      </c>
      <c r="AX234" s="13" t="s">
        <v>72</v>
      </c>
      <c r="AY234" s="153" t="s">
        <v>146</v>
      </c>
    </row>
    <row r="235" spans="2:65" s="14" customFormat="1">
      <c r="B235" s="159"/>
      <c r="D235" s="146" t="s">
        <v>158</v>
      </c>
      <c r="E235" s="160" t="s">
        <v>19</v>
      </c>
      <c r="F235" s="161" t="s">
        <v>163</v>
      </c>
      <c r="H235" s="162">
        <v>3</v>
      </c>
      <c r="I235" s="163"/>
      <c r="L235" s="159"/>
      <c r="M235" s="164"/>
      <c r="T235" s="165"/>
      <c r="AT235" s="160" t="s">
        <v>158</v>
      </c>
      <c r="AU235" s="160" t="s">
        <v>82</v>
      </c>
      <c r="AV235" s="14" t="s">
        <v>154</v>
      </c>
      <c r="AW235" s="14" t="s">
        <v>33</v>
      </c>
      <c r="AX235" s="14" t="s">
        <v>80</v>
      </c>
      <c r="AY235" s="160" t="s">
        <v>146</v>
      </c>
    </row>
    <row r="236" spans="2:65" s="1" customFormat="1" ht="90" customHeight="1">
      <c r="B236" s="33"/>
      <c r="C236" s="128" t="s">
        <v>768</v>
      </c>
      <c r="D236" s="128" t="s">
        <v>149</v>
      </c>
      <c r="E236" s="129" t="s">
        <v>823</v>
      </c>
      <c r="F236" s="130" t="s">
        <v>1896</v>
      </c>
      <c r="G236" s="131" t="s">
        <v>232</v>
      </c>
      <c r="H236" s="132">
        <v>1</v>
      </c>
      <c r="I236" s="133"/>
      <c r="J236" s="134">
        <f>ROUND(I236*H236,2)</f>
        <v>0</v>
      </c>
      <c r="K236" s="130" t="s">
        <v>19</v>
      </c>
      <c r="L236" s="33"/>
      <c r="M236" s="135" t="s">
        <v>19</v>
      </c>
      <c r="N236" s="136" t="s">
        <v>43</v>
      </c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AR236" s="139" t="s">
        <v>154</v>
      </c>
      <c r="AT236" s="139" t="s">
        <v>149</v>
      </c>
      <c r="AU236" s="139" t="s">
        <v>82</v>
      </c>
      <c r="AY236" s="18" t="s">
        <v>146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80</v>
      </c>
      <c r="BK236" s="140">
        <f>ROUND(I236*H236,2)</f>
        <v>0</v>
      </c>
      <c r="BL236" s="18" t="s">
        <v>154</v>
      </c>
      <c r="BM236" s="139" t="s">
        <v>1897</v>
      </c>
    </row>
    <row r="237" spans="2:65" s="11" customFormat="1" ht="22.9" customHeight="1">
      <c r="B237" s="116"/>
      <c r="D237" s="117" t="s">
        <v>71</v>
      </c>
      <c r="E237" s="126" t="s">
        <v>832</v>
      </c>
      <c r="F237" s="126" t="s">
        <v>833</v>
      </c>
      <c r="I237" s="119"/>
      <c r="J237" s="127">
        <f>BK237</f>
        <v>0</v>
      </c>
      <c r="L237" s="116"/>
      <c r="M237" s="121"/>
      <c r="P237" s="122">
        <f>SUM(P238:P239)</f>
        <v>0</v>
      </c>
      <c r="R237" s="122">
        <f>SUM(R238:R239)</f>
        <v>0</v>
      </c>
      <c r="T237" s="123">
        <f>SUM(T238:T239)</f>
        <v>6.125</v>
      </c>
      <c r="AR237" s="117" t="s">
        <v>80</v>
      </c>
      <c r="AT237" s="124" t="s">
        <v>71</v>
      </c>
      <c r="AU237" s="124" t="s">
        <v>80</v>
      </c>
      <c r="AY237" s="117" t="s">
        <v>146</v>
      </c>
      <c r="BK237" s="125">
        <f>SUM(BK238:BK239)</f>
        <v>0</v>
      </c>
    </row>
    <row r="238" spans="2:65" s="1" customFormat="1" ht="62.65" customHeight="1">
      <c r="B238" s="33"/>
      <c r="C238" s="128" t="s">
        <v>773</v>
      </c>
      <c r="D238" s="128" t="s">
        <v>149</v>
      </c>
      <c r="E238" s="129" t="s">
        <v>1898</v>
      </c>
      <c r="F238" s="130" t="s">
        <v>1899</v>
      </c>
      <c r="G238" s="131" t="s">
        <v>264</v>
      </c>
      <c r="H238" s="132">
        <v>17.5</v>
      </c>
      <c r="I238" s="133"/>
      <c r="J238" s="134">
        <f>ROUND(I238*H238,2)</f>
        <v>0</v>
      </c>
      <c r="K238" s="130" t="s">
        <v>153</v>
      </c>
      <c r="L238" s="33"/>
      <c r="M238" s="135" t="s">
        <v>19</v>
      </c>
      <c r="N238" s="136" t="s">
        <v>43</v>
      </c>
      <c r="P238" s="137">
        <f>O238*H238</f>
        <v>0</v>
      </c>
      <c r="Q238" s="137">
        <v>0</v>
      </c>
      <c r="R238" s="137">
        <f>Q238*H238</f>
        <v>0</v>
      </c>
      <c r="S238" s="137">
        <v>0.35</v>
      </c>
      <c r="T238" s="138">
        <f>S238*H238</f>
        <v>6.125</v>
      </c>
      <c r="AR238" s="139" t="s">
        <v>154</v>
      </c>
      <c r="AT238" s="139" t="s">
        <v>149</v>
      </c>
      <c r="AU238" s="139" t="s">
        <v>82</v>
      </c>
      <c r="AY238" s="18" t="s">
        <v>146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8" t="s">
        <v>80</v>
      </c>
      <c r="BK238" s="140">
        <f>ROUND(I238*H238,2)</f>
        <v>0</v>
      </c>
      <c r="BL238" s="18" t="s">
        <v>154</v>
      </c>
      <c r="BM238" s="139" t="s">
        <v>1900</v>
      </c>
    </row>
    <row r="239" spans="2:65" s="1" customFormat="1">
      <c r="B239" s="33"/>
      <c r="D239" s="141" t="s">
        <v>156</v>
      </c>
      <c r="F239" s="142" t="s">
        <v>1901</v>
      </c>
      <c r="I239" s="143"/>
      <c r="L239" s="33"/>
      <c r="M239" s="144"/>
      <c r="T239" s="52"/>
      <c r="AT239" s="18" t="s">
        <v>156</v>
      </c>
      <c r="AU239" s="18" t="s">
        <v>82</v>
      </c>
    </row>
    <row r="240" spans="2:65" s="11" customFormat="1" ht="22.9" customHeight="1">
      <c r="B240" s="116"/>
      <c r="D240" s="117" t="s">
        <v>71</v>
      </c>
      <c r="E240" s="126" t="s">
        <v>917</v>
      </c>
      <c r="F240" s="126" t="s">
        <v>918</v>
      </c>
      <c r="I240" s="119"/>
      <c r="J240" s="127">
        <f>BK240</f>
        <v>0</v>
      </c>
      <c r="L240" s="116"/>
      <c r="M240" s="121"/>
      <c r="P240" s="122">
        <f>SUM(P241:P264)</f>
        <v>0</v>
      </c>
      <c r="R240" s="122">
        <f>SUM(R241:R264)</f>
        <v>0</v>
      </c>
      <c r="T240" s="123">
        <f>SUM(T241:T264)</f>
        <v>0</v>
      </c>
      <c r="AR240" s="117" t="s">
        <v>80</v>
      </c>
      <c r="AT240" s="124" t="s">
        <v>71</v>
      </c>
      <c r="AU240" s="124" t="s">
        <v>80</v>
      </c>
      <c r="AY240" s="117" t="s">
        <v>146</v>
      </c>
      <c r="BK240" s="125">
        <f>SUM(BK241:BK264)</f>
        <v>0</v>
      </c>
    </row>
    <row r="241" spans="2:65" s="1" customFormat="1" ht="37.9" customHeight="1">
      <c r="B241" s="33"/>
      <c r="C241" s="128" t="s">
        <v>777</v>
      </c>
      <c r="D241" s="128" t="s">
        <v>149</v>
      </c>
      <c r="E241" s="129" t="s">
        <v>1902</v>
      </c>
      <c r="F241" s="130" t="s">
        <v>1903</v>
      </c>
      <c r="G241" s="131" t="s">
        <v>922</v>
      </c>
      <c r="H241" s="132">
        <v>99.227000000000004</v>
      </c>
      <c r="I241" s="133"/>
      <c r="J241" s="134">
        <f>ROUND(I241*H241,2)</f>
        <v>0</v>
      </c>
      <c r="K241" s="130" t="s">
        <v>153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0</v>
      </c>
      <c r="R241" s="137">
        <f>Q241*H241</f>
        <v>0</v>
      </c>
      <c r="S241" s="137">
        <v>0</v>
      </c>
      <c r="T241" s="138">
        <f>S241*H241</f>
        <v>0</v>
      </c>
      <c r="AR241" s="139" t="s">
        <v>154</v>
      </c>
      <c r="AT241" s="139" t="s">
        <v>149</v>
      </c>
      <c r="AU241" s="139" t="s">
        <v>82</v>
      </c>
      <c r="AY241" s="18" t="s">
        <v>146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80</v>
      </c>
      <c r="BK241" s="140">
        <f>ROUND(I241*H241,2)</f>
        <v>0</v>
      </c>
      <c r="BL241" s="18" t="s">
        <v>154</v>
      </c>
      <c r="BM241" s="139" t="s">
        <v>1904</v>
      </c>
    </row>
    <row r="242" spans="2:65" s="1" customFormat="1">
      <c r="B242" s="33"/>
      <c r="D242" s="141" t="s">
        <v>156</v>
      </c>
      <c r="F242" s="142" t="s">
        <v>1905</v>
      </c>
      <c r="I242" s="143"/>
      <c r="L242" s="33"/>
      <c r="M242" s="144"/>
      <c r="T242" s="52"/>
      <c r="AT242" s="18" t="s">
        <v>156</v>
      </c>
      <c r="AU242" s="18" t="s">
        <v>82</v>
      </c>
    </row>
    <row r="243" spans="2:65" s="13" customFormat="1">
      <c r="B243" s="152"/>
      <c r="D243" s="146" t="s">
        <v>158</v>
      </c>
      <c r="E243" s="153" t="s">
        <v>19</v>
      </c>
      <c r="F243" s="154" t="s">
        <v>1906</v>
      </c>
      <c r="H243" s="155">
        <v>99.227000000000004</v>
      </c>
      <c r="I243" s="156"/>
      <c r="L243" s="152"/>
      <c r="M243" s="157"/>
      <c r="T243" s="158"/>
      <c r="AT243" s="153" t="s">
        <v>158</v>
      </c>
      <c r="AU243" s="153" t="s">
        <v>82</v>
      </c>
      <c r="AV243" s="13" t="s">
        <v>82</v>
      </c>
      <c r="AW243" s="13" t="s">
        <v>33</v>
      </c>
      <c r="AX243" s="13" t="s">
        <v>80</v>
      </c>
      <c r="AY243" s="153" t="s">
        <v>146</v>
      </c>
    </row>
    <row r="244" spans="2:65" s="1" customFormat="1" ht="37.9" customHeight="1">
      <c r="B244" s="33"/>
      <c r="C244" s="128" t="s">
        <v>781</v>
      </c>
      <c r="D244" s="128" t="s">
        <v>149</v>
      </c>
      <c r="E244" s="129" t="s">
        <v>1907</v>
      </c>
      <c r="F244" s="130" t="s">
        <v>1908</v>
      </c>
      <c r="G244" s="131" t="s">
        <v>922</v>
      </c>
      <c r="H244" s="132">
        <v>1885.3130000000001</v>
      </c>
      <c r="I244" s="133"/>
      <c r="J244" s="134">
        <f>ROUND(I244*H244,2)</f>
        <v>0</v>
      </c>
      <c r="K244" s="130" t="s">
        <v>153</v>
      </c>
      <c r="L244" s="33"/>
      <c r="M244" s="135" t="s">
        <v>19</v>
      </c>
      <c r="N244" s="136" t="s">
        <v>43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154</v>
      </c>
      <c r="AT244" s="139" t="s">
        <v>149</v>
      </c>
      <c r="AU244" s="139" t="s">
        <v>82</v>
      </c>
      <c r="AY244" s="18" t="s">
        <v>146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80</v>
      </c>
      <c r="BK244" s="140">
        <f>ROUND(I244*H244,2)</f>
        <v>0</v>
      </c>
      <c r="BL244" s="18" t="s">
        <v>154</v>
      </c>
      <c r="BM244" s="139" t="s">
        <v>1909</v>
      </c>
    </row>
    <row r="245" spans="2:65" s="1" customFormat="1">
      <c r="B245" s="33"/>
      <c r="D245" s="141" t="s">
        <v>156</v>
      </c>
      <c r="F245" s="142" t="s">
        <v>1910</v>
      </c>
      <c r="I245" s="143"/>
      <c r="L245" s="33"/>
      <c r="M245" s="144"/>
      <c r="T245" s="52"/>
      <c r="AT245" s="18" t="s">
        <v>156</v>
      </c>
      <c r="AU245" s="18" t="s">
        <v>82</v>
      </c>
    </row>
    <row r="246" spans="2:65" s="13" customFormat="1">
      <c r="B246" s="152"/>
      <c r="D246" s="146" t="s">
        <v>158</v>
      </c>
      <c r="F246" s="154" t="s">
        <v>1911</v>
      </c>
      <c r="H246" s="155">
        <v>1885.3130000000001</v>
      </c>
      <c r="I246" s="156"/>
      <c r="L246" s="152"/>
      <c r="M246" s="157"/>
      <c r="T246" s="158"/>
      <c r="AT246" s="153" t="s">
        <v>158</v>
      </c>
      <c r="AU246" s="153" t="s">
        <v>82</v>
      </c>
      <c r="AV246" s="13" t="s">
        <v>82</v>
      </c>
      <c r="AW246" s="13" t="s">
        <v>4</v>
      </c>
      <c r="AX246" s="13" t="s">
        <v>80</v>
      </c>
      <c r="AY246" s="153" t="s">
        <v>146</v>
      </c>
    </row>
    <row r="247" spans="2:65" s="1" customFormat="1" ht="37.9" customHeight="1">
      <c r="B247" s="33"/>
      <c r="C247" s="128" t="s">
        <v>785</v>
      </c>
      <c r="D247" s="128" t="s">
        <v>149</v>
      </c>
      <c r="E247" s="129" t="s">
        <v>1912</v>
      </c>
      <c r="F247" s="130" t="s">
        <v>1913</v>
      </c>
      <c r="G247" s="131" t="s">
        <v>922</v>
      </c>
      <c r="H247" s="132">
        <v>104.587</v>
      </c>
      <c r="I247" s="133"/>
      <c r="J247" s="134">
        <f>ROUND(I247*H247,2)</f>
        <v>0</v>
      </c>
      <c r="K247" s="130" t="s">
        <v>153</v>
      </c>
      <c r="L247" s="33"/>
      <c r="M247" s="135" t="s">
        <v>19</v>
      </c>
      <c r="N247" s="136" t="s">
        <v>43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154</v>
      </c>
      <c r="AT247" s="139" t="s">
        <v>149</v>
      </c>
      <c r="AU247" s="139" t="s">
        <v>82</v>
      </c>
      <c r="AY247" s="18" t="s">
        <v>146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80</v>
      </c>
      <c r="BK247" s="140">
        <f>ROUND(I247*H247,2)</f>
        <v>0</v>
      </c>
      <c r="BL247" s="18" t="s">
        <v>154</v>
      </c>
      <c r="BM247" s="139" t="s">
        <v>1914</v>
      </c>
    </row>
    <row r="248" spans="2:65" s="1" customFormat="1">
      <c r="B248" s="33"/>
      <c r="D248" s="141" t="s">
        <v>156</v>
      </c>
      <c r="F248" s="142" t="s">
        <v>1915</v>
      </c>
      <c r="I248" s="143"/>
      <c r="L248" s="33"/>
      <c r="M248" s="144"/>
      <c r="T248" s="52"/>
      <c r="AT248" s="18" t="s">
        <v>156</v>
      </c>
      <c r="AU248" s="18" t="s">
        <v>82</v>
      </c>
    </row>
    <row r="249" spans="2:65" s="13" customFormat="1">
      <c r="B249" s="152"/>
      <c r="D249" s="146" t="s">
        <v>158</v>
      </c>
      <c r="E249" s="153" t="s">
        <v>19</v>
      </c>
      <c r="F249" s="154" t="s">
        <v>1916</v>
      </c>
      <c r="H249" s="155">
        <v>98.462000000000003</v>
      </c>
      <c r="I249" s="156"/>
      <c r="L249" s="152"/>
      <c r="M249" s="157"/>
      <c r="T249" s="158"/>
      <c r="AT249" s="153" t="s">
        <v>158</v>
      </c>
      <c r="AU249" s="153" t="s">
        <v>82</v>
      </c>
      <c r="AV249" s="13" t="s">
        <v>82</v>
      </c>
      <c r="AW249" s="13" t="s">
        <v>33</v>
      </c>
      <c r="AX249" s="13" t="s">
        <v>72</v>
      </c>
      <c r="AY249" s="153" t="s">
        <v>146</v>
      </c>
    </row>
    <row r="250" spans="2:65" s="13" customFormat="1">
      <c r="B250" s="152"/>
      <c r="D250" s="146" t="s">
        <v>158</v>
      </c>
      <c r="E250" s="153" t="s">
        <v>19</v>
      </c>
      <c r="F250" s="154" t="s">
        <v>1917</v>
      </c>
      <c r="H250" s="155">
        <v>6.125</v>
      </c>
      <c r="I250" s="156"/>
      <c r="L250" s="152"/>
      <c r="M250" s="157"/>
      <c r="T250" s="158"/>
      <c r="AT250" s="153" t="s">
        <v>158</v>
      </c>
      <c r="AU250" s="153" t="s">
        <v>82</v>
      </c>
      <c r="AV250" s="13" t="s">
        <v>82</v>
      </c>
      <c r="AW250" s="13" t="s">
        <v>33</v>
      </c>
      <c r="AX250" s="13" t="s">
        <v>72</v>
      </c>
      <c r="AY250" s="153" t="s">
        <v>146</v>
      </c>
    </row>
    <row r="251" spans="2:65" s="14" customFormat="1">
      <c r="B251" s="159"/>
      <c r="D251" s="146" t="s">
        <v>158</v>
      </c>
      <c r="E251" s="160" t="s">
        <v>19</v>
      </c>
      <c r="F251" s="161" t="s">
        <v>163</v>
      </c>
      <c r="H251" s="162">
        <v>104.587</v>
      </c>
      <c r="I251" s="163"/>
      <c r="L251" s="159"/>
      <c r="M251" s="164"/>
      <c r="T251" s="165"/>
      <c r="AT251" s="160" t="s">
        <v>158</v>
      </c>
      <c r="AU251" s="160" t="s">
        <v>82</v>
      </c>
      <c r="AV251" s="14" t="s">
        <v>154</v>
      </c>
      <c r="AW251" s="14" t="s">
        <v>33</v>
      </c>
      <c r="AX251" s="14" t="s">
        <v>80</v>
      </c>
      <c r="AY251" s="160" t="s">
        <v>146</v>
      </c>
    </row>
    <row r="252" spans="2:65" s="1" customFormat="1" ht="37.9" customHeight="1">
      <c r="B252" s="33"/>
      <c r="C252" s="128" t="s">
        <v>790</v>
      </c>
      <c r="D252" s="128" t="s">
        <v>149</v>
      </c>
      <c r="E252" s="129" t="s">
        <v>1918</v>
      </c>
      <c r="F252" s="130" t="s">
        <v>1908</v>
      </c>
      <c r="G252" s="131" t="s">
        <v>922</v>
      </c>
      <c r="H252" s="132">
        <v>1987.153</v>
      </c>
      <c r="I252" s="133"/>
      <c r="J252" s="134">
        <f>ROUND(I252*H252,2)</f>
        <v>0</v>
      </c>
      <c r="K252" s="130" t="s">
        <v>153</v>
      </c>
      <c r="L252" s="33"/>
      <c r="M252" s="135" t="s">
        <v>19</v>
      </c>
      <c r="N252" s="136" t="s">
        <v>43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154</v>
      </c>
      <c r="AT252" s="139" t="s">
        <v>149</v>
      </c>
      <c r="AU252" s="139" t="s">
        <v>82</v>
      </c>
      <c r="AY252" s="18" t="s">
        <v>146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80</v>
      </c>
      <c r="BK252" s="140">
        <f>ROUND(I252*H252,2)</f>
        <v>0</v>
      </c>
      <c r="BL252" s="18" t="s">
        <v>154</v>
      </c>
      <c r="BM252" s="139" t="s">
        <v>1919</v>
      </c>
    </row>
    <row r="253" spans="2:65" s="1" customFormat="1">
      <c r="B253" s="33"/>
      <c r="D253" s="141" t="s">
        <v>156</v>
      </c>
      <c r="F253" s="142" t="s">
        <v>1920</v>
      </c>
      <c r="I253" s="143"/>
      <c r="L253" s="33"/>
      <c r="M253" s="144"/>
      <c r="T253" s="52"/>
      <c r="AT253" s="18" t="s">
        <v>156</v>
      </c>
      <c r="AU253" s="18" t="s">
        <v>82</v>
      </c>
    </row>
    <row r="254" spans="2:65" s="13" customFormat="1">
      <c r="B254" s="152"/>
      <c r="D254" s="146" t="s">
        <v>158</v>
      </c>
      <c r="F254" s="154" t="s">
        <v>1921</v>
      </c>
      <c r="H254" s="155">
        <v>1987.153</v>
      </c>
      <c r="I254" s="156"/>
      <c r="L254" s="152"/>
      <c r="M254" s="157"/>
      <c r="T254" s="158"/>
      <c r="AT254" s="153" t="s">
        <v>158</v>
      </c>
      <c r="AU254" s="153" t="s">
        <v>82</v>
      </c>
      <c r="AV254" s="13" t="s">
        <v>82</v>
      </c>
      <c r="AW254" s="13" t="s">
        <v>4</v>
      </c>
      <c r="AX254" s="13" t="s">
        <v>80</v>
      </c>
      <c r="AY254" s="153" t="s">
        <v>146</v>
      </c>
    </row>
    <row r="255" spans="2:65" s="1" customFormat="1" ht="44.25" customHeight="1">
      <c r="B255" s="33"/>
      <c r="C255" s="128" t="s">
        <v>795</v>
      </c>
      <c r="D255" s="128" t="s">
        <v>149</v>
      </c>
      <c r="E255" s="129" t="s">
        <v>1922</v>
      </c>
      <c r="F255" s="130" t="s">
        <v>1923</v>
      </c>
      <c r="G255" s="131" t="s">
        <v>922</v>
      </c>
      <c r="H255" s="132">
        <v>79.760999999999996</v>
      </c>
      <c r="I255" s="133"/>
      <c r="J255" s="134">
        <f>ROUND(I255*H255,2)</f>
        <v>0</v>
      </c>
      <c r="K255" s="130" t="s">
        <v>153</v>
      </c>
      <c r="L255" s="33"/>
      <c r="M255" s="135" t="s">
        <v>19</v>
      </c>
      <c r="N255" s="136" t="s">
        <v>43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154</v>
      </c>
      <c r="AT255" s="139" t="s">
        <v>149</v>
      </c>
      <c r="AU255" s="139" t="s">
        <v>82</v>
      </c>
      <c r="AY255" s="18" t="s">
        <v>146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80</v>
      </c>
      <c r="BK255" s="140">
        <f>ROUND(I255*H255,2)</f>
        <v>0</v>
      </c>
      <c r="BL255" s="18" t="s">
        <v>154</v>
      </c>
      <c r="BM255" s="139" t="s">
        <v>1924</v>
      </c>
    </row>
    <row r="256" spans="2:65" s="1" customFormat="1">
      <c r="B256" s="33"/>
      <c r="D256" s="141" t="s">
        <v>156</v>
      </c>
      <c r="F256" s="142" t="s">
        <v>1925</v>
      </c>
      <c r="I256" s="143"/>
      <c r="L256" s="33"/>
      <c r="M256" s="144"/>
      <c r="T256" s="52"/>
      <c r="AT256" s="18" t="s">
        <v>156</v>
      </c>
      <c r="AU256" s="18" t="s">
        <v>82</v>
      </c>
    </row>
    <row r="257" spans="2:65" s="13" customFormat="1">
      <c r="B257" s="152"/>
      <c r="D257" s="146" t="s">
        <v>158</v>
      </c>
      <c r="E257" s="153" t="s">
        <v>19</v>
      </c>
      <c r="F257" s="154" t="s">
        <v>1926</v>
      </c>
      <c r="H257" s="155">
        <v>73.635999999999996</v>
      </c>
      <c r="I257" s="156"/>
      <c r="L257" s="152"/>
      <c r="M257" s="157"/>
      <c r="T257" s="158"/>
      <c r="AT257" s="153" t="s">
        <v>158</v>
      </c>
      <c r="AU257" s="153" t="s">
        <v>82</v>
      </c>
      <c r="AV257" s="13" t="s">
        <v>82</v>
      </c>
      <c r="AW257" s="13" t="s">
        <v>33</v>
      </c>
      <c r="AX257" s="13" t="s">
        <v>72</v>
      </c>
      <c r="AY257" s="153" t="s">
        <v>146</v>
      </c>
    </row>
    <row r="258" spans="2:65" s="13" customFormat="1">
      <c r="B258" s="152"/>
      <c r="D258" s="146" t="s">
        <v>158</v>
      </c>
      <c r="E258" s="153" t="s">
        <v>19</v>
      </c>
      <c r="F258" s="154" t="s">
        <v>1917</v>
      </c>
      <c r="H258" s="155">
        <v>6.125</v>
      </c>
      <c r="I258" s="156"/>
      <c r="L258" s="152"/>
      <c r="M258" s="157"/>
      <c r="T258" s="158"/>
      <c r="AT258" s="153" t="s">
        <v>158</v>
      </c>
      <c r="AU258" s="153" t="s">
        <v>82</v>
      </c>
      <c r="AV258" s="13" t="s">
        <v>82</v>
      </c>
      <c r="AW258" s="13" t="s">
        <v>33</v>
      </c>
      <c r="AX258" s="13" t="s">
        <v>72</v>
      </c>
      <c r="AY258" s="153" t="s">
        <v>146</v>
      </c>
    </row>
    <row r="259" spans="2:65" s="14" customFormat="1">
      <c r="B259" s="159"/>
      <c r="D259" s="146" t="s">
        <v>158</v>
      </c>
      <c r="E259" s="160" t="s">
        <v>19</v>
      </c>
      <c r="F259" s="161" t="s">
        <v>163</v>
      </c>
      <c r="H259" s="162">
        <v>79.760999999999996</v>
      </c>
      <c r="I259" s="163"/>
      <c r="L259" s="159"/>
      <c r="M259" s="164"/>
      <c r="T259" s="165"/>
      <c r="AT259" s="160" t="s">
        <v>158</v>
      </c>
      <c r="AU259" s="160" t="s">
        <v>82</v>
      </c>
      <c r="AV259" s="14" t="s">
        <v>154</v>
      </c>
      <c r="AW259" s="14" t="s">
        <v>33</v>
      </c>
      <c r="AX259" s="14" t="s">
        <v>80</v>
      </c>
      <c r="AY259" s="160" t="s">
        <v>146</v>
      </c>
    </row>
    <row r="260" spans="2:65" s="1" customFormat="1" ht="44.25" customHeight="1">
      <c r="B260" s="33"/>
      <c r="C260" s="128" t="s">
        <v>800</v>
      </c>
      <c r="D260" s="128" t="s">
        <v>149</v>
      </c>
      <c r="E260" s="129" t="s">
        <v>1927</v>
      </c>
      <c r="F260" s="130" t="s">
        <v>1783</v>
      </c>
      <c r="G260" s="131" t="s">
        <v>922</v>
      </c>
      <c r="H260" s="132">
        <v>124.053</v>
      </c>
      <c r="I260" s="133"/>
      <c r="J260" s="134">
        <f>ROUND(I260*H260,2)</f>
        <v>0</v>
      </c>
      <c r="K260" s="130" t="s">
        <v>153</v>
      </c>
      <c r="L260" s="33"/>
      <c r="M260" s="135" t="s">
        <v>19</v>
      </c>
      <c r="N260" s="136" t="s">
        <v>43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154</v>
      </c>
      <c r="AT260" s="139" t="s">
        <v>149</v>
      </c>
      <c r="AU260" s="139" t="s">
        <v>82</v>
      </c>
      <c r="AY260" s="18" t="s">
        <v>146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80</v>
      </c>
      <c r="BK260" s="140">
        <f>ROUND(I260*H260,2)</f>
        <v>0</v>
      </c>
      <c r="BL260" s="18" t="s">
        <v>154</v>
      </c>
      <c r="BM260" s="139" t="s">
        <v>1928</v>
      </c>
    </row>
    <row r="261" spans="2:65" s="1" customFormat="1">
      <c r="B261" s="33"/>
      <c r="D261" s="141" t="s">
        <v>156</v>
      </c>
      <c r="F261" s="142" t="s">
        <v>1929</v>
      </c>
      <c r="I261" s="143"/>
      <c r="L261" s="33"/>
      <c r="M261" s="144"/>
      <c r="T261" s="52"/>
      <c r="AT261" s="18" t="s">
        <v>156</v>
      </c>
      <c r="AU261" s="18" t="s">
        <v>82</v>
      </c>
    </row>
    <row r="262" spans="2:65" s="13" customFormat="1">
      <c r="B262" s="152"/>
      <c r="D262" s="146" t="s">
        <v>158</v>
      </c>
      <c r="E262" s="153" t="s">
        <v>19</v>
      </c>
      <c r="F262" s="154" t="s">
        <v>1930</v>
      </c>
      <c r="H262" s="155">
        <v>24.826000000000001</v>
      </c>
      <c r="I262" s="156"/>
      <c r="L262" s="152"/>
      <c r="M262" s="157"/>
      <c r="T262" s="158"/>
      <c r="AT262" s="153" t="s">
        <v>158</v>
      </c>
      <c r="AU262" s="153" t="s">
        <v>82</v>
      </c>
      <c r="AV262" s="13" t="s">
        <v>82</v>
      </c>
      <c r="AW262" s="13" t="s">
        <v>33</v>
      </c>
      <c r="AX262" s="13" t="s">
        <v>72</v>
      </c>
      <c r="AY262" s="153" t="s">
        <v>146</v>
      </c>
    </row>
    <row r="263" spans="2:65" s="13" customFormat="1">
      <c r="B263" s="152"/>
      <c r="D263" s="146" t="s">
        <v>158</v>
      </c>
      <c r="E263" s="153" t="s">
        <v>19</v>
      </c>
      <c r="F263" s="154" t="s">
        <v>1906</v>
      </c>
      <c r="H263" s="155">
        <v>99.227000000000004</v>
      </c>
      <c r="I263" s="156"/>
      <c r="L263" s="152"/>
      <c r="M263" s="157"/>
      <c r="T263" s="158"/>
      <c r="AT263" s="153" t="s">
        <v>158</v>
      </c>
      <c r="AU263" s="153" t="s">
        <v>82</v>
      </c>
      <c r="AV263" s="13" t="s">
        <v>82</v>
      </c>
      <c r="AW263" s="13" t="s">
        <v>33</v>
      </c>
      <c r="AX263" s="13" t="s">
        <v>72</v>
      </c>
      <c r="AY263" s="153" t="s">
        <v>146</v>
      </c>
    </row>
    <row r="264" spans="2:65" s="14" customFormat="1">
      <c r="B264" s="159"/>
      <c r="D264" s="146" t="s">
        <v>158</v>
      </c>
      <c r="E264" s="160" t="s">
        <v>19</v>
      </c>
      <c r="F264" s="161" t="s">
        <v>163</v>
      </c>
      <c r="H264" s="162">
        <v>124.053</v>
      </c>
      <c r="I264" s="163"/>
      <c r="L264" s="159"/>
      <c r="M264" s="164"/>
      <c r="T264" s="165"/>
      <c r="AT264" s="160" t="s">
        <v>158</v>
      </c>
      <c r="AU264" s="160" t="s">
        <v>82</v>
      </c>
      <c r="AV264" s="14" t="s">
        <v>154</v>
      </c>
      <c r="AW264" s="14" t="s">
        <v>33</v>
      </c>
      <c r="AX264" s="14" t="s">
        <v>80</v>
      </c>
      <c r="AY264" s="160" t="s">
        <v>146</v>
      </c>
    </row>
    <row r="265" spans="2:65" s="11" customFormat="1" ht="22.9" customHeight="1">
      <c r="B265" s="116"/>
      <c r="D265" s="117" t="s">
        <v>71</v>
      </c>
      <c r="E265" s="126" t="s">
        <v>940</v>
      </c>
      <c r="F265" s="126" t="s">
        <v>941</v>
      </c>
      <c r="I265" s="119"/>
      <c r="J265" s="127">
        <f>BK265</f>
        <v>0</v>
      </c>
      <c r="L265" s="116"/>
      <c r="M265" s="121"/>
      <c r="P265" s="122">
        <f>SUM(P266:P267)</f>
        <v>0</v>
      </c>
      <c r="R265" s="122">
        <f>SUM(R266:R267)</f>
        <v>0</v>
      </c>
      <c r="T265" s="123">
        <f>SUM(T266:T267)</f>
        <v>0</v>
      </c>
      <c r="AR265" s="117" t="s">
        <v>80</v>
      </c>
      <c r="AT265" s="124" t="s">
        <v>71</v>
      </c>
      <c r="AU265" s="124" t="s">
        <v>80</v>
      </c>
      <c r="AY265" s="117" t="s">
        <v>146</v>
      </c>
      <c r="BK265" s="125">
        <f>SUM(BK266:BK267)</f>
        <v>0</v>
      </c>
    </row>
    <row r="266" spans="2:65" s="1" customFormat="1" ht="37.9" customHeight="1">
      <c r="B266" s="33"/>
      <c r="C266" s="128" t="s">
        <v>806</v>
      </c>
      <c r="D266" s="128" t="s">
        <v>149</v>
      </c>
      <c r="E266" s="129" t="s">
        <v>1931</v>
      </c>
      <c r="F266" s="130" t="s">
        <v>1932</v>
      </c>
      <c r="G266" s="131" t="s">
        <v>922</v>
      </c>
      <c r="H266" s="132">
        <v>209.27600000000001</v>
      </c>
      <c r="I266" s="133"/>
      <c r="J266" s="134">
        <f>ROUND(I266*H266,2)</f>
        <v>0</v>
      </c>
      <c r="K266" s="130" t="s">
        <v>153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154</v>
      </c>
      <c r="AT266" s="139" t="s">
        <v>149</v>
      </c>
      <c r="AU266" s="139" t="s">
        <v>82</v>
      </c>
      <c r="AY266" s="18" t="s">
        <v>146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80</v>
      </c>
      <c r="BK266" s="140">
        <f>ROUND(I266*H266,2)</f>
        <v>0</v>
      </c>
      <c r="BL266" s="18" t="s">
        <v>154</v>
      </c>
      <c r="BM266" s="139" t="s">
        <v>1933</v>
      </c>
    </row>
    <row r="267" spans="2:65" s="1" customFormat="1">
      <c r="B267" s="33"/>
      <c r="D267" s="141" t="s">
        <v>156</v>
      </c>
      <c r="F267" s="142" t="s">
        <v>1934</v>
      </c>
      <c r="I267" s="143"/>
      <c r="L267" s="33"/>
      <c r="M267" s="144"/>
      <c r="T267" s="52"/>
      <c r="AT267" s="18" t="s">
        <v>156</v>
      </c>
      <c r="AU267" s="18" t="s">
        <v>82</v>
      </c>
    </row>
    <row r="268" spans="2:65" s="11" customFormat="1" ht="25.9" customHeight="1">
      <c r="B268" s="116"/>
      <c r="D268" s="117" t="s">
        <v>71</v>
      </c>
      <c r="E268" s="118" t="s">
        <v>947</v>
      </c>
      <c r="F268" s="118" t="s">
        <v>948</v>
      </c>
      <c r="I268" s="119"/>
      <c r="J268" s="120">
        <f>BK268</f>
        <v>0</v>
      </c>
      <c r="L268" s="116"/>
      <c r="M268" s="121"/>
      <c r="P268" s="122">
        <f>P269+P274</f>
        <v>0</v>
      </c>
      <c r="R268" s="122">
        <f>R269+R274</f>
        <v>8.2880000000000002E-3</v>
      </c>
      <c r="T268" s="123">
        <f>T269+T274</f>
        <v>0</v>
      </c>
      <c r="AR268" s="117" t="s">
        <v>82</v>
      </c>
      <c r="AT268" s="124" t="s">
        <v>71</v>
      </c>
      <c r="AU268" s="124" t="s">
        <v>72</v>
      </c>
      <c r="AY268" s="117" t="s">
        <v>146</v>
      </c>
      <c r="BK268" s="125">
        <f>BK269+BK274</f>
        <v>0</v>
      </c>
    </row>
    <row r="269" spans="2:65" s="11" customFormat="1" ht="22.9" customHeight="1">
      <c r="B269" s="116"/>
      <c r="D269" s="117" t="s">
        <v>71</v>
      </c>
      <c r="E269" s="126" t="s">
        <v>1561</v>
      </c>
      <c r="F269" s="126" t="s">
        <v>1562</v>
      </c>
      <c r="I269" s="119"/>
      <c r="J269" s="127">
        <f>BK269</f>
        <v>0</v>
      </c>
      <c r="L269" s="116"/>
      <c r="M269" s="121"/>
      <c r="P269" s="122">
        <f>SUM(P270:P273)</f>
        <v>0</v>
      </c>
      <c r="R269" s="122">
        <f>SUM(R270:R273)</f>
        <v>8.2880000000000002E-3</v>
      </c>
      <c r="T269" s="123">
        <f>SUM(T270:T273)</f>
        <v>0</v>
      </c>
      <c r="AR269" s="117" t="s">
        <v>82</v>
      </c>
      <c r="AT269" s="124" t="s">
        <v>71</v>
      </c>
      <c r="AU269" s="124" t="s">
        <v>80</v>
      </c>
      <c r="AY269" s="117" t="s">
        <v>146</v>
      </c>
      <c r="BK269" s="125">
        <f>SUM(BK270:BK273)</f>
        <v>0</v>
      </c>
    </row>
    <row r="270" spans="2:65" s="1" customFormat="1" ht="24.2" customHeight="1">
      <c r="B270" s="33"/>
      <c r="C270" s="128" t="s">
        <v>812</v>
      </c>
      <c r="D270" s="128" t="s">
        <v>149</v>
      </c>
      <c r="E270" s="129" t="s">
        <v>1935</v>
      </c>
      <c r="F270" s="130" t="s">
        <v>1936</v>
      </c>
      <c r="G270" s="131" t="s">
        <v>264</v>
      </c>
      <c r="H270" s="132">
        <v>51.8</v>
      </c>
      <c r="I270" s="133"/>
      <c r="J270" s="134">
        <f>ROUND(I270*H270,2)</f>
        <v>0</v>
      </c>
      <c r="K270" s="130" t="s">
        <v>19</v>
      </c>
      <c r="L270" s="33"/>
      <c r="M270" s="135" t="s">
        <v>19</v>
      </c>
      <c r="N270" s="136" t="s">
        <v>43</v>
      </c>
      <c r="P270" s="137">
        <f>O270*H270</f>
        <v>0</v>
      </c>
      <c r="Q270" s="137">
        <v>1.6000000000000001E-4</v>
      </c>
      <c r="R270" s="137">
        <f>Q270*H270</f>
        <v>8.2880000000000002E-3</v>
      </c>
      <c r="S270" s="137">
        <v>0</v>
      </c>
      <c r="T270" s="138">
        <f>S270*H270</f>
        <v>0</v>
      </c>
      <c r="AR270" s="139" t="s">
        <v>256</v>
      </c>
      <c r="AT270" s="139" t="s">
        <v>149</v>
      </c>
      <c r="AU270" s="139" t="s">
        <v>82</v>
      </c>
      <c r="AY270" s="18" t="s">
        <v>146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80</v>
      </c>
      <c r="BK270" s="140">
        <f>ROUND(I270*H270,2)</f>
        <v>0</v>
      </c>
      <c r="BL270" s="18" t="s">
        <v>256</v>
      </c>
      <c r="BM270" s="139" t="s">
        <v>1937</v>
      </c>
    </row>
    <row r="271" spans="2:65" s="13" customFormat="1">
      <c r="B271" s="152"/>
      <c r="D271" s="146" t="s">
        <v>158</v>
      </c>
      <c r="E271" s="153" t="s">
        <v>19</v>
      </c>
      <c r="F271" s="154" t="s">
        <v>1938</v>
      </c>
      <c r="H271" s="155">
        <v>31.25</v>
      </c>
      <c r="I271" s="156"/>
      <c r="L271" s="152"/>
      <c r="M271" s="157"/>
      <c r="T271" s="158"/>
      <c r="AT271" s="153" t="s">
        <v>158</v>
      </c>
      <c r="AU271" s="153" t="s">
        <v>82</v>
      </c>
      <c r="AV271" s="13" t="s">
        <v>82</v>
      </c>
      <c r="AW271" s="13" t="s">
        <v>33</v>
      </c>
      <c r="AX271" s="13" t="s">
        <v>72</v>
      </c>
      <c r="AY271" s="153" t="s">
        <v>146</v>
      </c>
    </row>
    <row r="272" spans="2:65" s="13" customFormat="1">
      <c r="B272" s="152"/>
      <c r="D272" s="146" t="s">
        <v>158</v>
      </c>
      <c r="E272" s="153" t="s">
        <v>19</v>
      </c>
      <c r="F272" s="154" t="s">
        <v>1939</v>
      </c>
      <c r="H272" s="155">
        <v>20.55</v>
      </c>
      <c r="I272" s="156"/>
      <c r="L272" s="152"/>
      <c r="M272" s="157"/>
      <c r="T272" s="158"/>
      <c r="AT272" s="153" t="s">
        <v>158</v>
      </c>
      <c r="AU272" s="153" t="s">
        <v>82</v>
      </c>
      <c r="AV272" s="13" t="s">
        <v>82</v>
      </c>
      <c r="AW272" s="13" t="s">
        <v>33</v>
      </c>
      <c r="AX272" s="13" t="s">
        <v>72</v>
      </c>
      <c r="AY272" s="153" t="s">
        <v>146</v>
      </c>
    </row>
    <row r="273" spans="2:65" s="14" customFormat="1">
      <c r="B273" s="159"/>
      <c r="D273" s="146" t="s">
        <v>158</v>
      </c>
      <c r="E273" s="160" t="s">
        <v>19</v>
      </c>
      <c r="F273" s="161" t="s">
        <v>163</v>
      </c>
      <c r="H273" s="162">
        <v>51.8</v>
      </c>
      <c r="I273" s="163"/>
      <c r="L273" s="159"/>
      <c r="M273" s="164"/>
      <c r="T273" s="165"/>
      <c r="AT273" s="160" t="s">
        <v>158</v>
      </c>
      <c r="AU273" s="160" t="s">
        <v>82</v>
      </c>
      <c r="AV273" s="14" t="s">
        <v>154</v>
      </c>
      <c r="AW273" s="14" t="s">
        <v>33</v>
      </c>
      <c r="AX273" s="14" t="s">
        <v>80</v>
      </c>
      <c r="AY273" s="160" t="s">
        <v>146</v>
      </c>
    </row>
    <row r="274" spans="2:65" s="11" customFormat="1" ht="22.9" customHeight="1">
      <c r="B274" s="116"/>
      <c r="D274" s="117" t="s">
        <v>71</v>
      </c>
      <c r="E274" s="126" t="s">
        <v>1148</v>
      </c>
      <c r="F274" s="126" t="s">
        <v>1149</v>
      </c>
      <c r="I274" s="119"/>
      <c r="J274" s="127">
        <f>BK274</f>
        <v>0</v>
      </c>
      <c r="L274" s="116"/>
      <c r="M274" s="121"/>
      <c r="P274" s="122">
        <f>SUM(P275:P276)</f>
        <v>0</v>
      </c>
      <c r="R274" s="122">
        <f>SUM(R275:R276)</f>
        <v>0</v>
      </c>
      <c r="T274" s="123">
        <f>SUM(T275:T276)</f>
        <v>0</v>
      </c>
      <c r="AR274" s="117" t="s">
        <v>82</v>
      </c>
      <c r="AT274" s="124" t="s">
        <v>71</v>
      </c>
      <c r="AU274" s="124" t="s">
        <v>80</v>
      </c>
      <c r="AY274" s="117" t="s">
        <v>146</v>
      </c>
      <c r="BK274" s="125">
        <f>SUM(BK275:BK276)</f>
        <v>0</v>
      </c>
    </row>
    <row r="275" spans="2:65" s="1" customFormat="1" ht="62.65" customHeight="1">
      <c r="B275" s="33"/>
      <c r="C275" s="128" t="s">
        <v>817</v>
      </c>
      <c r="D275" s="128" t="s">
        <v>149</v>
      </c>
      <c r="E275" s="129" t="s">
        <v>1157</v>
      </c>
      <c r="F275" s="130" t="s">
        <v>1940</v>
      </c>
      <c r="G275" s="131" t="s">
        <v>166</v>
      </c>
      <c r="H275" s="132">
        <v>1</v>
      </c>
      <c r="I275" s="133"/>
      <c r="J275" s="134">
        <f>ROUND(I275*H275,2)</f>
        <v>0</v>
      </c>
      <c r="K275" s="130" t="s">
        <v>19</v>
      </c>
      <c r="L275" s="33"/>
      <c r="M275" s="135" t="s">
        <v>19</v>
      </c>
      <c r="N275" s="136" t="s">
        <v>43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AR275" s="139" t="s">
        <v>256</v>
      </c>
      <c r="AT275" s="139" t="s">
        <v>149</v>
      </c>
      <c r="AU275" s="139" t="s">
        <v>82</v>
      </c>
      <c r="AY275" s="18" t="s">
        <v>146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8" t="s">
        <v>80</v>
      </c>
      <c r="BK275" s="140">
        <f>ROUND(I275*H275,2)</f>
        <v>0</v>
      </c>
      <c r="BL275" s="18" t="s">
        <v>256</v>
      </c>
      <c r="BM275" s="139" t="s">
        <v>1941</v>
      </c>
    </row>
    <row r="276" spans="2:65" s="1" customFormat="1" ht="62.65" customHeight="1">
      <c r="B276" s="33"/>
      <c r="C276" s="128" t="s">
        <v>822</v>
      </c>
      <c r="D276" s="128" t="s">
        <v>149</v>
      </c>
      <c r="E276" s="129" t="s">
        <v>1161</v>
      </c>
      <c r="F276" s="130" t="s">
        <v>1942</v>
      </c>
      <c r="G276" s="131" t="s">
        <v>166</v>
      </c>
      <c r="H276" s="132">
        <v>1</v>
      </c>
      <c r="I276" s="133"/>
      <c r="J276" s="134">
        <f>ROUND(I276*H276,2)</f>
        <v>0</v>
      </c>
      <c r="K276" s="130" t="s">
        <v>19</v>
      </c>
      <c r="L276" s="33"/>
      <c r="M276" s="193" t="s">
        <v>19</v>
      </c>
      <c r="N276" s="194" t="s">
        <v>43</v>
      </c>
      <c r="O276" s="191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AR276" s="139" t="s">
        <v>256</v>
      </c>
      <c r="AT276" s="139" t="s">
        <v>149</v>
      </c>
      <c r="AU276" s="139" t="s">
        <v>82</v>
      </c>
      <c r="AY276" s="18" t="s">
        <v>146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8" t="s">
        <v>80</v>
      </c>
      <c r="BK276" s="140">
        <f>ROUND(I276*H276,2)</f>
        <v>0</v>
      </c>
      <c r="BL276" s="18" t="s">
        <v>256</v>
      </c>
      <c r="BM276" s="139" t="s">
        <v>1943</v>
      </c>
    </row>
    <row r="277" spans="2:65" s="1" customFormat="1" ht="6.95" customHeight="1">
      <c r="B277" s="41"/>
      <c r="C277" s="42"/>
      <c r="D277" s="42"/>
      <c r="E277" s="42"/>
      <c r="F277" s="42"/>
      <c r="G277" s="42"/>
      <c r="H277" s="42"/>
      <c r="I277" s="42"/>
      <c r="J277" s="42"/>
      <c r="K277" s="42"/>
      <c r="L277" s="33"/>
    </row>
  </sheetData>
  <sheetProtection algorithmName="SHA-512" hashValue="MuWkYr8RxyDOtrzvFhgIb7ReemUJ7biduSZ1kwRKHU/Vt1OnHZN7eFpcvcVUnUeceIjMDK+bx2U0r1Ks+BdW/Q==" saltValue="6ddzkY+XXpBievDoejyVp47pjpBuCXLPU+Bg6+Y5SOn4qdH15hCDRRaRh6+IFBHX1HTD1br2sw3jliTkUWdNpQ==" spinCount="100000" sheet="1" objects="1" scenarios="1" formatColumns="0" formatRows="0" autoFilter="0"/>
  <autoFilter ref="C91:K27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600-000000000000}"/>
    <hyperlink ref="F105" r:id="rId2" xr:uid="{00000000-0004-0000-0600-000001000000}"/>
    <hyperlink ref="F109" r:id="rId3" xr:uid="{00000000-0004-0000-0600-000002000000}"/>
    <hyperlink ref="F113" r:id="rId4" xr:uid="{00000000-0004-0000-0600-000003000000}"/>
    <hyperlink ref="F117" r:id="rId5" xr:uid="{00000000-0004-0000-0600-000004000000}"/>
    <hyperlink ref="F121" r:id="rId6" xr:uid="{00000000-0004-0000-0600-000005000000}"/>
    <hyperlink ref="F125" r:id="rId7" xr:uid="{00000000-0004-0000-0600-000006000000}"/>
    <hyperlink ref="F131" r:id="rId8" xr:uid="{00000000-0004-0000-0600-000007000000}"/>
    <hyperlink ref="F137" r:id="rId9" xr:uid="{00000000-0004-0000-0600-000008000000}"/>
    <hyperlink ref="F140" r:id="rId10" xr:uid="{00000000-0004-0000-0600-000009000000}"/>
    <hyperlink ref="F143" r:id="rId11" xr:uid="{00000000-0004-0000-0600-00000A000000}"/>
    <hyperlink ref="F145" r:id="rId12" xr:uid="{00000000-0004-0000-0600-00000B000000}"/>
    <hyperlink ref="F148" r:id="rId13" xr:uid="{00000000-0004-0000-0600-00000C000000}"/>
    <hyperlink ref="F153" r:id="rId14" xr:uid="{00000000-0004-0000-0600-00000D000000}"/>
    <hyperlink ref="F157" r:id="rId15" xr:uid="{00000000-0004-0000-0600-00000E000000}"/>
    <hyperlink ref="F161" r:id="rId16" xr:uid="{00000000-0004-0000-0600-00000F000000}"/>
    <hyperlink ref="F165" r:id="rId17" xr:uid="{00000000-0004-0000-0600-000010000000}"/>
    <hyperlink ref="F169" r:id="rId18" xr:uid="{00000000-0004-0000-0600-000011000000}"/>
    <hyperlink ref="F174" r:id="rId19" xr:uid="{00000000-0004-0000-0600-000012000000}"/>
    <hyperlink ref="F177" r:id="rId20" xr:uid="{00000000-0004-0000-0600-000013000000}"/>
    <hyperlink ref="F181" r:id="rId21" xr:uid="{00000000-0004-0000-0600-000014000000}"/>
    <hyperlink ref="F184" r:id="rId22" xr:uid="{00000000-0004-0000-0600-000015000000}"/>
    <hyperlink ref="F188" r:id="rId23" xr:uid="{00000000-0004-0000-0600-000016000000}"/>
    <hyperlink ref="F191" r:id="rId24" xr:uid="{00000000-0004-0000-0600-000017000000}"/>
    <hyperlink ref="F196" r:id="rId25" xr:uid="{00000000-0004-0000-0600-000018000000}"/>
    <hyperlink ref="F200" r:id="rId26" xr:uid="{00000000-0004-0000-0600-000019000000}"/>
    <hyperlink ref="F204" r:id="rId27" xr:uid="{00000000-0004-0000-0600-00001A000000}"/>
    <hyperlink ref="F207" r:id="rId28" xr:uid="{00000000-0004-0000-0600-00001B000000}"/>
    <hyperlink ref="F211" r:id="rId29" xr:uid="{00000000-0004-0000-0600-00001C000000}"/>
    <hyperlink ref="F214" r:id="rId30" xr:uid="{00000000-0004-0000-0600-00001D000000}"/>
    <hyperlink ref="F219" r:id="rId31" xr:uid="{00000000-0004-0000-0600-00001E000000}"/>
    <hyperlink ref="F239" r:id="rId32" xr:uid="{00000000-0004-0000-0600-00001F000000}"/>
    <hyperlink ref="F242" r:id="rId33" xr:uid="{00000000-0004-0000-0600-000020000000}"/>
    <hyperlink ref="F245" r:id="rId34" xr:uid="{00000000-0004-0000-0600-000021000000}"/>
    <hyperlink ref="F248" r:id="rId35" xr:uid="{00000000-0004-0000-0600-000022000000}"/>
    <hyperlink ref="F253" r:id="rId36" xr:uid="{00000000-0004-0000-0600-000023000000}"/>
    <hyperlink ref="F256" r:id="rId37" xr:uid="{00000000-0004-0000-0600-000024000000}"/>
    <hyperlink ref="F261" r:id="rId38" xr:uid="{00000000-0004-0000-0600-000025000000}"/>
    <hyperlink ref="F267" r:id="rId39" xr:uid="{00000000-0004-0000-06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9"/>
  <sheetViews>
    <sheetView showGridLines="0" topLeftCell="A128" workbookViewId="0">
      <selection activeCell="I150" sqref="I15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30" customHeight="1">
      <c r="B9" s="33"/>
      <c r="E9" s="298" t="s">
        <v>1944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ROUND(J90,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ROUND((SUM(BE90:BE168)),  2)</f>
        <v>0</v>
      </c>
      <c r="I33" s="90">
        <v>0.21</v>
      </c>
      <c r="J33" s="89">
        <f>ROUND(((SUM(BE90:BE168))*I33),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ROUND((SUM(BF90:BF168)),  2)</f>
        <v>0</v>
      </c>
      <c r="I34" s="90">
        <v>0.15</v>
      </c>
      <c r="J34" s="89">
        <f>ROUND(((SUM(BF90:BF168))*I34),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ROUND((SUM(BG90:BG168)),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ROUND((SUM(BH90:BH168)),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ROUND((SUM(BI90:BI168)),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30" customHeight="1">
      <c r="B50" s="33"/>
      <c r="E50" s="298" t="str">
        <f>E9</f>
        <v>07 - Únikové venkovní schodiště - nový střešní plášť, zesilující patky sloupů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J90</f>
        <v>0</v>
      </c>
      <c r="L59" s="33"/>
      <c r="AU59" s="18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>
      <c r="B61" s="104"/>
      <c r="D61" s="105" t="s">
        <v>1714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>
      <c r="B62" s="104"/>
      <c r="D62" s="105" t="s">
        <v>1945</v>
      </c>
      <c r="E62" s="106"/>
      <c r="F62" s="106"/>
      <c r="G62" s="106"/>
      <c r="H62" s="106"/>
      <c r="I62" s="106"/>
      <c r="J62" s="107">
        <f>J97</f>
        <v>0</v>
      </c>
      <c r="L62" s="104"/>
    </row>
    <row r="63" spans="2:47" s="9" customFormat="1" ht="19.899999999999999" customHeight="1">
      <c r="B63" s="104"/>
      <c r="D63" s="105" t="s">
        <v>1946</v>
      </c>
      <c r="E63" s="106"/>
      <c r="F63" s="106"/>
      <c r="G63" s="106"/>
      <c r="H63" s="106"/>
      <c r="I63" s="106"/>
      <c r="J63" s="107">
        <f>J110</f>
        <v>0</v>
      </c>
      <c r="L63" s="104"/>
    </row>
    <row r="64" spans="2:47" s="9" customFormat="1" ht="19.899999999999999" customHeight="1">
      <c r="B64" s="104"/>
      <c r="D64" s="105" t="s">
        <v>118</v>
      </c>
      <c r="E64" s="106"/>
      <c r="F64" s="106"/>
      <c r="G64" s="106"/>
      <c r="H64" s="106"/>
      <c r="I64" s="106"/>
      <c r="J64" s="107">
        <f>J115</f>
        <v>0</v>
      </c>
      <c r="L64" s="104"/>
    </row>
    <row r="65" spans="2:12" s="9" customFormat="1" ht="19.899999999999999" customHeight="1">
      <c r="B65" s="104"/>
      <c r="D65" s="105" t="s">
        <v>122</v>
      </c>
      <c r="E65" s="106"/>
      <c r="F65" s="106"/>
      <c r="G65" s="106"/>
      <c r="H65" s="106"/>
      <c r="I65" s="106"/>
      <c r="J65" s="107">
        <f>J119</f>
        <v>0</v>
      </c>
      <c r="L65" s="104"/>
    </row>
    <row r="66" spans="2:12" s="9" customFormat="1" ht="19.899999999999999" customHeight="1">
      <c r="B66" s="104"/>
      <c r="D66" s="105" t="s">
        <v>123</v>
      </c>
      <c r="E66" s="106"/>
      <c r="F66" s="106"/>
      <c r="G66" s="106"/>
      <c r="H66" s="106"/>
      <c r="I66" s="106"/>
      <c r="J66" s="107">
        <f>J129</f>
        <v>0</v>
      </c>
      <c r="L66" s="104"/>
    </row>
    <row r="67" spans="2:12" s="8" customFormat="1" ht="24.95" customHeight="1">
      <c r="B67" s="100"/>
      <c r="D67" s="101" t="s">
        <v>124</v>
      </c>
      <c r="E67" s="102"/>
      <c r="F67" s="102"/>
      <c r="G67" s="102"/>
      <c r="H67" s="102"/>
      <c r="I67" s="102"/>
      <c r="J67" s="103">
        <f>J132</f>
        <v>0</v>
      </c>
      <c r="L67" s="100"/>
    </row>
    <row r="68" spans="2:12" s="9" customFormat="1" ht="19.899999999999999" customHeight="1">
      <c r="B68" s="104"/>
      <c r="D68" s="105" t="s">
        <v>1947</v>
      </c>
      <c r="E68" s="106"/>
      <c r="F68" s="106"/>
      <c r="G68" s="106"/>
      <c r="H68" s="106"/>
      <c r="I68" s="106"/>
      <c r="J68" s="107">
        <f>J133</f>
        <v>0</v>
      </c>
      <c r="L68" s="104"/>
    </row>
    <row r="69" spans="2:12" s="9" customFormat="1" ht="19.899999999999999" customHeight="1">
      <c r="B69" s="104"/>
      <c r="D69" s="105" t="s">
        <v>127</v>
      </c>
      <c r="E69" s="106"/>
      <c r="F69" s="106"/>
      <c r="G69" s="106"/>
      <c r="H69" s="106"/>
      <c r="I69" s="106"/>
      <c r="J69" s="107">
        <f>J152</f>
        <v>0</v>
      </c>
      <c r="L69" s="104"/>
    </row>
    <row r="70" spans="2:12" s="9" customFormat="1" ht="19.899999999999999" customHeight="1">
      <c r="B70" s="104"/>
      <c r="D70" s="105" t="s">
        <v>130</v>
      </c>
      <c r="E70" s="106"/>
      <c r="F70" s="106"/>
      <c r="G70" s="106"/>
      <c r="H70" s="106"/>
      <c r="I70" s="106"/>
      <c r="J70" s="107">
        <f>J167</f>
        <v>0</v>
      </c>
      <c r="L70" s="104"/>
    </row>
    <row r="71" spans="2:12" s="1" customFormat="1" ht="21.75" customHeight="1">
      <c r="B71" s="33"/>
      <c r="L71" s="33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12" s="1" customFormat="1" ht="24.95" customHeight="1">
      <c r="B77" s="33"/>
      <c r="C77" s="22" t="s">
        <v>131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16.5" customHeight="1">
      <c r="B80" s="33"/>
      <c r="E80" s="315" t="str">
        <f>E7</f>
        <v>ZŠ Riegrova - fasáda, střecha, k.ú. Opava-Předměstí, p.č. 522/2</v>
      </c>
      <c r="F80" s="316"/>
      <c r="G80" s="316"/>
      <c r="H80" s="316"/>
      <c r="L80" s="33"/>
    </row>
    <row r="81" spans="2:65" s="1" customFormat="1" ht="12" customHeight="1">
      <c r="B81" s="33"/>
      <c r="C81" s="28" t="s">
        <v>105</v>
      </c>
      <c r="L81" s="33"/>
    </row>
    <row r="82" spans="2:65" s="1" customFormat="1" ht="30" customHeight="1">
      <c r="B82" s="33"/>
      <c r="E82" s="298" t="str">
        <f>E9</f>
        <v>07 - Únikové venkovní schodiště - nový střešní plášť, zesilující patky sloupů</v>
      </c>
      <c r="F82" s="314"/>
      <c r="G82" s="314"/>
      <c r="H82" s="31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k.ú. Opava-Předměstí, p.č. 522/2</v>
      </c>
      <c r="I84" s="28" t="s">
        <v>23</v>
      </c>
      <c r="J84" s="49" t="str">
        <f>IF(J12="","",J12)</f>
        <v>27. 10. 2021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E15</f>
        <v>Statutární město Opava, Horní nám. 382/69, Opava</v>
      </c>
      <c r="I86" s="28" t="s">
        <v>31</v>
      </c>
      <c r="J86" s="31" t="str">
        <f>E21</f>
        <v>Ing. Jan Pospíšil</v>
      </c>
      <c r="L86" s="33"/>
    </row>
    <row r="87" spans="2:65" s="1" customFormat="1" ht="15.2" customHeight="1">
      <c r="B87" s="33"/>
      <c r="C87" s="28" t="s">
        <v>29</v>
      </c>
      <c r="F87" s="26" t="str">
        <f>IF(E18="","",E18)</f>
        <v>Vyplň údaj</v>
      </c>
      <c r="I87" s="28" t="s">
        <v>34</v>
      </c>
      <c r="J87" s="31" t="str">
        <f>E24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08"/>
      <c r="C89" s="109" t="s">
        <v>132</v>
      </c>
      <c r="D89" s="110" t="s">
        <v>57</v>
      </c>
      <c r="E89" s="110" t="s">
        <v>53</v>
      </c>
      <c r="F89" s="110" t="s">
        <v>54</v>
      </c>
      <c r="G89" s="110" t="s">
        <v>133</v>
      </c>
      <c r="H89" s="110" t="s">
        <v>134</v>
      </c>
      <c r="I89" s="110" t="s">
        <v>135</v>
      </c>
      <c r="J89" s="110" t="s">
        <v>109</v>
      </c>
      <c r="K89" s="111" t="s">
        <v>136</v>
      </c>
      <c r="L89" s="108"/>
      <c r="M89" s="55" t="s">
        <v>19</v>
      </c>
      <c r="N89" s="56" t="s">
        <v>42</v>
      </c>
      <c r="O89" s="56" t="s">
        <v>137</v>
      </c>
      <c r="P89" s="56" t="s">
        <v>138</v>
      </c>
      <c r="Q89" s="56" t="s">
        <v>139</v>
      </c>
      <c r="R89" s="56" t="s">
        <v>140</v>
      </c>
      <c r="S89" s="56" t="s">
        <v>141</v>
      </c>
      <c r="T89" s="57" t="s">
        <v>142</v>
      </c>
    </row>
    <row r="90" spans="2:65" s="1" customFormat="1" ht="22.9" customHeight="1">
      <c r="B90" s="33"/>
      <c r="C90" s="60" t="s">
        <v>143</v>
      </c>
      <c r="J90" s="112">
        <f>BK90</f>
        <v>0</v>
      </c>
      <c r="L90" s="33"/>
      <c r="M90" s="58"/>
      <c r="N90" s="50"/>
      <c r="O90" s="50"/>
      <c r="P90" s="113">
        <f>P91+P132</f>
        <v>0</v>
      </c>
      <c r="Q90" s="50"/>
      <c r="R90" s="113">
        <f>R91+R132</f>
        <v>3.8027022199999996</v>
      </c>
      <c r="S90" s="50"/>
      <c r="T90" s="114">
        <f>T91+T132</f>
        <v>2.0082785200000002</v>
      </c>
      <c r="AT90" s="18" t="s">
        <v>71</v>
      </c>
      <c r="AU90" s="18" t="s">
        <v>110</v>
      </c>
      <c r="BK90" s="115">
        <f>BK91+BK132</f>
        <v>0</v>
      </c>
    </row>
    <row r="91" spans="2:65" s="11" customFormat="1" ht="25.9" customHeight="1">
      <c r="B91" s="116"/>
      <c r="D91" s="117" t="s">
        <v>71</v>
      </c>
      <c r="E91" s="118" t="s">
        <v>144</v>
      </c>
      <c r="F91" s="118" t="s">
        <v>145</v>
      </c>
      <c r="I91" s="119"/>
      <c r="J91" s="120">
        <f>BK91</f>
        <v>0</v>
      </c>
      <c r="L91" s="116"/>
      <c r="M91" s="121"/>
      <c r="P91" s="122">
        <f>P92+P97+P110+P115+P119+P129</f>
        <v>0</v>
      </c>
      <c r="R91" s="122">
        <f>R92+R97+R110+R115+R119+R129</f>
        <v>3.6859132199999998</v>
      </c>
      <c r="T91" s="123">
        <f>T92+T97+T110+T115+T119+T129</f>
        <v>1.8144</v>
      </c>
      <c r="AR91" s="117" t="s">
        <v>80</v>
      </c>
      <c r="AT91" s="124" t="s">
        <v>71</v>
      </c>
      <c r="AU91" s="124" t="s">
        <v>72</v>
      </c>
      <c r="AY91" s="117" t="s">
        <v>146</v>
      </c>
      <c r="BK91" s="125">
        <f>BK92+BK97+BK110+BK115+BK119+BK129</f>
        <v>0</v>
      </c>
    </row>
    <row r="92" spans="2:65" s="11" customFormat="1" ht="22.9" customHeight="1">
      <c r="B92" s="116"/>
      <c r="D92" s="117" t="s">
        <v>71</v>
      </c>
      <c r="E92" s="126" t="s">
        <v>80</v>
      </c>
      <c r="F92" s="126" t="s">
        <v>1718</v>
      </c>
      <c r="I92" s="119"/>
      <c r="J92" s="127">
        <f>BK92</f>
        <v>0</v>
      </c>
      <c r="L92" s="116"/>
      <c r="M92" s="121"/>
      <c r="P92" s="122">
        <f>SUM(P93:P96)</f>
        <v>0</v>
      </c>
      <c r="R92" s="122">
        <f>SUM(R93:R96)</f>
        <v>0</v>
      </c>
      <c r="T92" s="123">
        <f>SUM(T93:T96)</f>
        <v>1.8144</v>
      </c>
      <c r="AR92" s="117" t="s">
        <v>80</v>
      </c>
      <c r="AT92" s="124" t="s">
        <v>71</v>
      </c>
      <c r="AU92" s="124" t="s">
        <v>80</v>
      </c>
      <c r="AY92" s="117" t="s">
        <v>146</v>
      </c>
      <c r="BK92" s="125">
        <f>SUM(BK93:BK96)</f>
        <v>0</v>
      </c>
    </row>
    <row r="93" spans="2:65" s="1" customFormat="1" ht="55.5" customHeight="1">
      <c r="B93" s="33"/>
      <c r="C93" s="128" t="s">
        <v>80</v>
      </c>
      <c r="D93" s="128" t="s">
        <v>149</v>
      </c>
      <c r="E93" s="129" t="s">
        <v>1948</v>
      </c>
      <c r="F93" s="130" t="s">
        <v>1949</v>
      </c>
      <c r="G93" s="131" t="s">
        <v>171</v>
      </c>
      <c r="H93" s="132">
        <v>2.88</v>
      </c>
      <c r="I93" s="133"/>
      <c r="J93" s="134">
        <f>ROUND(I93*H93,2)</f>
        <v>0</v>
      </c>
      <c r="K93" s="130" t="s">
        <v>153</v>
      </c>
      <c r="L93" s="33"/>
      <c r="M93" s="135" t="s">
        <v>19</v>
      </c>
      <c r="N93" s="136" t="s">
        <v>43</v>
      </c>
      <c r="P93" s="137">
        <f>O93*H93</f>
        <v>0</v>
      </c>
      <c r="Q93" s="137">
        <v>0</v>
      </c>
      <c r="R93" s="137">
        <f>Q93*H93</f>
        <v>0</v>
      </c>
      <c r="S93" s="137">
        <v>0.63</v>
      </c>
      <c r="T93" s="138">
        <f>S93*H93</f>
        <v>1.8144</v>
      </c>
      <c r="AR93" s="139" t="s">
        <v>154</v>
      </c>
      <c r="AT93" s="139" t="s">
        <v>149</v>
      </c>
      <c r="AU93" s="139" t="s">
        <v>82</v>
      </c>
      <c r="AY93" s="18" t="s">
        <v>146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80</v>
      </c>
      <c r="BK93" s="140">
        <f>ROUND(I93*H93,2)</f>
        <v>0</v>
      </c>
      <c r="BL93" s="18" t="s">
        <v>154</v>
      </c>
      <c r="BM93" s="139" t="s">
        <v>1950</v>
      </c>
    </row>
    <row r="94" spans="2:65" s="1" customFormat="1">
      <c r="B94" s="33"/>
      <c r="D94" s="141" t="s">
        <v>156</v>
      </c>
      <c r="F94" s="142" t="s">
        <v>1951</v>
      </c>
      <c r="I94" s="143"/>
      <c r="L94" s="33"/>
      <c r="M94" s="144"/>
      <c r="T94" s="52"/>
      <c r="AT94" s="18" t="s">
        <v>156</v>
      </c>
      <c r="AU94" s="18" t="s">
        <v>82</v>
      </c>
    </row>
    <row r="95" spans="2:65" s="12" customFormat="1">
      <c r="B95" s="145"/>
      <c r="D95" s="146" t="s">
        <v>158</v>
      </c>
      <c r="E95" s="147" t="s">
        <v>19</v>
      </c>
      <c r="F95" s="148" t="s">
        <v>1952</v>
      </c>
      <c r="H95" s="147" t="s">
        <v>19</v>
      </c>
      <c r="I95" s="149"/>
      <c r="L95" s="145"/>
      <c r="M95" s="150"/>
      <c r="T95" s="151"/>
      <c r="AT95" s="147" t="s">
        <v>158</v>
      </c>
      <c r="AU95" s="147" t="s">
        <v>82</v>
      </c>
      <c r="AV95" s="12" t="s">
        <v>80</v>
      </c>
      <c r="AW95" s="12" t="s">
        <v>33</v>
      </c>
      <c r="AX95" s="12" t="s">
        <v>72</v>
      </c>
      <c r="AY95" s="147" t="s">
        <v>146</v>
      </c>
    </row>
    <row r="96" spans="2:65" s="13" customFormat="1">
      <c r="B96" s="152"/>
      <c r="D96" s="146" t="s">
        <v>158</v>
      </c>
      <c r="E96" s="153" t="s">
        <v>19</v>
      </c>
      <c r="F96" s="154" t="s">
        <v>1953</v>
      </c>
      <c r="H96" s="155">
        <v>2.88</v>
      </c>
      <c r="I96" s="156"/>
      <c r="L96" s="152"/>
      <c r="M96" s="157"/>
      <c r="T96" s="158"/>
      <c r="AT96" s="153" t="s">
        <v>158</v>
      </c>
      <c r="AU96" s="153" t="s">
        <v>82</v>
      </c>
      <c r="AV96" s="13" t="s">
        <v>82</v>
      </c>
      <c r="AW96" s="13" t="s">
        <v>33</v>
      </c>
      <c r="AX96" s="13" t="s">
        <v>80</v>
      </c>
      <c r="AY96" s="153" t="s">
        <v>146</v>
      </c>
    </row>
    <row r="97" spans="2:65" s="11" customFormat="1" ht="22.9" customHeight="1">
      <c r="B97" s="116"/>
      <c r="D97" s="117" t="s">
        <v>71</v>
      </c>
      <c r="E97" s="126" t="s">
        <v>82</v>
      </c>
      <c r="F97" s="126" t="s">
        <v>1954</v>
      </c>
      <c r="I97" s="119"/>
      <c r="J97" s="127">
        <f>BK97</f>
        <v>0</v>
      </c>
      <c r="L97" s="116"/>
      <c r="M97" s="121"/>
      <c r="P97" s="122">
        <f>SUM(P98:P109)</f>
        <v>0</v>
      </c>
      <c r="R97" s="122">
        <f>SUM(R98:R109)</f>
        <v>3.6800528999999997</v>
      </c>
      <c r="T97" s="123">
        <f>SUM(T98:T109)</f>
        <v>0</v>
      </c>
      <c r="AR97" s="117" t="s">
        <v>80</v>
      </c>
      <c r="AT97" s="124" t="s">
        <v>71</v>
      </c>
      <c r="AU97" s="124" t="s">
        <v>80</v>
      </c>
      <c r="AY97" s="117" t="s">
        <v>146</v>
      </c>
      <c r="BK97" s="125">
        <f>SUM(BK98:BK109)</f>
        <v>0</v>
      </c>
    </row>
    <row r="98" spans="2:65" s="1" customFormat="1" ht="33" customHeight="1">
      <c r="B98" s="33"/>
      <c r="C98" s="128" t="s">
        <v>82</v>
      </c>
      <c r="D98" s="128" t="s">
        <v>149</v>
      </c>
      <c r="E98" s="129" t="s">
        <v>1955</v>
      </c>
      <c r="F98" s="130" t="s">
        <v>1956</v>
      </c>
      <c r="G98" s="131" t="s">
        <v>152</v>
      </c>
      <c r="H98" s="132">
        <v>1.44</v>
      </c>
      <c r="I98" s="133"/>
      <c r="J98" s="134">
        <f>ROUND(I98*H98,2)</f>
        <v>0</v>
      </c>
      <c r="K98" s="130" t="s">
        <v>153</v>
      </c>
      <c r="L98" s="33"/>
      <c r="M98" s="135" t="s">
        <v>19</v>
      </c>
      <c r="N98" s="136" t="s">
        <v>43</v>
      </c>
      <c r="P98" s="137">
        <f>O98*H98</f>
        <v>0</v>
      </c>
      <c r="Q98" s="137">
        <v>2.45329</v>
      </c>
      <c r="R98" s="137">
        <f>Q98*H98</f>
        <v>3.5327375999999999</v>
      </c>
      <c r="S98" s="137">
        <v>0</v>
      </c>
      <c r="T98" s="138">
        <f>S98*H98</f>
        <v>0</v>
      </c>
      <c r="AR98" s="139" t="s">
        <v>154</v>
      </c>
      <c r="AT98" s="139" t="s">
        <v>149</v>
      </c>
      <c r="AU98" s="139" t="s">
        <v>82</v>
      </c>
      <c r="AY98" s="18" t="s">
        <v>146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80</v>
      </c>
      <c r="BK98" s="140">
        <f>ROUND(I98*H98,2)</f>
        <v>0</v>
      </c>
      <c r="BL98" s="18" t="s">
        <v>154</v>
      </c>
      <c r="BM98" s="139" t="s">
        <v>1957</v>
      </c>
    </row>
    <row r="99" spans="2:65" s="1" customFormat="1">
      <c r="B99" s="33"/>
      <c r="D99" s="141" t="s">
        <v>156</v>
      </c>
      <c r="F99" s="142" t="s">
        <v>1958</v>
      </c>
      <c r="I99" s="143"/>
      <c r="L99" s="33"/>
      <c r="M99" s="144"/>
      <c r="T99" s="52"/>
      <c r="AT99" s="18" t="s">
        <v>156</v>
      </c>
      <c r="AU99" s="18" t="s">
        <v>82</v>
      </c>
    </row>
    <row r="100" spans="2:65" s="12" customFormat="1">
      <c r="B100" s="145"/>
      <c r="D100" s="146" t="s">
        <v>158</v>
      </c>
      <c r="E100" s="147" t="s">
        <v>19</v>
      </c>
      <c r="F100" s="148" t="s">
        <v>1959</v>
      </c>
      <c r="H100" s="147" t="s">
        <v>19</v>
      </c>
      <c r="I100" s="149"/>
      <c r="L100" s="145"/>
      <c r="M100" s="150"/>
      <c r="T100" s="151"/>
      <c r="AT100" s="147" t="s">
        <v>158</v>
      </c>
      <c r="AU100" s="147" t="s">
        <v>82</v>
      </c>
      <c r="AV100" s="12" t="s">
        <v>80</v>
      </c>
      <c r="AW100" s="12" t="s">
        <v>33</v>
      </c>
      <c r="AX100" s="12" t="s">
        <v>72</v>
      </c>
      <c r="AY100" s="147" t="s">
        <v>146</v>
      </c>
    </row>
    <row r="101" spans="2:65" s="13" customFormat="1">
      <c r="B101" s="152"/>
      <c r="D101" s="146" t="s">
        <v>158</v>
      </c>
      <c r="E101" s="153" t="s">
        <v>19</v>
      </c>
      <c r="F101" s="154" t="s">
        <v>1960</v>
      </c>
      <c r="H101" s="155">
        <v>1.44</v>
      </c>
      <c r="I101" s="156"/>
      <c r="L101" s="152"/>
      <c r="M101" s="157"/>
      <c r="T101" s="158"/>
      <c r="AT101" s="153" t="s">
        <v>158</v>
      </c>
      <c r="AU101" s="153" t="s">
        <v>82</v>
      </c>
      <c r="AV101" s="13" t="s">
        <v>82</v>
      </c>
      <c r="AW101" s="13" t="s">
        <v>33</v>
      </c>
      <c r="AX101" s="13" t="s">
        <v>80</v>
      </c>
      <c r="AY101" s="153" t="s">
        <v>146</v>
      </c>
    </row>
    <row r="102" spans="2:65" s="1" customFormat="1" ht="16.5" customHeight="1">
      <c r="B102" s="33"/>
      <c r="C102" s="128" t="s">
        <v>147</v>
      </c>
      <c r="D102" s="128" t="s">
        <v>149</v>
      </c>
      <c r="E102" s="129" t="s">
        <v>1961</v>
      </c>
      <c r="F102" s="130" t="s">
        <v>1962</v>
      </c>
      <c r="G102" s="131" t="s">
        <v>171</v>
      </c>
      <c r="H102" s="132">
        <v>9.6</v>
      </c>
      <c r="I102" s="133"/>
      <c r="J102" s="134">
        <f>ROUND(I102*H102,2)</f>
        <v>0</v>
      </c>
      <c r="K102" s="130" t="s">
        <v>153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2.64E-3</v>
      </c>
      <c r="R102" s="137">
        <f>Q102*H102</f>
        <v>2.5343999999999998E-2</v>
      </c>
      <c r="S102" s="137">
        <v>0</v>
      </c>
      <c r="T102" s="138">
        <f>S102*H102</f>
        <v>0</v>
      </c>
      <c r="AR102" s="139" t="s">
        <v>154</v>
      </c>
      <c r="AT102" s="139" t="s">
        <v>149</v>
      </c>
      <c r="AU102" s="139" t="s">
        <v>82</v>
      </c>
      <c r="AY102" s="18" t="s">
        <v>146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80</v>
      </c>
      <c r="BK102" s="140">
        <f>ROUND(I102*H102,2)</f>
        <v>0</v>
      </c>
      <c r="BL102" s="18" t="s">
        <v>154</v>
      </c>
      <c r="BM102" s="139" t="s">
        <v>1963</v>
      </c>
    </row>
    <row r="103" spans="2:65" s="1" customFormat="1">
      <c r="B103" s="33"/>
      <c r="D103" s="141" t="s">
        <v>156</v>
      </c>
      <c r="F103" s="142" t="s">
        <v>1964</v>
      </c>
      <c r="I103" s="143"/>
      <c r="L103" s="33"/>
      <c r="M103" s="144"/>
      <c r="T103" s="52"/>
      <c r="AT103" s="18" t="s">
        <v>156</v>
      </c>
      <c r="AU103" s="18" t="s">
        <v>82</v>
      </c>
    </row>
    <row r="104" spans="2:65" s="13" customFormat="1">
      <c r="B104" s="152"/>
      <c r="D104" s="146" t="s">
        <v>158</v>
      </c>
      <c r="E104" s="153" t="s">
        <v>19</v>
      </c>
      <c r="F104" s="154" t="s">
        <v>1965</v>
      </c>
      <c r="H104" s="155">
        <v>9.6</v>
      </c>
      <c r="I104" s="156"/>
      <c r="L104" s="152"/>
      <c r="M104" s="157"/>
      <c r="T104" s="158"/>
      <c r="AT104" s="153" t="s">
        <v>158</v>
      </c>
      <c r="AU104" s="153" t="s">
        <v>82</v>
      </c>
      <c r="AV104" s="13" t="s">
        <v>82</v>
      </c>
      <c r="AW104" s="13" t="s">
        <v>33</v>
      </c>
      <c r="AX104" s="13" t="s">
        <v>80</v>
      </c>
      <c r="AY104" s="153" t="s">
        <v>146</v>
      </c>
    </row>
    <row r="105" spans="2:65" s="1" customFormat="1" ht="16.5" customHeight="1">
      <c r="B105" s="33"/>
      <c r="C105" s="128" t="s">
        <v>154</v>
      </c>
      <c r="D105" s="128" t="s">
        <v>149</v>
      </c>
      <c r="E105" s="129" t="s">
        <v>1966</v>
      </c>
      <c r="F105" s="130" t="s">
        <v>1967</v>
      </c>
      <c r="G105" s="131" t="s">
        <v>171</v>
      </c>
      <c r="H105" s="132">
        <v>9.6</v>
      </c>
      <c r="I105" s="133"/>
      <c r="J105" s="134">
        <f>ROUND(I105*H105,2)</f>
        <v>0</v>
      </c>
      <c r="K105" s="130" t="s">
        <v>153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154</v>
      </c>
      <c r="AT105" s="139" t="s">
        <v>149</v>
      </c>
      <c r="AU105" s="139" t="s">
        <v>82</v>
      </c>
      <c r="AY105" s="18" t="s">
        <v>146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80</v>
      </c>
      <c r="BK105" s="140">
        <f>ROUND(I105*H105,2)</f>
        <v>0</v>
      </c>
      <c r="BL105" s="18" t="s">
        <v>154</v>
      </c>
      <c r="BM105" s="139" t="s">
        <v>1968</v>
      </c>
    </row>
    <row r="106" spans="2:65" s="1" customFormat="1">
      <c r="B106" s="33"/>
      <c r="D106" s="141" t="s">
        <v>156</v>
      </c>
      <c r="F106" s="142" t="s">
        <v>1969</v>
      </c>
      <c r="I106" s="143"/>
      <c r="L106" s="33"/>
      <c r="M106" s="144"/>
      <c r="T106" s="52"/>
      <c r="AT106" s="18" t="s">
        <v>156</v>
      </c>
      <c r="AU106" s="18" t="s">
        <v>82</v>
      </c>
    </row>
    <row r="107" spans="2:65" s="1" customFormat="1" ht="21.75" customHeight="1">
      <c r="B107" s="33"/>
      <c r="C107" s="128" t="s">
        <v>180</v>
      </c>
      <c r="D107" s="128" t="s">
        <v>149</v>
      </c>
      <c r="E107" s="129" t="s">
        <v>1970</v>
      </c>
      <c r="F107" s="130" t="s">
        <v>1971</v>
      </c>
      <c r="G107" s="131" t="s">
        <v>922</v>
      </c>
      <c r="H107" s="132">
        <v>0.115</v>
      </c>
      <c r="I107" s="133"/>
      <c r="J107" s="134">
        <f>ROUND(I107*H107,2)</f>
        <v>0</v>
      </c>
      <c r="K107" s="130" t="s">
        <v>153</v>
      </c>
      <c r="L107" s="33"/>
      <c r="M107" s="135" t="s">
        <v>19</v>
      </c>
      <c r="N107" s="136" t="s">
        <v>43</v>
      </c>
      <c r="P107" s="137">
        <f>O107*H107</f>
        <v>0</v>
      </c>
      <c r="Q107" s="137">
        <v>1.0606199999999999</v>
      </c>
      <c r="R107" s="137">
        <f>Q107*H107</f>
        <v>0.12197129999999999</v>
      </c>
      <c r="S107" s="137">
        <v>0</v>
      </c>
      <c r="T107" s="138">
        <f>S107*H107</f>
        <v>0</v>
      </c>
      <c r="AR107" s="139" t="s">
        <v>154</v>
      </c>
      <c r="AT107" s="139" t="s">
        <v>149</v>
      </c>
      <c r="AU107" s="139" t="s">
        <v>82</v>
      </c>
      <c r="AY107" s="18" t="s">
        <v>146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80</v>
      </c>
      <c r="BK107" s="140">
        <f>ROUND(I107*H107,2)</f>
        <v>0</v>
      </c>
      <c r="BL107" s="18" t="s">
        <v>154</v>
      </c>
      <c r="BM107" s="139" t="s">
        <v>1972</v>
      </c>
    </row>
    <row r="108" spans="2:65" s="1" customFormat="1">
      <c r="B108" s="33"/>
      <c r="D108" s="141" t="s">
        <v>156</v>
      </c>
      <c r="F108" s="142" t="s">
        <v>1973</v>
      </c>
      <c r="I108" s="143"/>
      <c r="L108" s="33"/>
      <c r="M108" s="144"/>
      <c r="T108" s="52"/>
      <c r="AT108" s="18" t="s">
        <v>156</v>
      </c>
      <c r="AU108" s="18" t="s">
        <v>82</v>
      </c>
    </row>
    <row r="109" spans="2:65" s="13" customFormat="1">
      <c r="B109" s="152"/>
      <c r="D109" s="146" t="s">
        <v>158</v>
      </c>
      <c r="E109" s="153" t="s">
        <v>19</v>
      </c>
      <c r="F109" s="154" t="s">
        <v>1974</v>
      </c>
      <c r="H109" s="155">
        <v>0.115</v>
      </c>
      <c r="I109" s="156"/>
      <c r="L109" s="152"/>
      <c r="M109" s="157"/>
      <c r="T109" s="158"/>
      <c r="AT109" s="153" t="s">
        <v>158</v>
      </c>
      <c r="AU109" s="153" t="s">
        <v>82</v>
      </c>
      <c r="AV109" s="13" t="s">
        <v>82</v>
      </c>
      <c r="AW109" s="13" t="s">
        <v>33</v>
      </c>
      <c r="AX109" s="13" t="s">
        <v>80</v>
      </c>
      <c r="AY109" s="153" t="s">
        <v>146</v>
      </c>
    </row>
    <row r="110" spans="2:65" s="11" customFormat="1" ht="22.9" customHeight="1">
      <c r="B110" s="116"/>
      <c r="D110" s="117" t="s">
        <v>71</v>
      </c>
      <c r="E110" s="126" t="s">
        <v>219</v>
      </c>
      <c r="F110" s="126" t="s">
        <v>1975</v>
      </c>
      <c r="I110" s="119"/>
      <c r="J110" s="127">
        <f>BK110</f>
        <v>0</v>
      </c>
      <c r="L110" s="116"/>
      <c r="M110" s="121"/>
      <c r="P110" s="122">
        <f>SUM(P111:P114)</f>
        <v>0</v>
      </c>
      <c r="R110" s="122">
        <f>SUM(R111:R114)</f>
        <v>1.536E-3</v>
      </c>
      <c r="T110" s="123">
        <f>SUM(T111:T114)</f>
        <v>0</v>
      </c>
      <c r="AR110" s="117" t="s">
        <v>80</v>
      </c>
      <c r="AT110" s="124" t="s">
        <v>71</v>
      </c>
      <c r="AU110" s="124" t="s">
        <v>80</v>
      </c>
      <c r="AY110" s="117" t="s">
        <v>146</v>
      </c>
      <c r="BK110" s="125">
        <f>SUM(BK111:BK114)</f>
        <v>0</v>
      </c>
    </row>
    <row r="111" spans="2:65" s="1" customFormat="1" ht="24.2" customHeight="1">
      <c r="B111" s="33"/>
      <c r="C111" s="128" t="s">
        <v>189</v>
      </c>
      <c r="D111" s="128" t="s">
        <v>149</v>
      </c>
      <c r="E111" s="129" t="s">
        <v>1976</v>
      </c>
      <c r="F111" s="130" t="s">
        <v>1977</v>
      </c>
      <c r="G111" s="131" t="s">
        <v>264</v>
      </c>
      <c r="H111" s="132">
        <v>19.2</v>
      </c>
      <c r="I111" s="133"/>
      <c r="J111" s="134">
        <f>ROUND(I111*H111,2)</f>
        <v>0</v>
      </c>
      <c r="K111" s="130" t="s">
        <v>153</v>
      </c>
      <c r="L111" s="33"/>
      <c r="M111" s="135" t="s">
        <v>19</v>
      </c>
      <c r="N111" s="136" t="s">
        <v>43</v>
      </c>
      <c r="P111" s="137">
        <f>O111*H111</f>
        <v>0</v>
      </c>
      <c r="Q111" s="137">
        <v>8.0000000000000007E-5</v>
      </c>
      <c r="R111" s="137">
        <f>Q111*H111</f>
        <v>1.536E-3</v>
      </c>
      <c r="S111" s="137">
        <v>0</v>
      </c>
      <c r="T111" s="138">
        <f>S111*H111</f>
        <v>0</v>
      </c>
      <c r="AR111" s="139" t="s">
        <v>154</v>
      </c>
      <c r="AT111" s="139" t="s">
        <v>149</v>
      </c>
      <c r="AU111" s="139" t="s">
        <v>82</v>
      </c>
      <c r="AY111" s="18" t="s">
        <v>146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80</v>
      </c>
      <c r="BK111" s="140">
        <f>ROUND(I111*H111,2)</f>
        <v>0</v>
      </c>
      <c r="BL111" s="18" t="s">
        <v>154</v>
      </c>
      <c r="BM111" s="139" t="s">
        <v>1978</v>
      </c>
    </row>
    <row r="112" spans="2:65" s="1" customFormat="1">
      <c r="B112" s="33"/>
      <c r="D112" s="141" t="s">
        <v>156</v>
      </c>
      <c r="F112" s="142" t="s">
        <v>1979</v>
      </c>
      <c r="I112" s="143"/>
      <c r="L112" s="33"/>
      <c r="M112" s="144"/>
      <c r="T112" s="52"/>
      <c r="AT112" s="18" t="s">
        <v>156</v>
      </c>
      <c r="AU112" s="18" t="s">
        <v>82</v>
      </c>
    </row>
    <row r="113" spans="2:65" s="12" customFormat="1">
      <c r="B113" s="145"/>
      <c r="D113" s="146" t="s">
        <v>158</v>
      </c>
      <c r="E113" s="147" t="s">
        <v>19</v>
      </c>
      <c r="F113" s="148" t="s">
        <v>1952</v>
      </c>
      <c r="H113" s="147" t="s">
        <v>19</v>
      </c>
      <c r="I113" s="149"/>
      <c r="L113" s="145"/>
      <c r="M113" s="150"/>
      <c r="T113" s="151"/>
      <c r="AT113" s="147" t="s">
        <v>158</v>
      </c>
      <c r="AU113" s="147" t="s">
        <v>82</v>
      </c>
      <c r="AV113" s="12" t="s">
        <v>80</v>
      </c>
      <c r="AW113" s="12" t="s">
        <v>33</v>
      </c>
      <c r="AX113" s="12" t="s">
        <v>72</v>
      </c>
      <c r="AY113" s="147" t="s">
        <v>146</v>
      </c>
    </row>
    <row r="114" spans="2:65" s="13" customFormat="1">
      <c r="B114" s="152"/>
      <c r="D114" s="146" t="s">
        <v>158</v>
      </c>
      <c r="E114" s="153" t="s">
        <v>19</v>
      </c>
      <c r="F114" s="154" t="s">
        <v>1980</v>
      </c>
      <c r="H114" s="155">
        <v>19.2</v>
      </c>
      <c r="I114" s="156"/>
      <c r="L114" s="152"/>
      <c r="M114" s="157"/>
      <c r="T114" s="158"/>
      <c r="AT114" s="153" t="s">
        <v>158</v>
      </c>
      <c r="AU114" s="153" t="s">
        <v>82</v>
      </c>
      <c r="AV114" s="13" t="s">
        <v>82</v>
      </c>
      <c r="AW114" s="13" t="s">
        <v>33</v>
      </c>
      <c r="AX114" s="13" t="s">
        <v>80</v>
      </c>
      <c r="AY114" s="153" t="s">
        <v>146</v>
      </c>
    </row>
    <row r="115" spans="2:65" s="11" customFormat="1" ht="22.9" customHeight="1">
      <c r="B115" s="116"/>
      <c r="D115" s="117" t="s">
        <v>71</v>
      </c>
      <c r="E115" s="126" t="s">
        <v>729</v>
      </c>
      <c r="F115" s="126" t="s">
        <v>730</v>
      </c>
      <c r="I115" s="119"/>
      <c r="J115" s="127">
        <f>BK115</f>
        <v>0</v>
      </c>
      <c r="L115" s="116"/>
      <c r="M115" s="121"/>
      <c r="P115" s="122">
        <f>SUM(P116:P118)</f>
        <v>0</v>
      </c>
      <c r="R115" s="122">
        <f>SUM(R116:R118)</f>
        <v>4.3243199999999996E-3</v>
      </c>
      <c r="T115" s="123">
        <f>SUM(T116:T118)</f>
        <v>0</v>
      </c>
      <c r="AR115" s="117" t="s">
        <v>80</v>
      </c>
      <c r="AT115" s="124" t="s">
        <v>71</v>
      </c>
      <c r="AU115" s="124" t="s">
        <v>80</v>
      </c>
      <c r="AY115" s="117" t="s">
        <v>146</v>
      </c>
      <c r="BK115" s="125">
        <f>SUM(BK116:BK118)</f>
        <v>0</v>
      </c>
    </row>
    <row r="116" spans="2:65" s="1" customFormat="1" ht="37.9" customHeight="1">
      <c r="B116" s="33"/>
      <c r="C116" s="128" t="s">
        <v>193</v>
      </c>
      <c r="D116" s="128" t="s">
        <v>149</v>
      </c>
      <c r="E116" s="129" t="s">
        <v>801</v>
      </c>
      <c r="F116" s="130" t="s">
        <v>802</v>
      </c>
      <c r="G116" s="131" t="s">
        <v>171</v>
      </c>
      <c r="H116" s="132">
        <v>20.591999999999999</v>
      </c>
      <c r="I116" s="133"/>
      <c r="J116" s="134">
        <f>ROUND(I116*H116,2)</f>
        <v>0</v>
      </c>
      <c r="K116" s="130" t="s">
        <v>153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2.1000000000000001E-4</v>
      </c>
      <c r="R116" s="137">
        <f>Q116*H116</f>
        <v>4.3243199999999996E-3</v>
      </c>
      <c r="S116" s="137">
        <v>0</v>
      </c>
      <c r="T116" s="138">
        <f>S116*H116</f>
        <v>0</v>
      </c>
      <c r="AR116" s="139" t="s">
        <v>154</v>
      </c>
      <c r="AT116" s="139" t="s">
        <v>149</v>
      </c>
      <c r="AU116" s="139" t="s">
        <v>82</v>
      </c>
      <c r="AY116" s="18" t="s">
        <v>146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80</v>
      </c>
      <c r="BK116" s="140">
        <f>ROUND(I116*H116,2)</f>
        <v>0</v>
      </c>
      <c r="BL116" s="18" t="s">
        <v>154</v>
      </c>
      <c r="BM116" s="139" t="s">
        <v>1981</v>
      </c>
    </row>
    <row r="117" spans="2:65" s="1" customFormat="1">
      <c r="B117" s="33"/>
      <c r="D117" s="141" t="s">
        <v>156</v>
      </c>
      <c r="F117" s="142" t="s">
        <v>804</v>
      </c>
      <c r="I117" s="143"/>
      <c r="L117" s="33"/>
      <c r="M117" s="144"/>
      <c r="T117" s="52"/>
      <c r="AT117" s="18" t="s">
        <v>156</v>
      </c>
      <c r="AU117" s="18" t="s">
        <v>82</v>
      </c>
    </row>
    <row r="118" spans="2:65" s="13" customFormat="1">
      <c r="B118" s="152"/>
      <c r="D118" s="146" t="s">
        <v>158</v>
      </c>
      <c r="E118" s="153" t="s">
        <v>19</v>
      </c>
      <c r="F118" s="154" t="s">
        <v>1982</v>
      </c>
      <c r="H118" s="155">
        <v>20.591999999999999</v>
      </c>
      <c r="I118" s="156"/>
      <c r="L118" s="152"/>
      <c r="M118" s="157"/>
      <c r="T118" s="158"/>
      <c r="AT118" s="153" t="s">
        <v>158</v>
      </c>
      <c r="AU118" s="153" t="s">
        <v>82</v>
      </c>
      <c r="AV118" s="13" t="s">
        <v>82</v>
      </c>
      <c r="AW118" s="13" t="s">
        <v>33</v>
      </c>
      <c r="AX118" s="13" t="s">
        <v>80</v>
      </c>
      <c r="AY118" s="153" t="s">
        <v>146</v>
      </c>
    </row>
    <row r="119" spans="2:65" s="11" customFormat="1" ht="22.9" customHeight="1">
      <c r="B119" s="116"/>
      <c r="D119" s="117" t="s">
        <v>71</v>
      </c>
      <c r="E119" s="126" t="s">
        <v>917</v>
      </c>
      <c r="F119" s="126" t="s">
        <v>918</v>
      </c>
      <c r="I119" s="119"/>
      <c r="J119" s="127">
        <f>BK119</f>
        <v>0</v>
      </c>
      <c r="L119" s="116"/>
      <c r="M119" s="121"/>
      <c r="P119" s="122">
        <f>SUM(P120:P128)</f>
        <v>0</v>
      </c>
      <c r="R119" s="122">
        <f>SUM(R120:R128)</f>
        <v>0</v>
      </c>
      <c r="T119" s="123">
        <f>SUM(T120:T128)</f>
        <v>0</v>
      </c>
      <c r="AR119" s="117" t="s">
        <v>80</v>
      </c>
      <c r="AT119" s="124" t="s">
        <v>71</v>
      </c>
      <c r="AU119" s="124" t="s">
        <v>80</v>
      </c>
      <c r="AY119" s="117" t="s">
        <v>146</v>
      </c>
      <c r="BK119" s="125">
        <f>SUM(BK120:BK128)</f>
        <v>0</v>
      </c>
    </row>
    <row r="120" spans="2:65" s="1" customFormat="1" ht="44.25" customHeight="1">
      <c r="B120" s="33"/>
      <c r="C120" s="128" t="s">
        <v>215</v>
      </c>
      <c r="D120" s="128" t="s">
        <v>149</v>
      </c>
      <c r="E120" s="129" t="s">
        <v>920</v>
      </c>
      <c r="F120" s="130" t="s">
        <v>921</v>
      </c>
      <c r="G120" s="131" t="s">
        <v>922</v>
      </c>
      <c r="H120" s="132">
        <v>2.008</v>
      </c>
      <c r="I120" s="133"/>
      <c r="J120" s="134">
        <f>ROUND(I120*H120,2)</f>
        <v>0</v>
      </c>
      <c r="K120" s="130" t="s">
        <v>153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154</v>
      </c>
      <c r="AT120" s="139" t="s">
        <v>149</v>
      </c>
      <c r="AU120" s="139" t="s">
        <v>82</v>
      </c>
      <c r="AY120" s="18" t="s">
        <v>146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154</v>
      </c>
      <c r="BM120" s="139" t="s">
        <v>1983</v>
      </c>
    </row>
    <row r="121" spans="2:65" s="1" customFormat="1">
      <c r="B121" s="33"/>
      <c r="D121" s="141" t="s">
        <v>156</v>
      </c>
      <c r="F121" s="142" t="s">
        <v>924</v>
      </c>
      <c r="I121" s="143"/>
      <c r="L121" s="33"/>
      <c r="M121" s="144"/>
      <c r="T121" s="52"/>
      <c r="AT121" s="18" t="s">
        <v>156</v>
      </c>
      <c r="AU121" s="18" t="s">
        <v>82</v>
      </c>
    </row>
    <row r="122" spans="2:65" s="1" customFormat="1" ht="33" customHeight="1">
      <c r="B122" s="33"/>
      <c r="C122" s="128" t="s">
        <v>219</v>
      </c>
      <c r="D122" s="128" t="s">
        <v>149</v>
      </c>
      <c r="E122" s="129" t="s">
        <v>926</v>
      </c>
      <c r="F122" s="130" t="s">
        <v>927</v>
      </c>
      <c r="G122" s="131" t="s">
        <v>922</v>
      </c>
      <c r="H122" s="132">
        <v>2.008</v>
      </c>
      <c r="I122" s="133"/>
      <c r="J122" s="134">
        <f>ROUND(I122*H122,2)</f>
        <v>0</v>
      </c>
      <c r="K122" s="130" t="s">
        <v>153</v>
      </c>
      <c r="L122" s="33"/>
      <c r="M122" s="135" t="s">
        <v>19</v>
      </c>
      <c r="N122" s="136" t="s">
        <v>43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154</v>
      </c>
      <c r="AT122" s="139" t="s">
        <v>149</v>
      </c>
      <c r="AU122" s="139" t="s">
        <v>82</v>
      </c>
      <c r="AY122" s="18" t="s">
        <v>146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80</v>
      </c>
      <c r="BK122" s="140">
        <f>ROUND(I122*H122,2)</f>
        <v>0</v>
      </c>
      <c r="BL122" s="18" t="s">
        <v>154</v>
      </c>
      <c r="BM122" s="139" t="s">
        <v>1984</v>
      </c>
    </row>
    <row r="123" spans="2:65" s="1" customFormat="1">
      <c r="B123" s="33"/>
      <c r="D123" s="141" t="s">
        <v>156</v>
      </c>
      <c r="F123" s="142" t="s">
        <v>929</v>
      </c>
      <c r="I123" s="143"/>
      <c r="L123" s="33"/>
      <c r="M123" s="144"/>
      <c r="T123" s="52"/>
      <c r="AT123" s="18" t="s">
        <v>156</v>
      </c>
      <c r="AU123" s="18" t="s">
        <v>82</v>
      </c>
    </row>
    <row r="124" spans="2:65" s="1" customFormat="1" ht="44.25" customHeight="1">
      <c r="B124" s="33"/>
      <c r="C124" s="128" t="s">
        <v>223</v>
      </c>
      <c r="D124" s="128" t="s">
        <v>149</v>
      </c>
      <c r="E124" s="129" t="s">
        <v>931</v>
      </c>
      <c r="F124" s="130" t="s">
        <v>932</v>
      </c>
      <c r="G124" s="131" t="s">
        <v>922</v>
      </c>
      <c r="H124" s="132">
        <v>28.111999999999998</v>
      </c>
      <c r="I124" s="133"/>
      <c r="J124" s="134">
        <f>ROUND(I124*H124,2)</f>
        <v>0</v>
      </c>
      <c r="K124" s="130" t="s">
        <v>153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154</v>
      </c>
      <c r="AT124" s="139" t="s">
        <v>149</v>
      </c>
      <c r="AU124" s="139" t="s">
        <v>82</v>
      </c>
      <c r="AY124" s="18" t="s">
        <v>146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154</v>
      </c>
      <c r="BM124" s="139" t="s">
        <v>1985</v>
      </c>
    </row>
    <row r="125" spans="2:65" s="1" customFormat="1">
      <c r="B125" s="33"/>
      <c r="D125" s="141" t="s">
        <v>156</v>
      </c>
      <c r="F125" s="142" t="s">
        <v>934</v>
      </c>
      <c r="I125" s="143"/>
      <c r="L125" s="33"/>
      <c r="M125" s="144"/>
      <c r="T125" s="52"/>
      <c r="AT125" s="18" t="s">
        <v>156</v>
      </c>
      <c r="AU125" s="18" t="s">
        <v>82</v>
      </c>
    </row>
    <row r="126" spans="2:65" s="13" customFormat="1">
      <c r="B126" s="152"/>
      <c r="D126" s="146" t="s">
        <v>158</v>
      </c>
      <c r="F126" s="154" t="s">
        <v>1986</v>
      </c>
      <c r="H126" s="155">
        <v>28.111999999999998</v>
      </c>
      <c r="I126" s="156"/>
      <c r="L126" s="152"/>
      <c r="M126" s="157"/>
      <c r="T126" s="158"/>
      <c r="AT126" s="153" t="s">
        <v>158</v>
      </c>
      <c r="AU126" s="153" t="s">
        <v>82</v>
      </c>
      <c r="AV126" s="13" t="s">
        <v>82</v>
      </c>
      <c r="AW126" s="13" t="s">
        <v>4</v>
      </c>
      <c r="AX126" s="13" t="s">
        <v>80</v>
      </c>
      <c r="AY126" s="153" t="s">
        <v>146</v>
      </c>
    </row>
    <row r="127" spans="2:65" s="1" customFormat="1" ht="44.25" customHeight="1">
      <c r="B127" s="33"/>
      <c r="C127" s="128" t="s">
        <v>229</v>
      </c>
      <c r="D127" s="128" t="s">
        <v>149</v>
      </c>
      <c r="E127" s="129" t="s">
        <v>936</v>
      </c>
      <c r="F127" s="130" t="s">
        <v>937</v>
      </c>
      <c r="G127" s="131" t="s">
        <v>922</v>
      </c>
      <c r="H127" s="132">
        <v>3.6859999999999999</v>
      </c>
      <c r="I127" s="133"/>
      <c r="J127" s="134">
        <f>ROUND(I127*H127,2)</f>
        <v>0</v>
      </c>
      <c r="K127" s="130" t="s">
        <v>153</v>
      </c>
      <c r="L127" s="33"/>
      <c r="M127" s="135" t="s">
        <v>19</v>
      </c>
      <c r="N127" s="136" t="s">
        <v>43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154</v>
      </c>
      <c r="AT127" s="139" t="s">
        <v>149</v>
      </c>
      <c r="AU127" s="139" t="s">
        <v>82</v>
      </c>
      <c r="AY127" s="18" t="s">
        <v>146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80</v>
      </c>
      <c r="BK127" s="140">
        <f>ROUND(I127*H127,2)</f>
        <v>0</v>
      </c>
      <c r="BL127" s="18" t="s">
        <v>154</v>
      </c>
      <c r="BM127" s="139" t="s">
        <v>1987</v>
      </c>
    </row>
    <row r="128" spans="2:65" s="1" customFormat="1">
      <c r="B128" s="33"/>
      <c r="D128" s="141" t="s">
        <v>156</v>
      </c>
      <c r="F128" s="142" t="s">
        <v>939</v>
      </c>
      <c r="I128" s="143"/>
      <c r="L128" s="33"/>
      <c r="M128" s="144"/>
      <c r="T128" s="52"/>
      <c r="AT128" s="18" t="s">
        <v>156</v>
      </c>
      <c r="AU128" s="18" t="s">
        <v>82</v>
      </c>
    </row>
    <row r="129" spans="2:65" s="11" customFormat="1" ht="22.9" customHeight="1">
      <c r="B129" s="116"/>
      <c r="D129" s="117" t="s">
        <v>71</v>
      </c>
      <c r="E129" s="126" t="s">
        <v>940</v>
      </c>
      <c r="F129" s="126" t="s">
        <v>941</v>
      </c>
      <c r="I129" s="119"/>
      <c r="J129" s="127">
        <f>BK129</f>
        <v>0</v>
      </c>
      <c r="L129" s="116"/>
      <c r="M129" s="121"/>
      <c r="P129" s="122">
        <f>SUM(P130:P131)</f>
        <v>0</v>
      </c>
      <c r="R129" s="122">
        <f>SUM(R130:R131)</f>
        <v>0</v>
      </c>
      <c r="T129" s="123">
        <f>SUM(T130:T131)</f>
        <v>0</v>
      </c>
      <c r="AR129" s="117" t="s">
        <v>80</v>
      </c>
      <c r="AT129" s="124" t="s">
        <v>71</v>
      </c>
      <c r="AU129" s="124" t="s">
        <v>80</v>
      </c>
      <c r="AY129" s="117" t="s">
        <v>146</v>
      </c>
      <c r="BK129" s="125">
        <f>SUM(BK130:BK131)</f>
        <v>0</v>
      </c>
    </row>
    <row r="130" spans="2:65" s="1" customFormat="1" ht="55.5" customHeight="1">
      <c r="B130" s="33"/>
      <c r="C130" s="128" t="s">
        <v>234</v>
      </c>
      <c r="D130" s="128" t="s">
        <v>149</v>
      </c>
      <c r="E130" s="129" t="s">
        <v>943</v>
      </c>
      <c r="F130" s="130" t="s">
        <v>944</v>
      </c>
      <c r="G130" s="131" t="s">
        <v>922</v>
      </c>
      <c r="H130" s="132">
        <v>3.6859999999999999</v>
      </c>
      <c r="I130" s="133"/>
      <c r="J130" s="134">
        <f>ROUND(I130*H130,2)</f>
        <v>0</v>
      </c>
      <c r="K130" s="130" t="s">
        <v>153</v>
      </c>
      <c r="L130" s="33"/>
      <c r="M130" s="135" t="s">
        <v>19</v>
      </c>
      <c r="N130" s="136" t="s">
        <v>43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154</v>
      </c>
      <c r="AT130" s="139" t="s">
        <v>149</v>
      </c>
      <c r="AU130" s="139" t="s">
        <v>82</v>
      </c>
      <c r="AY130" s="18" t="s">
        <v>146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80</v>
      </c>
      <c r="BK130" s="140">
        <f>ROUND(I130*H130,2)</f>
        <v>0</v>
      </c>
      <c r="BL130" s="18" t="s">
        <v>154</v>
      </c>
      <c r="BM130" s="139" t="s">
        <v>1988</v>
      </c>
    </row>
    <row r="131" spans="2:65" s="1" customFormat="1">
      <c r="B131" s="33"/>
      <c r="D131" s="141" t="s">
        <v>156</v>
      </c>
      <c r="F131" s="142" t="s">
        <v>946</v>
      </c>
      <c r="I131" s="143"/>
      <c r="L131" s="33"/>
      <c r="M131" s="144"/>
      <c r="T131" s="52"/>
      <c r="AT131" s="18" t="s">
        <v>156</v>
      </c>
      <c r="AU131" s="18" t="s">
        <v>82</v>
      </c>
    </row>
    <row r="132" spans="2:65" s="11" customFormat="1" ht="25.9" customHeight="1">
      <c r="B132" s="116"/>
      <c r="D132" s="117" t="s">
        <v>71</v>
      </c>
      <c r="E132" s="118" t="s">
        <v>947</v>
      </c>
      <c r="F132" s="118" t="s">
        <v>948</v>
      </c>
      <c r="I132" s="119"/>
      <c r="J132" s="120">
        <f>BK132</f>
        <v>0</v>
      </c>
      <c r="L132" s="116"/>
      <c r="M132" s="121"/>
      <c r="P132" s="122">
        <f>P133+P152+P167</f>
        <v>0</v>
      </c>
      <c r="R132" s="122">
        <f>R133+R152+R167</f>
        <v>0.11678899999999999</v>
      </c>
      <c r="T132" s="123">
        <f>T133+T152+T167</f>
        <v>0.19387852</v>
      </c>
      <c r="AR132" s="117" t="s">
        <v>82</v>
      </c>
      <c r="AT132" s="124" t="s">
        <v>71</v>
      </c>
      <c r="AU132" s="124" t="s">
        <v>72</v>
      </c>
      <c r="AY132" s="117" t="s">
        <v>146</v>
      </c>
      <c r="BK132" s="125">
        <f>BK133+BK152+BK167</f>
        <v>0</v>
      </c>
    </row>
    <row r="133" spans="2:65" s="11" customFormat="1" ht="22.9" customHeight="1">
      <c r="B133" s="116"/>
      <c r="D133" s="117" t="s">
        <v>71</v>
      </c>
      <c r="E133" s="126" t="s">
        <v>1989</v>
      </c>
      <c r="F133" s="126" t="s">
        <v>1990</v>
      </c>
      <c r="I133" s="119"/>
      <c r="J133" s="127">
        <f>BK133</f>
        <v>0</v>
      </c>
      <c r="L133" s="116"/>
      <c r="M133" s="121"/>
      <c r="P133" s="122">
        <f>SUM(P134:P151)</f>
        <v>0</v>
      </c>
      <c r="R133" s="122">
        <f>SUM(R134:R151)</f>
        <v>9.5054599999999989E-2</v>
      </c>
      <c r="T133" s="123">
        <f>SUM(T134:T151)</f>
        <v>0</v>
      </c>
      <c r="AR133" s="117" t="s">
        <v>82</v>
      </c>
      <c r="AT133" s="124" t="s">
        <v>71</v>
      </c>
      <c r="AU133" s="124" t="s">
        <v>80</v>
      </c>
      <c r="AY133" s="117" t="s">
        <v>146</v>
      </c>
      <c r="BK133" s="125">
        <f>SUM(BK134:BK151)</f>
        <v>0</v>
      </c>
    </row>
    <row r="134" spans="2:65" s="1" customFormat="1" ht="44.25" customHeight="1">
      <c r="B134" s="33"/>
      <c r="C134" s="128" t="s">
        <v>238</v>
      </c>
      <c r="D134" s="128" t="s">
        <v>149</v>
      </c>
      <c r="E134" s="129" t="s">
        <v>1991</v>
      </c>
      <c r="F134" s="130" t="s">
        <v>1992</v>
      </c>
      <c r="G134" s="131" t="s">
        <v>171</v>
      </c>
      <c r="H134" s="132">
        <v>24.64</v>
      </c>
      <c r="I134" s="133"/>
      <c r="J134" s="134">
        <f>ROUND(I134*H134,2)</f>
        <v>0</v>
      </c>
      <c r="K134" s="130" t="s">
        <v>153</v>
      </c>
      <c r="L134" s="33"/>
      <c r="M134" s="135" t="s">
        <v>19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256</v>
      </c>
      <c r="AT134" s="139" t="s">
        <v>149</v>
      </c>
      <c r="AU134" s="139" t="s">
        <v>82</v>
      </c>
      <c r="AY134" s="18" t="s">
        <v>146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80</v>
      </c>
      <c r="BK134" s="140">
        <f>ROUND(I134*H134,2)</f>
        <v>0</v>
      </c>
      <c r="BL134" s="18" t="s">
        <v>256</v>
      </c>
      <c r="BM134" s="139" t="s">
        <v>1993</v>
      </c>
    </row>
    <row r="135" spans="2:65" s="1" customFormat="1">
      <c r="B135" s="33"/>
      <c r="D135" s="141" t="s">
        <v>156</v>
      </c>
      <c r="F135" s="142" t="s">
        <v>1994</v>
      </c>
      <c r="I135" s="143"/>
      <c r="L135" s="33"/>
      <c r="M135" s="144"/>
      <c r="T135" s="52"/>
      <c r="AT135" s="18" t="s">
        <v>156</v>
      </c>
      <c r="AU135" s="18" t="s">
        <v>82</v>
      </c>
    </row>
    <row r="136" spans="2:65" s="1" customFormat="1" ht="24.2" customHeight="1">
      <c r="B136" s="33"/>
      <c r="C136" s="173" t="s">
        <v>244</v>
      </c>
      <c r="D136" s="173" t="s">
        <v>280</v>
      </c>
      <c r="E136" s="174" t="s">
        <v>1995</v>
      </c>
      <c r="F136" s="175" t="s">
        <v>1996</v>
      </c>
      <c r="G136" s="176" t="s">
        <v>171</v>
      </c>
      <c r="H136" s="177">
        <v>28.718</v>
      </c>
      <c r="I136" s="178"/>
      <c r="J136" s="179">
        <f>ROUND(I136*H136,2)</f>
        <v>0</v>
      </c>
      <c r="K136" s="175" t="s">
        <v>153</v>
      </c>
      <c r="L136" s="180"/>
      <c r="M136" s="181" t="s">
        <v>19</v>
      </c>
      <c r="N136" s="182" t="s">
        <v>43</v>
      </c>
      <c r="P136" s="137">
        <f>O136*H136</f>
        <v>0</v>
      </c>
      <c r="Q136" s="137">
        <v>1.9E-3</v>
      </c>
      <c r="R136" s="137">
        <f>Q136*H136</f>
        <v>5.45642E-2</v>
      </c>
      <c r="S136" s="137">
        <v>0</v>
      </c>
      <c r="T136" s="138">
        <f>S136*H136</f>
        <v>0</v>
      </c>
      <c r="AR136" s="139" t="s">
        <v>725</v>
      </c>
      <c r="AT136" s="139" t="s">
        <v>280</v>
      </c>
      <c r="AU136" s="139" t="s">
        <v>82</v>
      </c>
      <c r="AY136" s="18" t="s">
        <v>146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80</v>
      </c>
      <c r="BK136" s="140">
        <f>ROUND(I136*H136,2)</f>
        <v>0</v>
      </c>
      <c r="BL136" s="18" t="s">
        <v>256</v>
      </c>
      <c r="BM136" s="139" t="s">
        <v>1997</v>
      </c>
    </row>
    <row r="137" spans="2:65" s="1" customFormat="1">
      <c r="B137" s="33"/>
      <c r="D137" s="141" t="s">
        <v>156</v>
      </c>
      <c r="F137" s="142" t="s">
        <v>1998</v>
      </c>
      <c r="I137" s="143"/>
      <c r="L137" s="33"/>
      <c r="M137" s="144"/>
      <c r="T137" s="52"/>
      <c r="AT137" s="18" t="s">
        <v>156</v>
      </c>
      <c r="AU137" s="18" t="s">
        <v>82</v>
      </c>
    </row>
    <row r="138" spans="2:65" s="13" customFormat="1">
      <c r="B138" s="152"/>
      <c r="D138" s="146" t="s">
        <v>158</v>
      </c>
      <c r="F138" s="154" t="s">
        <v>1999</v>
      </c>
      <c r="H138" s="155">
        <v>28.718</v>
      </c>
      <c r="I138" s="156"/>
      <c r="L138" s="152"/>
      <c r="M138" s="157"/>
      <c r="T138" s="158"/>
      <c r="AT138" s="153" t="s">
        <v>158</v>
      </c>
      <c r="AU138" s="153" t="s">
        <v>82</v>
      </c>
      <c r="AV138" s="13" t="s">
        <v>82</v>
      </c>
      <c r="AW138" s="13" t="s">
        <v>4</v>
      </c>
      <c r="AX138" s="13" t="s">
        <v>80</v>
      </c>
      <c r="AY138" s="153" t="s">
        <v>146</v>
      </c>
    </row>
    <row r="139" spans="2:65" s="1" customFormat="1" ht="33" customHeight="1">
      <c r="B139" s="33"/>
      <c r="C139" s="128" t="s">
        <v>8</v>
      </c>
      <c r="D139" s="128" t="s">
        <v>149</v>
      </c>
      <c r="E139" s="129" t="s">
        <v>2000</v>
      </c>
      <c r="F139" s="130" t="s">
        <v>2001</v>
      </c>
      <c r="G139" s="131" t="s">
        <v>264</v>
      </c>
      <c r="H139" s="132">
        <v>7.04</v>
      </c>
      <c r="I139" s="133"/>
      <c r="J139" s="134">
        <f>ROUND(I139*H139,2)</f>
        <v>0</v>
      </c>
      <c r="K139" s="130" t="s">
        <v>153</v>
      </c>
      <c r="L139" s="33"/>
      <c r="M139" s="135" t="s">
        <v>19</v>
      </c>
      <c r="N139" s="136" t="s">
        <v>43</v>
      </c>
      <c r="P139" s="137">
        <f>O139*H139</f>
        <v>0</v>
      </c>
      <c r="Q139" s="137">
        <v>1.5E-3</v>
      </c>
      <c r="R139" s="137">
        <f>Q139*H139</f>
        <v>1.056E-2</v>
      </c>
      <c r="S139" s="137">
        <v>0</v>
      </c>
      <c r="T139" s="138">
        <f>S139*H139</f>
        <v>0</v>
      </c>
      <c r="AR139" s="139" t="s">
        <v>256</v>
      </c>
      <c r="AT139" s="139" t="s">
        <v>149</v>
      </c>
      <c r="AU139" s="139" t="s">
        <v>82</v>
      </c>
      <c r="AY139" s="18" t="s">
        <v>146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80</v>
      </c>
      <c r="BK139" s="140">
        <f>ROUND(I139*H139,2)</f>
        <v>0</v>
      </c>
      <c r="BL139" s="18" t="s">
        <v>256</v>
      </c>
      <c r="BM139" s="139" t="s">
        <v>2002</v>
      </c>
    </row>
    <row r="140" spans="2:65" s="1" customFormat="1">
      <c r="B140" s="33"/>
      <c r="D140" s="141" t="s">
        <v>156</v>
      </c>
      <c r="F140" s="142" t="s">
        <v>2003</v>
      </c>
      <c r="I140" s="143"/>
      <c r="L140" s="33"/>
      <c r="M140" s="144"/>
      <c r="T140" s="52"/>
      <c r="AT140" s="18" t="s">
        <v>156</v>
      </c>
      <c r="AU140" s="18" t="s">
        <v>82</v>
      </c>
    </row>
    <row r="141" spans="2:65" s="1" customFormat="1" ht="33" customHeight="1">
      <c r="B141" s="33"/>
      <c r="C141" s="128" t="s">
        <v>256</v>
      </c>
      <c r="D141" s="128" t="s">
        <v>149</v>
      </c>
      <c r="E141" s="129" t="s">
        <v>2004</v>
      </c>
      <c r="F141" s="130" t="s">
        <v>2005</v>
      </c>
      <c r="G141" s="131" t="s">
        <v>264</v>
      </c>
      <c r="H141" s="132">
        <v>14.04</v>
      </c>
      <c r="I141" s="133"/>
      <c r="J141" s="134">
        <f>ROUND(I141*H141,2)</f>
        <v>0</v>
      </c>
      <c r="K141" s="130" t="s">
        <v>153</v>
      </c>
      <c r="L141" s="33"/>
      <c r="M141" s="135" t="s">
        <v>19</v>
      </c>
      <c r="N141" s="136" t="s">
        <v>43</v>
      </c>
      <c r="P141" s="137">
        <f>O141*H141</f>
        <v>0</v>
      </c>
      <c r="Q141" s="137">
        <v>1.5E-3</v>
      </c>
      <c r="R141" s="137">
        <f>Q141*H141</f>
        <v>2.1059999999999999E-2</v>
      </c>
      <c r="S141" s="137">
        <v>0</v>
      </c>
      <c r="T141" s="138">
        <f>S141*H141</f>
        <v>0</v>
      </c>
      <c r="AR141" s="139" t="s">
        <v>256</v>
      </c>
      <c r="AT141" s="139" t="s">
        <v>149</v>
      </c>
      <c r="AU141" s="139" t="s">
        <v>82</v>
      </c>
      <c r="AY141" s="18" t="s">
        <v>146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80</v>
      </c>
      <c r="BK141" s="140">
        <f>ROUND(I141*H141,2)</f>
        <v>0</v>
      </c>
      <c r="BL141" s="18" t="s">
        <v>256</v>
      </c>
      <c r="BM141" s="139" t="s">
        <v>2006</v>
      </c>
    </row>
    <row r="142" spans="2:65" s="1" customFormat="1">
      <c r="B142" s="33"/>
      <c r="D142" s="141" t="s">
        <v>156</v>
      </c>
      <c r="F142" s="142" t="s">
        <v>2007</v>
      </c>
      <c r="I142" s="143"/>
      <c r="L142" s="33"/>
      <c r="M142" s="144"/>
      <c r="T142" s="52"/>
      <c r="AT142" s="18" t="s">
        <v>156</v>
      </c>
      <c r="AU142" s="18" t="s">
        <v>82</v>
      </c>
    </row>
    <row r="143" spans="2:65" s="13" customFormat="1">
      <c r="B143" s="152"/>
      <c r="D143" s="146" t="s">
        <v>158</v>
      </c>
      <c r="E143" s="153" t="s">
        <v>19</v>
      </c>
      <c r="F143" s="154" t="s">
        <v>2008</v>
      </c>
      <c r="H143" s="155">
        <v>14.04</v>
      </c>
      <c r="I143" s="156"/>
      <c r="L143" s="152"/>
      <c r="M143" s="157"/>
      <c r="T143" s="158"/>
      <c r="AT143" s="153" t="s">
        <v>158</v>
      </c>
      <c r="AU143" s="153" t="s">
        <v>82</v>
      </c>
      <c r="AV143" s="13" t="s">
        <v>82</v>
      </c>
      <c r="AW143" s="13" t="s">
        <v>33</v>
      </c>
      <c r="AX143" s="13" t="s">
        <v>80</v>
      </c>
      <c r="AY143" s="153" t="s">
        <v>146</v>
      </c>
    </row>
    <row r="144" spans="2:65" s="1" customFormat="1" ht="33" customHeight="1">
      <c r="B144" s="33"/>
      <c r="C144" s="128" t="s">
        <v>261</v>
      </c>
      <c r="D144" s="128" t="s">
        <v>149</v>
      </c>
      <c r="E144" s="129" t="s">
        <v>2009</v>
      </c>
      <c r="F144" s="130" t="s">
        <v>2010</v>
      </c>
      <c r="G144" s="131" t="s">
        <v>171</v>
      </c>
      <c r="H144" s="132">
        <v>24.64</v>
      </c>
      <c r="I144" s="133"/>
      <c r="J144" s="134">
        <f>ROUND(I144*H144,2)</f>
        <v>0</v>
      </c>
      <c r="K144" s="130" t="s">
        <v>153</v>
      </c>
      <c r="L144" s="33"/>
      <c r="M144" s="135" t="s">
        <v>19</v>
      </c>
      <c r="N144" s="136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256</v>
      </c>
      <c r="AT144" s="139" t="s">
        <v>149</v>
      </c>
      <c r="AU144" s="139" t="s">
        <v>82</v>
      </c>
      <c r="AY144" s="18" t="s">
        <v>146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80</v>
      </c>
      <c r="BK144" s="140">
        <f>ROUND(I144*H144,2)</f>
        <v>0</v>
      </c>
      <c r="BL144" s="18" t="s">
        <v>256</v>
      </c>
      <c r="BM144" s="139" t="s">
        <v>2011</v>
      </c>
    </row>
    <row r="145" spans="2:65" s="1" customFormat="1">
      <c r="B145" s="33"/>
      <c r="D145" s="141" t="s">
        <v>156</v>
      </c>
      <c r="F145" s="142" t="s">
        <v>2012</v>
      </c>
      <c r="I145" s="143"/>
      <c r="L145" s="33"/>
      <c r="M145" s="144"/>
      <c r="T145" s="52"/>
      <c r="AT145" s="18" t="s">
        <v>156</v>
      </c>
      <c r="AU145" s="18" t="s">
        <v>82</v>
      </c>
    </row>
    <row r="146" spans="2:65" s="13" customFormat="1">
      <c r="B146" s="152"/>
      <c r="D146" s="146" t="s">
        <v>158</v>
      </c>
      <c r="E146" s="153" t="s">
        <v>19</v>
      </c>
      <c r="F146" s="154" t="s">
        <v>2013</v>
      </c>
      <c r="H146" s="155">
        <v>24.64</v>
      </c>
      <c r="I146" s="156"/>
      <c r="L146" s="152"/>
      <c r="M146" s="157"/>
      <c r="T146" s="158"/>
      <c r="AT146" s="153" t="s">
        <v>158</v>
      </c>
      <c r="AU146" s="153" t="s">
        <v>82</v>
      </c>
      <c r="AV146" s="13" t="s">
        <v>82</v>
      </c>
      <c r="AW146" s="13" t="s">
        <v>33</v>
      </c>
      <c r="AX146" s="13" t="s">
        <v>80</v>
      </c>
      <c r="AY146" s="153" t="s">
        <v>146</v>
      </c>
    </row>
    <row r="147" spans="2:65" s="1" customFormat="1" ht="16.5" customHeight="1">
      <c r="B147" s="33"/>
      <c r="C147" s="173" t="s">
        <v>279</v>
      </c>
      <c r="D147" s="173" t="s">
        <v>280</v>
      </c>
      <c r="E147" s="174" t="s">
        <v>2014</v>
      </c>
      <c r="F147" s="175" t="s">
        <v>2015</v>
      </c>
      <c r="G147" s="176" t="s">
        <v>171</v>
      </c>
      <c r="H147" s="177">
        <v>29.568000000000001</v>
      </c>
      <c r="I147" s="178"/>
      <c r="J147" s="179">
        <f>ROUND(I147*H147,2)</f>
        <v>0</v>
      </c>
      <c r="K147" s="175" t="s">
        <v>153</v>
      </c>
      <c r="L147" s="180"/>
      <c r="M147" s="181" t="s">
        <v>19</v>
      </c>
      <c r="N147" s="182" t="s">
        <v>43</v>
      </c>
      <c r="P147" s="137">
        <f>O147*H147</f>
        <v>0</v>
      </c>
      <c r="Q147" s="137">
        <v>2.9999999999999997E-4</v>
      </c>
      <c r="R147" s="137">
        <f>Q147*H147</f>
        <v>8.8704000000000005E-3</v>
      </c>
      <c r="S147" s="137">
        <v>0</v>
      </c>
      <c r="T147" s="138">
        <f>S147*H147</f>
        <v>0</v>
      </c>
      <c r="AR147" s="139" t="s">
        <v>725</v>
      </c>
      <c r="AT147" s="139" t="s">
        <v>280</v>
      </c>
      <c r="AU147" s="139" t="s">
        <v>82</v>
      </c>
      <c r="AY147" s="18" t="s">
        <v>146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80</v>
      </c>
      <c r="BK147" s="140">
        <f>ROUND(I147*H147,2)</f>
        <v>0</v>
      </c>
      <c r="BL147" s="18" t="s">
        <v>256</v>
      </c>
      <c r="BM147" s="139" t="s">
        <v>2016</v>
      </c>
    </row>
    <row r="148" spans="2:65" s="1" customFormat="1">
      <c r="B148" s="33"/>
      <c r="D148" s="141" t="s">
        <v>156</v>
      </c>
      <c r="F148" s="142" t="s">
        <v>2017</v>
      </c>
      <c r="I148" s="143"/>
      <c r="L148" s="33"/>
      <c r="M148" s="144"/>
      <c r="T148" s="52"/>
      <c r="AT148" s="18" t="s">
        <v>156</v>
      </c>
      <c r="AU148" s="18" t="s">
        <v>82</v>
      </c>
    </row>
    <row r="149" spans="2:65" s="13" customFormat="1">
      <c r="B149" s="152"/>
      <c r="D149" s="146" t="s">
        <v>158</v>
      </c>
      <c r="F149" s="154" t="s">
        <v>2018</v>
      </c>
      <c r="H149" s="155">
        <v>29.568000000000001</v>
      </c>
      <c r="I149" s="156"/>
      <c r="L149" s="152"/>
      <c r="M149" s="157"/>
      <c r="T149" s="158"/>
      <c r="AT149" s="153" t="s">
        <v>158</v>
      </c>
      <c r="AU149" s="153" t="s">
        <v>82</v>
      </c>
      <c r="AV149" s="13" t="s">
        <v>82</v>
      </c>
      <c r="AW149" s="13" t="s">
        <v>4</v>
      </c>
      <c r="AX149" s="13" t="s">
        <v>80</v>
      </c>
      <c r="AY149" s="153" t="s">
        <v>146</v>
      </c>
    </row>
    <row r="150" spans="2:65" s="1" customFormat="1" ht="44.25" customHeight="1">
      <c r="B150" s="33"/>
      <c r="C150" s="128" t="s">
        <v>286</v>
      </c>
      <c r="D150" s="128" t="s">
        <v>149</v>
      </c>
      <c r="E150" s="129" t="s">
        <v>2019</v>
      </c>
      <c r="F150" s="130" t="s">
        <v>2020</v>
      </c>
      <c r="G150" s="131" t="s">
        <v>1060</v>
      </c>
      <c r="H150" s="183"/>
      <c r="I150" s="133"/>
      <c r="J150" s="134">
        <f>ROUND(I150*H150,2)</f>
        <v>0</v>
      </c>
      <c r="K150" s="130" t="s">
        <v>153</v>
      </c>
      <c r="L150" s="33"/>
      <c r="M150" s="135" t="s">
        <v>19</v>
      </c>
      <c r="N150" s="136" t="s">
        <v>43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256</v>
      </c>
      <c r="AT150" s="139" t="s">
        <v>149</v>
      </c>
      <c r="AU150" s="139" t="s">
        <v>82</v>
      </c>
      <c r="AY150" s="18" t="s">
        <v>146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80</v>
      </c>
      <c r="BK150" s="140">
        <f>ROUND(I150*H150,2)</f>
        <v>0</v>
      </c>
      <c r="BL150" s="18" t="s">
        <v>256</v>
      </c>
      <c r="BM150" s="139" t="s">
        <v>2021</v>
      </c>
    </row>
    <row r="151" spans="2:65" s="1" customFormat="1">
      <c r="B151" s="33"/>
      <c r="D151" s="141" t="s">
        <v>156</v>
      </c>
      <c r="F151" s="142" t="s">
        <v>2022</v>
      </c>
      <c r="I151" s="143"/>
      <c r="L151" s="33"/>
      <c r="M151" s="144"/>
      <c r="T151" s="52"/>
      <c r="AT151" s="18" t="s">
        <v>156</v>
      </c>
      <c r="AU151" s="18" t="s">
        <v>82</v>
      </c>
    </row>
    <row r="152" spans="2:65" s="11" customFormat="1" ht="22.9" customHeight="1">
      <c r="B152" s="116"/>
      <c r="D152" s="117" t="s">
        <v>71</v>
      </c>
      <c r="E152" s="126" t="s">
        <v>990</v>
      </c>
      <c r="F152" s="126" t="s">
        <v>991</v>
      </c>
      <c r="I152" s="119"/>
      <c r="J152" s="127">
        <f>BK152</f>
        <v>0</v>
      </c>
      <c r="L152" s="116"/>
      <c r="M152" s="121"/>
      <c r="P152" s="122">
        <f>SUM(P153:P166)</f>
        <v>0</v>
      </c>
      <c r="R152" s="122">
        <f>SUM(R153:R166)</f>
        <v>2.0614400000000001E-2</v>
      </c>
      <c r="T152" s="123">
        <f>SUM(T153:T166)</f>
        <v>0.19387852</v>
      </c>
      <c r="AR152" s="117" t="s">
        <v>82</v>
      </c>
      <c r="AT152" s="124" t="s">
        <v>71</v>
      </c>
      <c r="AU152" s="124" t="s">
        <v>80</v>
      </c>
      <c r="AY152" s="117" t="s">
        <v>146</v>
      </c>
      <c r="BK152" s="125">
        <f>SUM(BK153:BK166)</f>
        <v>0</v>
      </c>
    </row>
    <row r="153" spans="2:65" s="1" customFormat="1" ht="24.2" customHeight="1">
      <c r="B153" s="33"/>
      <c r="C153" s="128" t="s">
        <v>388</v>
      </c>
      <c r="D153" s="128" t="s">
        <v>149</v>
      </c>
      <c r="E153" s="129" t="s">
        <v>2023</v>
      </c>
      <c r="F153" s="130" t="s">
        <v>2024</v>
      </c>
      <c r="G153" s="131" t="s">
        <v>171</v>
      </c>
      <c r="H153" s="132">
        <v>29.558</v>
      </c>
      <c r="I153" s="133"/>
      <c r="J153" s="134">
        <f>ROUND(I153*H153,2)</f>
        <v>0</v>
      </c>
      <c r="K153" s="130" t="s">
        <v>153</v>
      </c>
      <c r="L153" s="33"/>
      <c r="M153" s="135" t="s">
        <v>19</v>
      </c>
      <c r="N153" s="136" t="s">
        <v>43</v>
      </c>
      <c r="P153" s="137">
        <f>O153*H153</f>
        <v>0</v>
      </c>
      <c r="Q153" s="137">
        <v>0</v>
      </c>
      <c r="R153" s="137">
        <f>Q153*H153</f>
        <v>0</v>
      </c>
      <c r="S153" s="137">
        <v>5.94E-3</v>
      </c>
      <c r="T153" s="138">
        <f>S153*H153</f>
        <v>0.17557452000000001</v>
      </c>
      <c r="AR153" s="139" t="s">
        <v>256</v>
      </c>
      <c r="AT153" s="139" t="s">
        <v>149</v>
      </c>
      <c r="AU153" s="139" t="s">
        <v>82</v>
      </c>
      <c r="AY153" s="18" t="s">
        <v>146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80</v>
      </c>
      <c r="BK153" s="140">
        <f>ROUND(I153*H153,2)</f>
        <v>0</v>
      </c>
      <c r="BL153" s="18" t="s">
        <v>256</v>
      </c>
      <c r="BM153" s="139" t="s">
        <v>2025</v>
      </c>
    </row>
    <row r="154" spans="2:65" s="1" customFormat="1">
      <c r="B154" s="33"/>
      <c r="D154" s="141" t="s">
        <v>156</v>
      </c>
      <c r="F154" s="142" t="s">
        <v>2026</v>
      </c>
      <c r="I154" s="143"/>
      <c r="L154" s="33"/>
      <c r="M154" s="144"/>
      <c r="T154" s="52"/>
      <c r="AT154" s="18" t="s">
        <v>156</v>
      </c>
      <c r="AU154" s="18" t="s">
        <v>82</v>
      </c>
    </row>
    <row r="155" spans="2:65" s="13" customFormat="1">
      <c r="B155" s="152"/>
      <c r="D155" s="146" t="s">
        <v>158</v>
      </c>
      <c r="E155" s="153" t="s">
        <v>19</v>
      </c>
      <c r="F155" s="154" t="s">
        <v>2013</v>
      </c>
      <c r="H155" s="155">
        <v>24.64</v>
      </c>
      <c r="I155" s="156"/>
      <c r="L155" s="152"/>
      <c r="M155" s="157"/>
      <c r="T155" s="158"/>
      <c r="AT155" s="153" t="s">
        <v>158</v>
      </c>
      <c r="AU155" s="153" t="s">
        <v>82</v>
      </c>
      <c r="AV155" s="13" t="s">
        <v>82</v>
      </c>
      <c r="AW155" s="13" t="s">
        <v>33</v>
      </c>
      <c r="AX155" s="13" t="s">
        <v>72</v>
      </c>
      <c r="AY155" s="153" t="s">
        <v>146</v>
      </c>
    </row>
    <row r="156" spans="2:65" s="13" customFormat="1">
      <c r="B156" s="152"/>
      <c r="D156" s="146" t="s">
        <v>158</v>
      </c>
      <c r="E156" s="153" t="s">
        <v>19</v>
      </c>
      <c r="F156" s="154" t="s">
        <v>2027</v>
      </c>
      <c r="H156" s="155">
        <v>3.51</v>
      </c>
      <c r="I156" s="156"/>
      <c r="L156" s="152"/>
      <c r="M156" s="157"/>
      <c r="T156" s="158"/>
      <c r="AT156" s="153" t="s">
        <v>158</v>
      </c>
      <c r="AU156" s="153" t="s">
        <v>82</v>
      </c>
      <c r="AV156" s="13" t="s">
        <v>82</v>
      </c>
      <c r="AW156" s="13" t="s">
        <v>33</v>
      </c>
      <c r="AX156" s="13" t="s">
        <v>72</v>
      </c>
      <c r="AY156" s="153" t="s">
        <v>146</v>
      </c>
    </row>
    <row r="157" spans="2:65" s="13" customFormat="1">
      <c r="B157" s="152"/>
      <c r="D157" s="146" t="s">
        <v>158</v>
      </c>
      <c r="E157" s="153" t="s">
        <v>19</v>
      </c>
      <c r="F157" s="154" t="s">
        <v>2028</v>
      </c>
      <c r="H157" s="155">
        <v>1.4079999999999999</v>
      </c>
      <c r="I157" s="156"/>
      <c r="L157" s="152"/>
      <c r="M157" s="157"/>
      <c r="T157" s="158"/>
      <c r="AT157" s="153" t="s">
        <v>158</v>
      </c>
      <c r="AU157" s="153" t="s">
        <v>82</v>
      </c>
      <c r="AV157" s="13" t="s">
        <v>82</v>
      </c>
      <c r="AW157" s="13" t="s">
        <v>33</v>
      </c>
      <c r="AX157" s="13" t="s">
        <v>72</v>
      </c>
      <c r="AY157" s="153" t="s">
        <v>146</v>
      </c>
    </row>
    <row r="158" spans="2:65" s="14" customFormat="1">
      <c r="B158" s="159"/>
      <c r="D158" s="146" t="s">
        <v>158</v>
      </c>
      <c r="E158" s="160" t="s">
        <v>19</v>
      </c>
      <c r="F158" s="161" t="s">
        <v>163</v>
      </c>
      <c r="H158" s="162">
        <v>29.558</v>
      </c>
      <c r="I158" s="163"/>
      <c r="L158" s="159"/>
      <c r="M158" s="164"/>
      <c r="T158" s="165"/>
      <c r="AT158" s="160" t="s">
        <v>158</v>
      </c>
      <c r="AU158" s="160" t="s">
        <v>82</v>
      </c>
      <c r="AV158" s="14" t="s">
        <v>154</v>
      </c>
      <c r="AW158" s="14" t="s">
        <v>33</v>
      </c>
      <c r="AX158" s="14" t="s">
        <v>80</v>
      </c>
      <c r="AY158" s="160" t="s">
        <v>146</v>
      </c>
    </row>
    <row r="159" spans="2:65" s="1" customFormat="1" ht="24.2" customHeight="1">
      <c r="B159" s="33"/>
      <c r="C159" s="128" t="s">
        <v>7</v>
      </c>
      <c r="D159" s="128" t="s">
        <v>149</v>
      </c>
      <c r="E159" s="129" t="s">
        <v>1330</v>
      </c>
      <c r="F159" s="130" t="s">
        <v>1331</v>
      </c>
      <c r="G159" s="131" t="s">
        <v>264</v>
      </c>
      <c r="H159" s="132">
        <v>7.04</v>
      </c>
      <c r="I159" s="133"/>
      <c r="J159" s="134">
        <f>ROUND(I159*H159,2)</f>
        <v>0</v>
      </c>
      <c r="K159" s="130" t="s">
        <v>153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2.5999999999999999E-3</v>
      </c>
      <c r="T159" s="138">
        <f>S159*H159</f>
        <v>1.8304000000000001E-2</v>
      </c>
      <c r="AR159" s="139" t="s">
        <v>256</v>
      </c>
      <c r="AT159" s="139" t="s">
        <v>149</v>
      </c>
      <c r="AU159" s="139" t="s">
        <v>82</v>
      </c>
      <c r="AY159" s="18" t="s">
        <v>146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256</v>
      </c>
      <c r="BM159" s="139" t="s">
        <v>2029</v>
      </c>
    </row>
    <row r="160" spans="2:65" s="1" customFormat="1">
      <c r="B160" s="33"/>
      <c r="D160" s="141" t="s">
        <v>156</v>
      </c>
      <c r="F160" s="142" t="s">
        <v>1333</v>
      </c>
      <c r="I160" s="143"/>
      <c r="L160" s="33"/>
      <c r="M160" s="144"/>
      <c r="T160" s="52"/>
      <c r="AT160" s="18" t="s">
        <v>156</v>
      </c>
      <c r="AU160" s="18" t="s">
        <v>82</v>
      </c>
    </row>
    <row r="161" spans="2:65" s="1" customFormat="1" ht="33" customHeight="1">
      <c r="B161" s="33"/>
      <c r="C161" s="128" t="s">
        <v>416</v>
      </c>
      <c r="D161" s="128" t="s">
        <v>149</v>
      </c>
      <c r="E161" s="129" t="s">
        <v>2030</v>
      </c>
      <c r="F161" s="130" t="s">
        <v>2031</v>
      </c>
      <c r="G161" s="131" t="s">
        <v>264</v>
      </c>
      <c r="H161" s="132">
        <v>7.04</v>
      </c>
      <c r="I161" s="133"/>
      <c r="J161" s="134">
        <f>ROUND(I161*H161,2)</f>
        <v>0</v>
      </c>
      <c r="K161" s="130" t="s">
        <v>153</v>
      </c>
      <c r="L161" s="33"/>
      <c r="M161" s="135" t="s">
        <v>19</v>
      </c>
      <c r="N161" s="136" t="s">
        <v>43</v>
      </c>
      <c r="P161" s="137">
        <f>O161*H161</f>
        <v>0</v>
      </c>
      <c r="Q161" s="137">
        <v>2.8600000000000001E-3</v>
      </c>
      <c r="R161" s="137">
        <f>Q161*H161</f>
        <v>2.01344E-2</v>
      </c>
      <c r="S161" s="137">
        <v>0</v>
      </c>
      <c r="T161" s="138">
        <f>S161*H161</f>
        <v>0</v>
      </c>
      <c r="AR161" s="139" t="s">
        <v>256</v>
      </c>
      <c r="AT161" s="139" t="s">
        <v>149</v>
      </c>
      <c r="AU161" s="139" t="s">
        <v>82</v>
      </c>
      <c r="AY161" s="18" t="s">
        <v>146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8" t="s">
        <v>80</v>
      </c>
      <c r="BK161" s="140">
        <f>ROUND(I161*H161,2)</f>
        <v>0</v>
      </c>
      <c r="BL161" s="18" t="s">
        <v>256</v>
      </c>
      <c r="BM161" s="139" t="s">
        <v>2032</v>
      </c>
    </row>
    <row r="162" spans="2:65" s="1" customFormat="1">
      <c r="B162" s="33"/>
      <c r="D162" s="141" t="s">
        <v>156</v>
      </c>
      <c r="F162" s="142" t="s">
        <v>2033</v>
      </c>
      <c r="I162" s="143"/>
      <c r="L162" s="33"/>
      <c r="M162" s="144"/>
      <c r="T162" s="52"/>
      <c r="AT162" s="18" t="s">
        <v>156</v>
      </c>
      <c r="AU162" s="18" t="s">
        <v>82</v>
      </c>
    </row>
    <row r="163" spans="2:65" s="1" customFormat="1" ht="44.25" customHeight="1">
      <c r="B163" s="33"/>
      <c r="C163" s="128" t="s">
        <v>547</v>
      </c>
      <c r="D163" s="128" t="s">
        <v>149</v>
      </c>
      <c r="E163" s="129" t="s">
        <v>2034</v>
      </c>
      <c r="F163" s="130" t="s">
        <v>2035</v>
      </c>
      <c r="G163" s="131" t="s">
        <v>166</v>
      </c>
      <c r="H163" s="132">
        <v>1</v>
      </c>
      <c r="I163" s="133"/>
      <c r="J163" s="134">
        <f>ROUND(I163*H163,2)</f>
        <v>0</v>
      </c>
      <c r="K163" s="130" t="s">
        <v>153</v>
      </c>
      <c r="L163" s="33"/>
      <c r="M163" s="135" t="s">
        <v>19</v>
      </c>
      <c r="N163" s="136" t="s">
        <v>43</v>
      </c>
      <c r="P163" s="137">
        <f>O163*H163</f>
        <v>0</v>
      </c>
      <c r="Q163" s="137">
        <v>4.8000000000000001E-4</v>
      </c>
      <c r="R163" s="137">
        <f>Q163*H163</f>
        <v>4.8000000000000001E-4</v>
      </c>
      <c r="S163" s="137">
        <v>0</v>
      </c>
      <c r="T163" s="138">
        <f>S163*H163</f>
        <v>0</v>
      </c>
      <c r="AR163" s="139" t="s">
        <v>256</v>
      </c>
      <c r="AT163" s="139" t="s">
        <v>149</v>
      </c>
      <c r="AU163" s="139" t="s">
        <v>82</v>
      </c>
      <c r="AY163" s="18" t="s">
        <v>146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80</v>
      </c>
      <c r="BK163" s="140">
        <f>ROUND(I163*H163,2)</f>
        <v>0</v>
      </c>
      <c r="BL163" s="18" t="s">
        <v>256</v>
      </c>
      <c r="BM163" s="139" t="s">
        <v>2036</v>
      </c>
    </row>
    <row r="164" spans="2:65" s="1" customFormat="1">
      <c r="B164" s="33"/>
      <c r="D164" s="141" t="s">
        <v>156</v>
      </c>
      <c r="F164" s="142" t="s">
        <v>2037</v>
      </c>
      <c r="I164" s="143"/>
      <c r="L164" s="33"/>
      <c r="M164" s="144"/>
      <c r="T164" s="52"/>
      <c r="AT164" s="18" t="s">
        <v>156</v>
      </c>
      <c r="AU164" s="18" t="s">
        <v>82</v>
      </c>
    </row>
    <row r="165" spans="2:65" s="1" customFormat="1" ht="44.25" customHeight="1">
      <c r="B165" s="33"/>
      <c r="C165" s="128" t="s">
        <v>551</v>
      </c>
      <c r="D165" s="128" t="s">
        <v>149</v>
      </c>
      <c r="E165" s="129" t="s">
        <v>1058</v>
      </c>
      <c r="F165" s="130" t="s">
        <v>1059</v>
      </c>
      <c r="G165" s="131" t="s">
        <v>1060</v>
      </c>
      <c r="H165" s="183"/>
      <c r="I165" s="133"/>
      <c r="J165" s="134">
        <f>ROUND(I165*H165,2)</f>
        <v>0</v>
      </c>
      <c r="K165" s="130" t="s">
        <v>153</v>
      </c>
      <c r="L165" s="33"/>
      <c r="M165" s="135" t="s">
        <v>19</v>
      </c>
      <c r="N165" s="136" t="s">
        <v>43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256</v>
      </c>
      <c r="AT165" s="139" t="s">
        <v>149</v>
      </c>
      <c r="AU165" s="139" t="s">
        <v>82</v>
      </c>
      <c r="AY165" s="18" t="s">
        <v>146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80</v>
      </c>
      <c r="BK165" s="140">
        <f>ROUND(I165*H165,2)</f>
        <v>0</v>
      </c>
      <c r="BL165" s="18" t="s">
        <v>256</v>
      </c>
      <c r="BM165" s="139" t="s">
        <v>2038</v>
      </c>
    </row>
    <row r="166" spans="2:65" s="1" customFormat="1">
      <c r="B166" s="33"/>
      <c r="D166" s="141" t="s">
        <v>156</v>
      </c>
      <c r="F166" s="142" t="s">
        <v>1062</v>
      </c>
      <c r="I166" s="143"/>
      <c r="L166" s="33"/>
      <c r="M166" s="144"/>
      <c r="T166" s="52"/>
      <c r="AT166" s="18" t="s">
        <v>156</v>
      </c>
      <c r="AU166" s="18" t="s">
        <v>82</v>
      </c>
    </row>
    <row r="167" spans="2:65" s="11" customFormat="1" ht="22.9" customHeight="1">
      <c r="B167" s="116"/>
      <c r="D167" s="117" t="s">
        <v>71</v>
      </c>
      <c r="E167" s="126" t="s">
        <v>1186</v>
      </c>
      <c r="F167" s="126" t="s">
        <v>1187</v>
      </c>
      <c r="I167" s="119"/>
      <c r="J167" s="127">
        <f>BK167</f>
        <v>0</v>
      </c>
      <c r="L167" s="116"/>
      <c r="M167" s="121"/>
      <c r="P167" s="122">
        <f>P168</f>
        <v>0</v>
      </c>
      <c r="R167" s="122">
        <f>R168</f>
        <v>1.1199999999999999E-3</v>
      </c>
      <c r="T167" s="123">
        <f>T168</f>
        <v>0</v>
      </c>
      <c r="AR167" s="117" t="s">
        <v>82</v>
      </c>
      <c r="AT167" s="124" t="s">
        <v>71</v>
      </c>
      <c r="AU167" s="124" t="s">
        <v>80</v>
      </c>
      <c r="AY167" s="117" t="s">
        <v>146</v>
      </c>
      <c r="BK167" s="125">
        <f>BK168</f>
        <v>0</v>
      </c>
    </row>
    <row r="168" spans="2:65" s="1" customFormat="1" ht="37.9" customHeight="1">
      <c r="B168" s="33"/>
      <c r="C168" s="128" t="s">
        <v>598</v>
      </c>
      <c r="D168" s="128" t="s">
        <v>149</v>
      </c>
      <c r="E168" s="129" t="s">
        <v>2039</v>
      </c>
      <c r="F168" s="130" t="s">
        <v>2040</v>
      </c>
      <c r="G168" s="131" t="s">
        <v>166</v>
      </c>
      <c r="H168" s="132">
        <v>8</v>
      </c>
      <c r="I168" s="133"/>
      <c r="J168" s="134">
        <f>ROUND(I168*H168,2)</f>
        <v>0</v>
      </c>
      <c r="K168" s="130" t="s">
        <v>19</v>
      </c>
      <c r="L168" s="33"/>
      <c r="M168" s="193" t="s">
        <v>19</v>
      </c>
      <c r="N168" s="194" t="s">
        <v>43</v>
      </c>
      <c r="O168" s="191"/>
      <c r="P168" s="195">
        <f>O168*H168</f>
        <v>0</v>
      </c>
      <c r="Q168" s="195">
        <v>1.3999999999999999E-4</v>
      </c>
      <c r="R168" s="195">
        <f>Q168*H168</f>
        <v>1.1199999999999999E-3</v>
      </c>
      <c r="S168" s="195">
        <v>0</v>
      </c>
      <c r="T168" s="196">
        <f>S168*H168</f>
        <v>0</v>
      </c>
      <c r="AR168" s="139" t="s">
        <v>256</v>
      </c>
      <c r="AT168" s="139" t="s">
        <v>149</v>
      </c>
      <c r="AU168" s="139" t="s">
        <v>82</v>
      </c>
      <c r="AY168" s="18" t="s">
        <v>146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80</v>
      </c>
      <c r="BK168" s="140">
        <f>ROUND(I168*H168,2)</f>
        <v>0</v>
      </c>
      <c r="BL168" s="18" t="s">
        <v>256</v>
      </c>
      <c r="BM168" s="139" t="s">
        <v>2041</v>
      </c>
    </row>
    <row r="169" spans="2:65" s="1" customFormat="1" ht="6.95" customHeight="1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33"/>
    </row>
  </sheetData>
  <sheetProtection algorithmName="SHA-512" hashValue="aNe6tudDAJFPZrqe8fSkRuHlMCz8okbhsrIkp4YKzf3v3DJ6rn0ldL8B2Yxx15+FSVGVv/CN1b6Ue8e6A5ejNg==" saltValue="fElptJSFdZgl7kUdz12KBjvX5PpyzHVdauxp+IdxxbCzJ3PMBn23fOTzibDwnhJPyoiyI0fc9PM7JxphykGuwQ==" spinCount="100000" sheet="1" objects="1" scenarios="1" formatColumns="0" formatRows="0" autoFilter="0"/>
  <autoFilter ref="C89:K168" xr:uid="{00000000-0009-0000-0000-000007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700-000000000000}"/>
    <hyperlink ref="F99" r:id="rId2" xr:uid="{00000000-0004-0000-0700-000001000000}"/>
    <hyperlink ref="F103" r:id="rId3" xr:uid="{00000000-0004-0000-0700-000002000000}"/>
    <hyperlink ref="F106" r:id="rId4" xr:uid="{00000000-0004-0000-0700-000003000000}"/>
    <hyperlink ref="F108" r:id="rId5" xr:uid="{00000000-0004-0000-0700-000004000000}"/>
    <hyperlink ref="F112" r:id="rId6" xr:uid="{00000000-0004-0000-0700-000005000000}"/>
    <hyperlink ref="F117" r:id="rId7" xr:uid="{00000000-0004-0000-0700-000006000000}"/>
    <hyperlink ref="F121" r:id="rId8" xr:uid="{00000000-0004-0000-0700-000007000000}"/>
    <hyperlink ref="F123" r:id="rId9" xr:uid="{00000000-0004-0000-0700-000008000000}"/>
    <hyperlink ref="F125" r:id="rId10" xr:uid="{00000000-0004-0000-0700-000009000000}"/>
    <hyperlink ref="F128" r:id="rId11" xr:uid="{00000000-0004-0000-0700-00000A000000}"/>
    <hyperlink ref="F131" r:id="rId12" xr:uid="{00000000-0004-0000-0700-00000B000000}"/>
    <hyperlink ref="F135" r:id="rId13" xr:uid="{00000000-0004-0000-0700-00000C000000}"/>
    <hyperlink ref="F137" r:id="rId14" xr:uid="{00000000-0004-0000-0700-00000D000000}"/>
    <hyperlink ref="F140" r:id="rId15" xr:uid="{00000000-0004-0000-0700-00000E000000}"/>
    <hyperlink ref="F142" r:id="rId16" xr:uid="{00000000-0004-0000-0700-00000F000000}"/>
    <hyperlink ref="F145" r:id="rId17" xr:uid="{00000000-0004-0000-0700-000010000000}"/>
    <hyperlink ref="F148" r:id="rId18" xr:uid="{00000000-0004-0000-0700-000011000000}"/>
    <hyperlink ref="F151" r:id="rId19" xr:uid="{00000000-0004-0000-0700-000012000000}"/>
    <hyperlink ref="F154" r:id="rId20" xr:uid="{00000000-0004-0000-0700-000013000000}"/>
    <hyperlink ref="F160" r:id="rId21" xr:uid="{00000000-0004-0000-0700-000014000000}"/>
    <hyperlink ref="F162" r:id="rId22" xr:uid="{00000000-0004-0000-0700-000015000000}"/>
    <hyperlink ref="F164" r:id="rId23" xr:uid="{00000000-0004-0000-0700-000016000000}"/>
    <hyperlink ref="F166" r:id="rId24" xr:uid="{00000000-0004-0000-07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9"/>
  <sheetViews>
    <sheetView showGridLines="0" topLeftCell="A80" workbookViewId="0">
      <selection activeCell="I98" sqref="I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104</v>
      </c>
      <c r="L4" s="21"/>
      <c r="M4" s="84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5" t="str">
        <f>'Rekapitulace stavby'!K6</f>
        <v>ZŠ Riegrova - fasáda, střecha, k.ú. Opava-Předměstí, p.č. 522/2</v>
      </c>
      <c r="F7" s="316"/>
      <c r="G7" s="316"/>
      <c r="H7" s="316"/>
      <c r="L7" s="21"/>
    </row>
    <row r="8" spans="2:46" s="1" customFormat="1" ht="12" customHeight="1">
      <c r="B8" s="33"/>
      <c r="D8" s="28" t="s">
        <v>105</v>
      </c>
      <c r="L8" s="33"/>
    </row>
    <row r="9" spans="2:46" s="1" customFormat="1" ht="16.5" customHeight="1">
      <c r="B9" s="33"/>
      <c r="E9" s="298" t="s">
        <v>2042</v>
      </c>
      <c r="F9" s="314"/>
      <c r="G9" s="314"/>
      <c r="H9" s="314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27. 10. 2021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7" t="str">
        <f>'Rekapitulace stavby'!E14</f>
        <v>Vyplň údaj</v>
      </c>
      <c r="F18" s="288"/>
      <c r="G18" s="288"/>
      <c r="H18" s="288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71.25" customHeight="1">
      <c r="B27" s="85"/>
      <c r="E27" s="292" t="s">
        <v>37</v>
      </c>
      <c r="F27" s="292"/>
      <c r="G27" s="292"/>
      <c r="H27" s="292"/>
      <c r="L27" s="85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86" t="s">
        <v>38</v>
      </c>
      <c r="J30" s="62">
        <f>ROUND(J80, 2)</f>
        <v>500000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87" t="s">
        <v>40</v>
      </c>
      <c r="I32" s="87" t="s">
        <v>39</v>
      </c>
      <c r="J32" s="87" t="s">
        <v>41</v>
      </c>
      <c r="L32" s="33"/>
    </row>
    <row r="33" spans="2:12" s="1" customFormat="1" ht="14.45" customHeight="1">
      <c r="B33" s="33"/>
      <c r="D33" s="88" t="s">
        <v>42</v>
      </c>
      <c r="E33" s="28" t="s">
        <v>43</v>
      </c>
      <c r="F33" s="89">
        <f>ROUND((SUM(BE80:BE98)),  2)</f>
        <v>500000</v>
      </c>
      <c r="I33" s="90">
        <v>0.21</v>
      </c>
      <c r="J33" s="89">
        <f>ROUND(((SUM(BE80:BE98))*I33),  2)</f>
        <v>105000</v>
      </c>
      <c r="L33" s="33"/>
    </row>
    <row r="34" spans="2:12" s="1" customFormat="1" ht="14.45" customHeight="1">
      <c r="B34" s="33"/>
      <c r="E34" s="28" t="s">
        <v>44</v>
      </c>
      <c r="F34" s="89">
        <f>ROUND((SUM(BF80:BF98)),  2)</f>
        <v>0</v>
      </c>
      <c r="I34" s="90">
        <v>0.15</v>
      </c>
      <c r="J34" s="89">
        <f>ROUND(((SUM(BF80:BF98))*I34),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ROUND((SUM(BG80:BG98)),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ROUND((SUM(BH80:BH98)),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ROUND((SUM(BI80:BI98)),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3"/>
      <c r="F39" s="53"/>
      <c r="G39" s="93" t="s">
        <v>49</v>
      </c>
      <c r="H39" s="94" t="s">
        <v>50</v>
      </c>
      <c r="I39" s="53"/>
      <c r="J39" s="95">
        <f>SUM(J30:J37)</f>
        <v>605000</v>
      </c>
      <c r="K39" s="96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107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5" t="str">
        <f>E7</f>
        <v>ZŠ Riegrova - fasáda, střecha, k.ú. Opava-Předměstí, p.č. 522/2</v>
      </c>
      <c r="F48" s="316"/>
      <c r="G48" s="316"/>
      <c r="H48" s="316"/>
      <c r="L48" s="33"/>
    </row>
    <row r="49" spans="2:47" s="1" customFormat="1" ht="12" customHeight="1">
      <c r="B49" s="33"/>
      <c r="C49" s="28" t="s">
        <v>105</v>
      </c>
      <c r="L49" s="33"/>
    </row>
    <row r="50" spans="2:47" s="1" customFormat="1" ht="16.5" customHeight="1">
      <c r="B50" s="33"/>
      <c r="E50" s="298" t="str">
        <f>E9</f>
        <v>VON - Vedlejší a ostatní rozpočtové náklady</v>
      </c>
      <c r="F50" s="314"/>
      <c r="G50" s="314"/>
      <c r="H50" s="31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k.ú. Opava-Předměstí, p.č. 522/2</v>
      </c>
      <c r="I52" s="28" t="s">
        <v>23</v>
      </c>
      <c r="J52" s="49" t="str">
        <f>IF(J12="","",J12)</f>
        <v>27. 10. 2021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Statutární město Opava, Horní nám. 382/69, Opava</v>
      </c>
      <c r="I54" s="28" t="s">
        <v>31</v>
      </c>
      <c r="J54" s="31" t="str">
        <f>E21</f>
        <v>Ing. Jan Pospíšil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2">
        <f>J80</f>
        <v>500000</v>
      </c>
      <c r="L59" s="33"/>
      <c r="AU59" s="18" t="s">
        <v>110</v>
      </c>
    </row>
    <row r="60" spans="2:47" s="8" customFormat="1" ht="24.95" customHeight="1">
      <c r="B60" s="100"/>
      <c r="D60" s="101" t="s">
        <v>2043</v>
      </c>
      <c r="E60" s="102"/>
      <c r="F60" s="102"/>
      <c r="G60" s="102"/>
      <c r="H60" s="102"/>
      <c r="I60" s="102"/>
      <c r="J60" s="103">
        <v>500000</v>
      </c>
      <c r="L60" s="100"/>
    </row>
    <row r="61" spans="2:47" s="1" customFormat="1" ht="21.75" customHeight="1">
      <c r="B61" s="33"/>
      <c r="L61" s="33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3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3"/>
    </row>
    <row r="67" spans="2:63" s="1" customFormat="1" ht="24.95" customHeight="1">
      <c r="B67" s="33"/>
      <c r="C67" s="22" t="s">
        <v>131</v>
      </c>
      <c r="L67" s="33"/>
    </row>
    <row r="68" spans="2:63" s="1" customFormat="1" ht="6.95" customHeight="1">
      <c r="B68" s="33"/>
      <c r="L68" s="33"/>
    </row>
    <row r="69" spans="2:63" s="1" customFormat="1" ht="12" customHeight="1">
      <c r="B69" s="33"/>
      <c r="C69" s="28" t="s">
        <v>16</v>
      </c>
      <c r="L69" s="33"/>
    </row>
    <row r="70" spans="2:63" s="1" customFormat="1" ht="16.5" customHeight="1">
      <c r="B70" s="33"/>
      <c r="E70" s="315" t="str">
        <f>E7</f>
        <v>ZŠ Riegrova - fasáda, střecha, k.ú. Opava-Předměstí, p.č. 522/2</v>
      </c>
      <c r="F70" s="316"/>
      <c r="G70" s="316"/>
      <c r="H70" s="316"/>
      <c r="L70" s="33"/>
    </row>
    <row r="71" spans="2:63" s="1" customFormat="1" ht="12" customHeight="1">
      <c r="B71" s="33"/>
      <c r="C71" s="28" t="s">
        <v>105</v>
      </c>
      <c r="L71" s="33"/>
    </row>
    <row r="72" spans="2:63" s="1" customFormat="1" ht="16.5" customHeight="1">
      <c r="B72" s="33"/>
      <c r="E72" s="298" t="str">
        <f>E9</f>
        <v>VON - Vedlejší a ostatní rozpočtové náklady</v>
      </c>
      <c r="F72" s="314"/>
      <c r="G72" s="314"/>
      <c r="H72" s="314"/>
      <c r="L72" s="33"/>
    </row>
    <row r="73" spans="2:63" s="1" customFormat="1" ht="6.95" customHeight="1">
      <c r="B73" s="33"/>
      <c r="L73" s="33"/>
    </row>
    <row r="74" spans="2:63" s="1" customFormat="1" ht="12" customHeight="1">
      <c r="B74" s="33"/>
      <c r="C74" s="28" t="s">
        <v>21</v>
      </c>
      <c r="F74" s="26" t="str">
        <f>F12</f>
        <v>k.ú. Opava-Předměstí, p.č. 522/2</v>
      </c>
      <c r="I74" s="28" t="s">
        <v>23</v>
      </c>
      <c r="J74" s="49" t="str">
        <f>IF(J12="","",J12)</f>
        <v>27. 10. 2021</v>
      </c>
      <c r="L74" s="33"/>
    </row>
    <row r="75" spans="2:63" s="1" customFormat="1" ht="6.95" customHeight="1">
      <c r="B75" s="33"/>
      <c r="L75" s="33"/>
    </row>
    <row r="76" spans="2:63" s="1" customFormat="1" ht="15.2" customHeight="1">
      <c r="B76" s="33"/>
      <c r="C76" s="28" t="s">
        <v>25</v>
      </c>
      <c r="F76" s="26" t="str">
        <f>E15</f>
        <v>Statutární město Opava, Horní nám. 382/69, Opava</v>
      </c>
      <c r="I76" s="28" t="s">
        <v>31</v>
      </c>
      <c r="J76" s="31" t="str">
        <f>E21</f>
        <v>Ing. Jan Pospíšil</v>
      </c>
      <c r="L76" s="33"/>
    </row>
    <row r="77" spans="2:63" s="1" customFormat="1" ht="15.2" customHeight="1">
      <c r="B77" s="33"/>
      <c r="C77" s="28" t="s">
        <v>29</v>
      </c>
      <c r="F77" s="26" t="str">
        <f>IF(E18="","",E18)</f>
        <v>Vyplň údaj</v>
      </c>
      <c r="I77" s="28" t="s">
        <v>34</v>
      </c>
      <c r="J77" s="31" t="str">
        <f>E24</f>
        <v xml:space="preserve"> </v>
      </c>
      <c r="L77" s="33"/>
    </row>
    <row r="78" spans="2:63" s="1" customFormat="1" ht="10.35" customHeight="1">
      <c r="B78" s="33"/>
      <c r="L78" s="33"/>
    </row>
    <row r="79" spans="2:63" s="10" customFormat="1" ht="29.25" customHeight="1">
      <c r="B79" s="108"/>
      <c r="C79" s="109" t="s">
        <v>132</v>
      </c>
      <c r="D79" s="110" t="s">
        <v>57</v>
      </c>
      <c r="E79" s="110" t="s">
        <v>53</v>
      </c>
      <c r="F79" s="110" t="s">
        <v>54</v>
      </c>
      <c r="G79" s="110" t="s">
        <v>133</v>
      </c>
      <c r="H79" s="110" t="s">
        <v>134</v>
      </c>
      <c r="I79" s="110" t="s">
        <v>135</v>
      </c>
      <c r="J79" s="110" t="s">
        <v>109</v>
      </c>
      <c r="K79" s="111" t="s">
        <v>136</v>
      </c>
      <c r="L79" s="108"/>
      <c r="M79" s="55" t="s">
        <v>19</v>
      </c>
      <c r="N79" s="56" t="s">
        <v>42</v>
      </c>
      <c r="O79" s="56" t="s">
        <v>137</v>
      </c>
      <c r="P79" s="56" t="s">
        <v>138</v>
      </c>
      <c r="Q79" s="56" t="s">
        <v>139</v>
      </c>
      <c r="R79" s="56" t="s">
        <v>140</v>
      </c>
      <c r="S79" s="56" t="s">
        <v>141</v>
      </c>
      <c r="T79" s="57" t="s">
        <v>142</v>
      </c>
    </row>
    <row r="80" spans="2:63" s="1" customFormat="1" ht="22.9" customHeight="1">
      <c r="B80" s="33"/>
      <c r="C80" s="60" t="s">
        <v>143</v>
      </c>
      <c r="J80" s="112">
        <f>J81</f>
        <v>500000</v>
      </c>
      <c r="L80" s="33"/>
      <c r="M80" s="58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</v>
      </c>
      <c r="AT80" s="18" t="s">
        <v>71</v>
      </c>
      <c r="AU80" s="18" t="s">
        <v>110</v>
      </c>
      <c r="BK80" s="115">
        <f>BK81</f>
        <v>500000</v>
      </c>
    </row>
    <row r="81" spans="2:65" s="11" customFormat="1" ht="25.9" customHeight="1">
      <c r="B81" s="116"/>
      <c r="D81" s="117" t="s">
        <v>71</v>
      </c>
      <c r="E81" s="118" t="s">
        <v>2044</v>
      </c>
      <c r="F81" s="118" t="s">
        <v>2045</v>
      </c>
      <c r="I81" s="119"/>
      <c r="J81" s="120">
        <f>J82+J83+J84+J85+J86+J87+J88+J89+J90+J91+J92+J93+J94+J95+J96+J97+J98</f>
        <v>500000</v>
      </c>
      <c r="L81" s="116"/>
      <c r="M81" s="121"/>
      <c r="P81" s="122">
        <f>SUM(P82:P98)</f>
        <v>0</v>
      </c>
      <c r="R81" s="122">
        <f>SUM(R82:R98)</f>
        <v>0</v>
      </c>
      <c r="T81" s="123">
        <f>SUM(T82:T98)</f>
        <v>0</v>
      </c>
      <c r="AR81" s="117" t="s">
        <v>180</v>
      </c>
      <c r="AT81" s="124" t="s">
        <v>71</v>
      </c>
      <c r="AU81" s="124" t="s">
        <v>72</v>
      </c>
      <c r="AY81" s="117" t="s">
        <v>146</v>
      </c>
      <c r="BK81" s="125">
        <f>SUM(BK82:BK98)</f>
        <v>500000</v>
      </c>
    </row>
    <row r="82" spans="2:65" s="1" customFormat="1" ht="62.65" customHeight="1">
      <c r="B82" s="33"/>
      <c r="C82" s="128" t="s">
        <v>80</v>
      </c>
      <c r="D82" s="128" t="s">
        <v>149</v>
      </c>
      <c r="E82" s="129" t="s">
        <v>2046</v>
      </c>
      <c r="F82" s="130" t="s">
        <v>2047</v>
      </c>
      <c r="G82" s="131" t="s">
        <v>232</v>
      </c>
      <c r="H82" s="132">
        <v>1</v>
      </c>
      <c r="I82" s="133"/>
      <c r="J82" s="134">
        <f t="shared" ref="J82:J98" si="0">ROUND(I82*H82,2)</f>
        <v>0</v>
      </c>
      <c r="K82" s="130" t="s">
        <v>19</v>
      </c>
      <c r="L82" s="33"/>
      <c r="M82" s="135" t="s">
        <v>19</v>
      </c>
      <c r="N82" s="136" t="s">
        <v>43</v>
      </c>
      <c r="P82" s="137">
        <f t="shared" ref="P82:P98" si="1">O82*H82</f>
        <v>0</v>
      </c>
      <c r="Q82" s="137">
        <v>0</v>
      </c>
      <c r="R82" s="137">
        <f t="shared" ref="R82:R98" si="2">Q82*H82</f>
        <v>0</v>
      </c>
      <c r="S82" s="137">
        <v>0</v>
      </c>
      <c r="T82" s="138">
        <f t="shared" ref="T82:T98" si="3">S82*H82</f>
        <v>0</v>
      </c>
      <c r="AR82" s="139" t="s">
        <v>2048</v>
      </c>
      <c r="AT82" s="139" t="s">
        <v>149</v>
      </c>
      <c r="AU82" s="139" t="s">
        <v>80</v>
      </c>
      <c r="AY82" s="18" t="s">
        <v>146</v>
      </c>
      <c r="BE82" s="140">
        <f t="shared" ref="BE82:BE98" si="4">IF(N82="základní",J82,0)</f>
        <v>0</v>
      </c>
      <c r="BF82" s="140">
        <f t="shared" ref="BF82:BF98" si="5">IF(N82="snížená",J82,0)</f>
        <v>0</v>
      </c>
      <c r="BG82" s="140">
        <f t="shared" ref="BG82:BG98" si="6">IF(N82="zákl. přenesená",J82,0)</f>
        <v>0</v>
      </c>
      <c r="BH82" s="140">
        <f t="shared" ref="BH82:BH98" si="7">IF(N82="sníž. přenesená",J82,0)</f>
        <v>0</v>
      </c>
      <c r="BI82" s="140">
        <f t="shared" ref="BI82:BI98" si="8">IF(N82="nulová",J82,0)</f>
        <v>0</v>
      </c>
      <c r="BJ82" s="18" t="s">
        <v>80</v>
      </c>
      <c r="BK82" s="140">
        <f t="shared" ref="BK82:BK98" si="9">ROUND(I82*H82,2)</f>
        <v>0</v>
      </c>
      <c r="BL82" s="18" t="s">
        <v>2048</v>
      </c>
      <c r="BM82" s="139" t="s">
        <v>2049</v>
      </c>
    </row>
    <row r="83" spans="2:65" s="1" customFormat="1" ht="16.5" customHeight="1">
      <c r="B83" s="33"/>
      <c r="C83" s="128" t="s">
        <v>82</v>
      </c>
      <c r="D83" s="128" t="s">
        <v>149</v>
      </c>
      <c r="E83" s="129" t="s">
        <v>2050</v>
      </c>
      <c r="F83" s="130" t="s">
        <v>2051</v>
      </c>
      <c r="G83" s="131" t="s">
        <v>232</v>
      </c>
      <c r="H83" s="132">
        <v>1</v>
      </c>
      <c r="I83" s="133"/>
      <c r="J83" s="134">
        <f t="shared" si="0"/>
        <v>0</v>
      </c>
      <c r="K83" s="130" t="s">
        <v>19</v>
      </c>
      <c r="L83" s="33"/>
      <c r="M83" s="135" t="s">
        <v>19</v>
      </c>
      <c r="N83" s="136" t="s">
        <v>43</v>
      </c>
      <c r="P83" s="137">
        <f t="shared" si="1"/>
        <v>0</v>
      </c>
      <c r="Q83" s="137">
        <v>0</v>
      </c>
      <c r="R83" s="137">
        <f t="shared" si="2"/>
        <v>0</v>
      </c>
      <c r="S83" s="137">
        <v>0</v>
      </c>
      <c r="T83" s="138">
        <f t="shared" si="3"/>
        <v>0</v>
      </c>
      <c r="AR83" s="139" t="s">
        <v>2048</v>
      </c>
      <c r="AT83" s="139" t="s">
        <v>149</v>
      </c>
      <c r="AU83" s="139" t="s">
        <v>80</v>
      </c>
      <c r="AY83" s="18" t="s">
        <v>146</v>
      </c>
      <c r="BE83" s="140">
        <f t="shared" si="4"/>
        <v>0</v>
      </c>
      <c r="BF83" s="140">
        <f t="shared" si="5"/>
        <v>0</v>
      </c>
      <c r="BG83" s="140">
        <f t="shared" si="6"/>
        <v>0</v>
      </c>
      <c r="BH83" s="140">
        <f t="shared" si="7"/>
        <v>0</v>
      </c>
      <c r="BI83" s="140">
        <f t="shared" si="8"/>
        <v>0</v>
      </c>
      <c r="BJ83" s="18" t="s">
        <v>80</v>
      </c>
      <c r="BK83" s="140">
        <f t="shared" si="9"/>
        <v>0</v>
      </c>
      <c r="BL83" s="18" t="s">
        <v>2048</v>
      </c>
      <c r="BM83" s="139" t="s">
        <v>2052</v>
      </c>
    </row>
    <row r="84" spans="2:65" s="1" customFormat="1" ht="49.15" customHeight="1">
      <c r="B84" s="33"/>
      <c r="C84" s="128" t="s">
        <v>147</v>
      </c>
      <c r="D84" s="128" t="s">
        <v>149</v>
      </c>
      <c r="E84" s="129" t="s">
        <v>2053</v>
      </c>
      <c r="F84" s="130" t="s">
        <v>2054</v>
      </c>
      <c r="G84" s="131" t="s">
        <v>232</v>
      </c>
      <c r="H84" s="132">
        <v>1</v>
      </c>
      <c r="I84" s="133"/>
      <c r="J84" s="134">
        <f t="shared" si="0"/>
        <v>0</v>
      </c>
      <c r="K84" s="130" t="s">
        <v>19</v>
      </c>
      <c r="L84" s="33"/>
      <c r="M84" s="135" t="s">
        <v>19</v>
      </c>
      <c r="N84" s="136" t="s">
        <v>43</v>
      </c>
      <c r="P84" s="137">
        <f t="shared" si="1"/>
        <v>0</v>
      </c>
      <c r="Q84" s="137">
        <v>0</v>
      </c>
      <c r="R84" s="137">
        <f t="shared" si="2"/>
        <v>0</v>
      </c>
      <c r="S84" s="137">
        <v>0</v>
      </c>
      <c r="T84" s="138">
        <f t="shared" si="3"/>
        <v>0</v>
      </c>
      <c r="AR84" s="139" t="s">
        <v>2048</v>
      </c>
      <c r="AT84" s="139" t="s">
        <v>149</v>
      </c>
      <c r="AU84" s="139" t="s">
        <v>80</v>
      </c>
      <c r="AY84" s="18" t="s">
        <v>146</v>
      </c>
      <c r="BE84" s="140">
        <f t="shared" si="4"/>
        <v>0</v>
      </c>
      <c r="BF84" s="140">
        <f t="shared" si="5"/>
        <v>0</v>
      </c>
      <c r="BG84" s="140">
        <f t="shared" si="6"/>
        <v>0</v>
      </c>
      <c r="BH84" s="140">
        <f t="shared" si="7"/>
        <v>0</v>
      </c>
      <c r="BI84" s="140">
        <f t="shared" si="8"/>
        <v>0</v>
      </c>
      <c r="BJ84" s="18" t="s">
        <v>80</v>
      </c>
      <c r="BK84" s="140">
        <f t="shared" si="9"/>
        <v>0</v>
      </c>
      <c r="BL84" s="18" t="s">
        <v>2048</v>
      </c>
      <c r="BM84" s="139" t="s">
        <v>2055</v>
      </c>
    </row>
    <row r="85" spans="2:65" s="1" customFormat="1" ht="24.2" customHeight="1">
      <c r="B85" s="33"/>
      <c r="C85" s="128" t="s">
        <v>154</v>
      </c>
      <c r="D85" s="128" t="s">
        <v>149</v>
      </c>
      <c r="E85" s="129" t="s">
        <v>2056</v>
      </c>
      <c r="F85" s="130" t="s">
        <v>2057</v>
      </c>
      <c r="G85" s="131" t="s">
        <v>232</v>
      </c>
      <c r="H85" s="132">
        <v>1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43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2048</v>
      </c>
      <c r="AT85" s="139" t="s">
        <v>149</v>
      </c>
      <c r="AU85" s="139" t="s">
        <v>80</v>
      </c>
      <c r="AY85" s="18" t="s">
        <v>146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80</v>
      </c>
      <c r="BK85" s="140">
        <f t="shared" si="9"/>
        <v>0</v>
      </c>
      <c r="BL85" s="18" t="s">
        <v>2048</v>
      </c>
      <c r="BM85" s="139" t="s">
        <v>2058</v>
      </c>
    </row>
    <row r="86" spans="2:65" s="1" customFormat="1" ht="24.2" customHeight="1">
      <c r="B86" s="33"/>
      <c r="C86" s="128" t="s">
        <v>180</v>
      </c>
      <c r="D86" s="128" t="s">
        <v>149</v>
      </c>
      <c r="E86" s="129" t="s">
        <v>2059</v>
      </c>
      <c r="F86" s="130" t="s">
        <v>2060</v>
      </c>
      <c r="G86" s="131" t="s">
        <v>232</v>
      </c>
      <c r="H86" s="132">
        <v>1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43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154</v>
      </c>
      <c r="AT86" s="139" t="s">
        <v>149</v>
      </c>
      <c r="AU86" s="139" t="s">
        <v>80</v>
      </c>
      <c r="AY86" s="18" t="s">
        <v>146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80</v>
      </c>
      <c r="BK86" s="140">
        <f t="shared" si="9"/>
        <v>0</v>
      </c>
      <c r="BL86" s="18" t="s">
        <v>154</v>
      </c>
      <c r="BM86" s="139" t="s">
        <v>2061</v>
      </c>
    </row>
    <row r="87" spans="2:65" s="1" customFormat="1" ht="16.5" customHeight="1">
      <c r="B87" s="33"/>
      <c r="C87" s="128" t="s">
        <v>189</v>
      </c>
      <c r="D87" s="128" t="s">
        <v>149</v>
      </c>
      <c r="E87" s="129" t="s">
        <v>2062</v>
      </c>
      <c r="F87" s="130" t="s">
        <v>2063</v>
      </c>
      <c r="G87" s="131" t="s">
        <v>232</v>
      </c>
      <c r="H87" s="132">
        <v>1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43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154</v>
      </c>
      <c r="AT87" s="139" t="s">
        <v>149</v>
      </c>
      <c r="AU87" s="139" t="s">
        <v>80</v>
      </c>
      <c r="AY87" s="18" t="s">
        <v>146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80</v>
      </c>
      <c r="BK87" s="140">
        <f t="shared" si="9"/>
        <v>0</v>
      </c>
      <c r="BL87" s="18" t="s">
        <v>154</v>
      </c>
      <c r="BM87" s="139" t="s">
        <v>2064</v>
      </c>
    </row>
    <row r="88" spans="2:65" s="1" customFormat="1" ht="21.75" customHeight="1">
      <c r="B88" s="33"/>
      <c r="C88" s="128" t="s">
        <v>193</v>
      </c>
      <c r="D88" s="128" t="s">
        <v>149</v>
      </c>
      <c r="E88" s="129" t="s">
        <v>2065</v>
      </c>
      <c r="F88" s="130" t="s">
        <v>2066</v>
      </c>
      <c r="G88" s="131" t="s">
        <v>232</v>
      </c>
      <c r="H88" s="132">
        <v>1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43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2048</v>
      </c>
      <c r="AT88" s="139" t="s">
        <v>149</v>
      </c>
      <c r="AU88" s="139" t="s">
        <v>80</v>
      </c>
      <c r="AY88" s="18" t="s">
        <v>146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80</v>
      </c>
      <c r="BK88" s="140">
        <f t="shared" si="9"/>
        <v>0</v>
      </c>
      <c r="BL88" s="18" t="s">
        <v>2048</v>
      </c>
      <c r="BM88" s="139" t="s">
        <v>2067</v>
      </c>
    </row>
    <row r="89" spans="2:65" s="1" customFormat="1" ht="16.5" customHeight="1">
      <c r="B89" s="33"/>
      <c r="C89" s="128" t="s">
        <v>215</v>
      </c>
      <c r="D89" s="128" t="s">
        <v>149</v>
      </c>
      <c r="E89" s="129" t="s">
        <v>2068</v>
      </c>
      <c r="F89" s="130" t="s">
        <v>2069</v>
      </c>
      <c r="G89" s="131" t="s">
        <v>232</v>
      </c>
      <c r="H89" s="132">
        <v>1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43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2048</v>
      </c>
      <c r="AT89" s="139" t="s">
        <v>149</v>
      </c>
      <c r="AU89" s="139" t="s">
        <v>80</v>
      </c>
      <c r="AY89" s="18" t="s">
        <v>146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80</v>
      </c>
      <c r="BK89" s="140">
        <f t="shared" si="9"/>
        <v>0</v>
      </c>
      <c r="BL89" s="18" t="s">
        <v>2048</v>
      </c>
      <c r="BM89" s="139" t="s">
        <v>2070</v>
      </c>
    </row>
    <row r="90" spans="2:65" s="1" customFormat="1" ht="44.25" customHeight="1">
      <c r="B90" s="33"/>
      <c r="C90" s="128" t="s">
        <v>219</v>
      </c>
      <c r="D90" s="128" t="s">
        <v>149</v>
      </c>
      <c r="E90" s="129" t="s">
        <v>2071</v>
      </c>
      <c r="F90" s="130" t="s">
        <v>2072</v>
      </c>
      <c r="G90" s="131" t="s">
        <v>232</v>
      </c>
      <c r="H90" s="132">
        <v>1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43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2048</v>
      </c>
      <c r="AT90" s="139" t="s">
        <v>149</v>
      </c>
      <c r="AU90" s="139" t="s">
        <v>80</v>
      </c>
      <c r="AY90" s="18" t="s">
        <v>146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80</v>
      </c>
      <c r="BK90" s="140">
        <f t="shared" si="9"/>
        <v>0</v>
      </c>
      <c r="BL90" s="18" t="s">
        <v>2048</v>
      </c>
      <c r="BM90" s="139" t="s">
        <v>2073</v>
      </c>
    </row>
    <row r="91" spans="2:65" s="1" customFormat="1" ht="37.9" customHeight="1">
      <c r="B91" s="33"/>
      <c r="C91" s="128" t="s">
        <v>223</v>
      </c>
      <c r="D91" s="128" t="s">
        <v>149</v>
      </c>
      <c r="E91" s="129" t="s">
        <v>2074</v>
      </c>
      <c r="F91" s="130" t="s">
        <v>2075</v>
      </c>
      <c r="G91" s="131" t="s">
        <v>232</v>
      </c>
      <c r="H91" s="132">
        <v>1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43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2048</v>
      </c>
      <c r="AT91" s="139" t="s">
        <v>149</v>
      </c>
      <c r="AU91" s="139" t="s">
        <v>80</v>
      </c>
      <c r="AY91" s="18" t="s">
        <v>146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80</v>
      </c>
      <c r="BK91" s="140">
        <f t="shared" si="9"/>
        <v>0</v>
      </c>
      <c r="BL91" s="18" t="s">
        <v>2048</v>
      </c>
      <c r="BM91" s="139" t="s">
        <v>2076</v>
      </c>
    </row>
    <row r="92" spans="2:65" s="1" customFormat="1" ht="16.5" customHeight="1">
      <c r="B92" s="33"/>
      <c r="C92" s="128" t="s">
        <v>229</v>
      </c>
      <c r="D92" s="128" t="s">
        <v>149</v>
      </c>
      <c r="E92" s="129" t="s">
        <v>2077</v>
      </c>
      <c r="F92" s="130" t="s">
        <v>2078</v>
      </c>
      <c r="G92" s="131" t="s">
        <v>2079</v>
      </c>
      <c r="H92" s="132">
        <v>12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43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2048</v>
      </c>
      <c r="AT92" s="139" t="s">
        <v>149</v>
      </c>
      <c r="AU92" s="139" t="s">
        <v>80</v>
      </c>
      <c r="AY92" s="18" t="s">
        <v>146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80</v>
      </c>
      <c r="BK92" s="140">
        <f t="shared" si="9"/>
        <v>0</v>
      </c>
      <c r="BL92" s="18" t="s">
        <v>2048</v>
      </c>
      <c r="BM92" s="139" t="s">
        <v>2080</v>
      </c>
    </row>
    <row r="93" spans="2:65" s="1" customFormat="1" ht="24.2" customHeight="1">
      <c r="B93" s="33"/>
      <c r="C93" s="128" t="s">
        <v>234</v>
      </c>
      <c r="D93" s="128" t="s">
        <v>149</v>
      </c>
      <c r="E93" s="129" t="s">
        <v>2081</v>
      </c>
      <c r="F93" s="130" t="s">
        <v>2082</v>
      </c>
      <c r="G93" s="131" t="s">
        <v>2079</v>
      </c>
      <c r="H93" s="132">
        <v>8</v>
      </c>
      <c r="I93" s="133"/>
      <c r="J93" s="134">
        <f t="shared" si="0"/>
        <v>0</v>
      </c>
      <c r="K93" s="130" t="s">
        <v>19</v>
      </c>
      <c r="L93" s="33"/>
      <c r="M93" s="135" t="s">
        <v>19</v>
      </c>
      <c r="N93" s="136" t="s">
        <v>43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2048</v>
      </c>
      <c r="AT93" s="139" t="s">
        <v>149</v>
      </c>
      <c r="AU93" s="139" t="s">
        <v>80</v>
      </c>
      <c r="AY93" s="18" t="s">
        <v>146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80</v>
      </c>
      <c r="BK93" s="140">
        <f t="shared" si="9"/>
        <v>0</v>
      </c>
      <c r="BL93" s="18" t="s">
        <v>2048</v>
      </c>
      <c r="BM93" s="139" t="s">
        <v>2083</v>
      </c>
    </row>
    <row r="94" spans="2:65" s="1" customFormat="1" ht="24.2" customHeight="1">
      <c r="B94" s="33"/>
      <c r="C94" s="128" t="s">
        <v>238</v>
      </c>
      <c r="D94" s="128" t="s">
        <v>149</v>
      </c>
      <c r="E94" s="129" t="s">
        <v>2084</v>
      </c>
      <c r="F94" s="130" t="s">
        <v>2085</v>
      </c>
      <c r="G94" s="131" t="s">
        <v>232</v>
      </c>
      <c r="H94" s="132">
        <v>1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43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2048</v>
      </c>
      <c r="AT94" s="139" t="s">
        <v>149</v>
      </c>
      <c r="AU94" s="139" t="s">
        <v>80</v>
      </c>
      <c r="AY94" s="18" t="s">
        <v>146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80</v>
      </c>
      <c r="BK94" s="140">
        <f t="shared" si="9"/>
        <v>0</v>
      </c>
      <c r="BL94" s="18" t="s">
        <v>2048</v>
      </c>
      <c r="BM94" s="139" t="s">
        <v>2086</v>
      </c>
    </row>
    <row r="95" spans="2:65" s="1" customFormat="1" ht="49.15" customHeight="1">
      <c r="B95" s="33"/>
      <c r="C95" s="128" t="s">
        <v>244</v>
      </c>
      <c r="D95" s="128" t="s">
        <v>149</v>
      </c>
      <c r="E95" s="129" t="s">
        <v>2087</v>
      </c>
      <c r="F95" s="130" t="s">
        <v>2088</v>
      </c>
      <c r="G95" s="131" t="s">
        <v>232</v>
      </c>
      <c r="H95" s="132">
        <v>1</v>
      </c>
      <c r="I95" s="133"/>
      <c r="J95" s="134">
        <f t="shared" si="0"/>
        <v>0</v>
      </c>
      <c r="K95" s="130" t="s">
        <v>19</v>
      </c>
      <c r="L95" s="33"/>
      <c r="M95" s="135" t="s">
        <v>19</v>
      </c>
      <c r="N95" s="136" t="s">
        <v>43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2048</v>
      </c>
      <c r="AT95" s="139" t="s">
        <v>149</v>
      </c>
      <c r="AU95" s="139" t="s">
        <v>80</v>
      </c>
      <c r="AY95" s="18" t="s">
        <v>146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80</v>
      </c>
      <c r="BK95" s="140">
        <f t="shared" si="9"/>
        <v>0</v>
      </c>
      <c r="BL95" s="18" t="s">
        <v>2048</v>
      </c>
      <c r="BM95" s="139" t="s">
        <v>2089</v>
      </c>
    </row>
    <row r="96" spans="2:65" s="1" customFormat="1" ht="24.2" customHeight="1">
      <c r="B96" s="33"/>
      <c r="C96" s="128" t="s">
        <v>8</v>
      </c>
      <c r="D96" s="128" t="s">
        <v>149</v>
      </c>
      <c r="E96" s="129" t="s">
        <v>2090</v>
      </c>
      <c r="F96" s="130" t="s">
        <v>2091</v>
      </c>
      <c r="G96" s="131" t="s">
        <v>232</v>
      </c>
      <c r="H96" s="132">
        <v>1</v>
      </c>
      <c r="I96" s="133"/>
      <c r="J96" s="134">
        <f t="shared" si="0"/>
        <v>0</v>
      </c>
      <c r="K96" s="130" t="s">
        <v>19</v>
      </c>
      <c r="L96" s="33"/>
      <c r="M96" s="135" t="s">
        <v>19</v>
      </c>
      <c r="N96" s="136" t="s">
        <v>43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2048</v>
      </c>
      <c r="AT96" s="139" t="s">
        <v>149</v>
      </c>
      <c r="AU96" s="139" t="s">
        <v>80</v>
      </c>
      <c r="AY96" s="18" t="s">
        <v>146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80</v>
      </c>
      <c r="BK96" s="140">
        <f t="shared" si="9"/>
        <v>0</v>
      </c>
      <c r="BL96" s="18" t="s">
        <v>2048</v>
      </c>
      <c r="BM96" s="139" t="s">
        <v>2092</v>
      </c>
    </row>
    <row r="97" spans="2:65" s="1" customFormat="1" ht="44.25" customHeight="1">
      <c r="B97" s="33"/>
      <c r="C97" s="128" t="s">
        <v>256</v>
      </c>
      <c r="D97" s="128" t="s">
        <v>149</v>
      </c>
      <c r="E97" s="129" t="s">
        <v>2093</v>
      </c>
      <c r="F97" s="130" t="s">
        <v>2094</v>
      </c>
      <c r="G97" s="131" t="s">
        <v>232</v>
      </c>
      <c r="H97" s="132">
        <v>1</v>
      </c>
      <c r="I97" s="133"/>
      <c r="J97" s="134">
        <f t="shared" si="0"/>
        <v>0</v>
      </c>
      <c r="K97" s="130" t="s">
        <v>19</v>
      </c>
      <c r="L97" s="33"/>
      <c r="M97" s="135" t="s">
        <v>19</v>
      </c>
      <c r="N97" s="136" t="s">
        <v>43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2048</v>
      </c>
      <c r="AT97" s="139" t="s">
        <v>149</v>
      </c>
      <c r="AU97" s="139" t="s">
        <v>80</v>
      </c>
      <c r="AY97" s="18" t="s">
        <v>146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80</v>
      </c>
      <c r="BK97" s="140">
        <f t="shared" si="9"/>
        <v>0</v>
      </c>
      <c r="BL97" s="18" t="s">
        <v>2048</v>
      </c>
      <c r="BM97" s="139" t="s">
        <v>2095</v>
      </c>
    </row>
    <row r="98" spans="2:65" s="1" customFormat="1" ht="24.2" customHeight="1">
      <c r="B98" s="33"/>
      <c r="C98" s="128" t="s">
        <v>261</v>
      </c>
      <c r="D98" s="128" t="s">
        <v>149</v>
      </c>
      <c r="E98" s="129" t="s">
        <v>2096</v>
      </c>
      <c r="F98" s="130" t="s">
        <v>2097</v>
      </c>
      <c r="G98" s="131" t="s">
        <v>232</v>
      </c>
      <c r="H98" s="132">
        <v>1</v>
      </c>
      <c r="I98" s="276">
        <v>500000</v>
      </c>
      <c r="J98" s="134">
        <f t="shared" si="0"/>
        <v>500000</v>
      </c>
      <c r="K98" s="130" t="s">
        <v>19</v>
      </c>
      <c r="L98" s="33"/>
      <c r="M98" s="193" t="s">
        <v>19</v>
      </c>
      <c r="N98" s="194" t="s">
        <v>43</v>
      </c>
      <c r="O98" s="191"/>
      <c r="P98" s="195">
        <f t="shared" si="1"/>
        <v>0</v>
      </c>
      <c r="Q98" s="195">
        <v>0</v>
      </c>
      <c r="R98" s="195">
        <f t="shared" si="2"/>
        <v>0</v>
      </c>
      <c r="S98" s="195">
        <v>0</v>
      </c>
      <c r="T98" s="196">
        <f t="shared" si="3"/>
        <v>0</v>
      </c>
      <c r="AR98" s="139" t="s">
        <v>2048</v>
      </c>
      <c r="AT98" s="139" t="s">
        <v>149</v>
      </c>
      <c r="AU98" s="139" t="s">
        <v>80</v>
      </c>
      <c r="AY98" s="18" t="s">
        <v>146</v>
      </c>
      <c r="BE98" s="140">
        <f t="shared" si="4"/>
        <v>500000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80</v>
      </c>
      <c r="BK98" s="140">
        <f t="shared" si="9"/>
        <v>500000</v>
      </c>
      <c r="BL98" s="18" t="s">
        <v>2048</v>
      </c>
      <c r="BM98" s="139" t="s">
        <v>2098</v>
      </c>
    </row>
    <row r="99" spans="2:65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33"/>
    </row>
  </sheetData>
  <sheetProtection algorithmName="SHA-512" hashValue="t8fizBSKQyKB4ZqeR9qPtMi+EezA5Ox+ZoaZKYUpsPpWqWLJRRb7LZvn8vZ9dcfk9j+vmQxg+n74GXiUqCRmqA==" saltValue="QAEq48CB59JSBT5Wvps5XQ==" spinCount="100000" sheet="1" formatColumns="0" formatRows="0" autoFilter="0"/>
  <autoFilter ref="C79:K98" xr:uid="{00000000-0009-0000-0000-000008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7" customWidth="1"/>
    <col min="2" max="2" width="1.6640625" style="197" customWidth="1"/>
    <col min="3" max="4" width="5" style="197" customWidth="1"/>
    <col min="5" max="5" width="11.6640625" style="197" customWidth="1"/>
    <col min="6" max="6" width="9.1640625" style="197" customWidth="1"/>
    <col min="7" max="7" width="5" style="197" customWidth="1"/>
    <col min="8" max="8" width="77.83203125" style="197" customWidth="1"/>
    <col min="9" max="10" width="20" style="197" customWidth="1"/>
    <col min="11" max="11" width="1.6640625" style="197" customWidth="1"/>
  </cols>
  <sheetData>
    <row r="1" spans="2:11" customFormat="1" ht="37.5" customHeight="1"/>
    <row r="2" spans="2:11" customFormat="1" ht="7.5" customHeight="1">
      <c r="B2" s="198"/>
      <c r="C2" s="199"/>
      <c r="D2" s="199"/>
      <c r="E2" s="199"/>
      <c r="F2" s="199"/>
      <c r="G2" s="199"/>
      <c r="H2" s="199"/>
      <c r="I2" s="199"/>
      <c r="J2" s="199"/>
      <c r="K2" s="200"/>
    </row>
    <row r="3" spans="2:11" s="16" customFormat="1" ht="45" customHeight="1">
      <c r="B3" s="201"/>
      <c r="C3" s="319" t="s">
        <v>2099</v>
      </c>
      <c r="D3" s="319"/>
      <c r="E3" s="319"/>
      <c r="F3" s="319"/>
      <c r="G3" s="319"/>
      <c r="H3" s="319"/>
      <c r="I3" s="319"/>
      <c r="J3" s="319"/>
      <c r="K3" s="202"/>
    </row>
    <row r="4" spans="2:11" customFormat="1" ht="25.5" customHeight="1">
      <c r="B4" s="203"/>
      <c r="C4" s="320" t="s">
        <v>2100</v>
      </c>
      <c r="D4" s="320"/>
      <c r="E4" s="320"/>
      <c r="F4" s="320"/>
      <c r="G4" s="320"/>
      <c r="H4" s="320"/>
      <c r="I4" s="320"/>
      <c r="J4" s="320"/>
      <c r="K4" s="204"/>
    </row>
    <row r="5" spans="2:11" customFormat="1" ht="5.25" customHeight="1">
      <c r="B5" s="203"/>
      <c r="C5" s="205"/>
      <c r="D5" s="205"/>
      <c r="E5" s="205"/>
      <c r="F5" s="205"/>
      <c r="G5" s="205"/>
      <c r="H5" s="205"/>
      <c r="I5" s="205"/>
      <c r="J5" s="205"/>
      <c r="K5" s="204"/>
    </row>
    <row r="6" spans="2:11" customFormat="1" ht="15" customHeight="1">
      <c r="B6" s="203"/>
      <c r="C6" s="318" t="s">
        <v>2101</v>
      </c>
      <c r="D6" s="318"/>
      <c r="E6" s="318"/>
      <c r="F6" s="318"/>
      <c r="G6" s="318"/>
      <c r="H6" s="318"/>
      <c r="I6" s="318"/>
      <c r="J6" s="318"/>
      <c r="K6" s="204"/>
    </row>
    <row r="7" spans="2:11" customFormat="1" ht="15" customHeight="1">
      <c r="B7" s="207"/>
      <c r="C7" s="318" t="s">
        <v>2102</v>
      </c>
      <c r="D7" s="318"/>
      <c r="E7" s="318"/>
      <c r="F7" s="318"/>
      <c r="G7" s="318"/>
      <c r="H7" s="318"/>
      <c r="I7" s="318"/>
      <c r="J7" s="318"/>
      <c r="K7" s="204"/>
    </row>
    <row r="8" spans="2:11" customFormat="1" ht="12.75" customHeight="1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pans="2:11" customFormat="1" ht="15" customHeight="1">
      <c r="B9" s="207"/>
      <c r="C9" s="318" t="s">
        <v>2103</v>
      </c>
      <c r="D9" s="318"/>
      <c r="E9" s="318"/>
      <c r="F9" s="318"/>
      <c r="G9" s="318"/>
      <c r="H9" s="318"/>
      <c r="I9" s="318"/>
      <c r="J9" s="318"/>
      <c r="K9" s="204"/>
    </row>
    <row r="10" spans="2:11" customFormat="1" ht="15" customHeight="1">
      <c r="B10" s="207"/>
      <c r="C10" s="206"/>
      <c r="D10" s="318" t="s">
        <v>2104</v>
      </c>
      <c r="E10" s="318"/>
      <c r="F10" s="318"/>
      <c r="G10" s="318"/>
      <c r="H10" s="318"/>
      <c r="I10" s="318"/>
      <c r="J10" s="318"/>
      <c r="K10" s="204"/>
    </row>
    <row r="11" spans="2:11" customFormat="1" ht="15" customHeight="1">
      <c r="B11" s="207"/>
      <c r="C11" s="208"/>
      <c r="D11" s="318" t="s">
        <v>2105</v>
      </c>
      <c r="E11" s="318"/>
      <c r="F11" s="318"/>
      <c r="G11" s="318"/>
      <c r="H11" s="318"/>
      <c r="I11" s="318"/>
      <c r="J11" s="318"/>
      <c r="K11" s="204"/>
    </row>
    <row r="12" spans="2:11" customFormat="1" ht="15" customHeight="1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pans="2:11" customFormat="1" ht="15" customHeight="1">
      <c r="B13" s="207"/>
      <c r="C13" s="208"/>
      <c r="D13" s="209" t="s">
        <v>2106</v>
      </c>
      <c r="E13" s="206"/>
      <c r="F13" s="206"/>
      <c r="G13" s="206"/>
      <c r="H13" s="206"/>
      <c r="I13" s="206"/>
      <c r="J13" s="206"/>
      <c r="K13" s="204"/>
    </row>
    <row r="14" spans="2:11" customFormat="1" ht="12.75" customHeight="1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pans="2:11" customFormat="1" ht="15" customHeight="1">
      <c r="B15" s="207"/>
      <c r="C15" s="208"/>
      <c r="D15" s="318" t="s">
        <v>2107</v>
      </c>
      <c r="E15" s="318"/>
      <c r="F15" s="318"/>
      <c r="G15" s="318"/>
      <c r="H15" s="318"/>
      <c r="I15" s="318"/>
      <c r="J15" s="318"/>
      <c r="K15" s="204"/>
    </row>
    <row r="16" spans="2:11" customFormat="1" ht="15" customHeight="1">
      <c r="B16" s="207"/>
      <c r="C16" s="208"/>
      <c r="D16" s="318" t="s">
        <v>2108</v>
      </c>
      <c r="E16" s="318"/>
      <c r="F16" s="318"/>
      <c r="G16" s="318"/>
      <c r="H16" s="318"/>
      <c r="I16" s="318"/>
      <c r="J16" s="318"/>
      <c r="K16" s="204"/>
    </row>
    <row r="17" spans="2:11" customFormat="1" ht="15" customHeight="1">
      <c r="B17" s="207"/>
      <c r="C17" s="208"/>
      <c r="D17" s="318" t="s">
        <v>2109</v>
      </c>
      <c r="E17" s="318"/>
      <c r="F17" s="318"/>
      <c r="G17" s="318"/>
      <c r="H17" s="318"/>
      <c r="I17" s="318"/>
      <c r="J17" s="318"/>
      <c r="K17" s="204"/>
    </row>
    <row r="18" spans="2:11" customFormat="1" ht="15" customHeight="1">
      <c r="B18" s="207"/>
      <c r="C18" s="208"/>
      <c r="D18" s="208"/>
      <c r="E18" s="210" t="s">
        <v>79</v>
      </c>
      <c r="F18" s="318" t="s">
        <v>2110</v>
      </c>
      <c r="G18" s="318"/>
      <c r="H18" s="318"/>
      <c r="I18" s="318"/>
      <c r="J18" s="318"/>
      <c r="K18" s="204"/>
    </row>
    <row r="19" spans="2:11" customFormat="1" ht="15" customHeight="1">
      <c r="B19" s="207"/>
      <c r="C19" s="208"/>
      <c r="D19" s="208"/>
      <c r="E19" s="210" t="s">
        <v>2111</v>
      </c>
      <c r="F19" s="318" t="s">
        <v>2112</v>
      </c>
      <c r="G19" s="318"/>
      <c r="H19" s="318"/>
      <c r="I19" s="318"/>
      <c r="J19" s="318"/>
      <c r="K19" s="204"/>
    </row>
    <row r="20" spans="2:11" customFormat="1" ht="15" customHeight="1">
      <c r="B20" s="207"/>
      <c r="C20" s="208"/>
      <c r="D20" s="208"/>
      <c r="E20" s="210" t="s">
        <v>2113</v>
      </c>
      <c r="F20" s="318" t="s">
        <v>2114</v>
      </c>
      <c r="G20" s="318"/>
      <c r="H20" s="318"/>
      <c r="I20" s="318"/>
      <c r="J20" s="318"/>
      <c r="K20" s="204"/>
    </row>
    <row r="21" spans="2:11" customFormat="1" ht="15" customHeight="1">
      <c r="B21" s="207"/>
      <c r="C21" s="208"/>
      <c r="D21" s="208"/>
      <c r="E21" s="210" t="s">
        <v>101</v>
      </c>
      <c r="F21" s="318" t="s">
        <v>2115</v>
      </c>
      <c r="G21" s="318"/>
      <c r="H21" s="318"/>
      <c r="I21" s="318"/>
      <c r="J21" s="318"/>
      <c r="K21" s="204"/>
    </row>
    <row r="22" spans="2:11" customFormat="1" ht="15" customHeight="1">
      <c r="B22" s="207"/>
      <c r="C22" s="208"/>
      <c r="D22" s="208"/>
      <c r="E22" s="210" t="s">
        <v>2116</v>
      </c>
      <c r="F22" s="318" t="s">
        <v>2117</v>
      </c>
      <c r="G22" s="318"/>
      <c r="H22" s="318"/>
      <c r="I22" s="318"/>
      <c r="J22" s="318"/>
      <c r="K22" s="204"/>
    </row>
    <row r="23" spans="2:11" customFormat="1" ht="15" customHeight="1">
      <c r="B23" s="207"/>
      <c r="C23" s="208"/>
      <c r="D23" s="208"/>
      <c r="E23" s="210" t="s">
        <v>2118</v>
      </c>
      <c r="F23" s="318" t="s">
        <v>2119</v>
      </c>
      <c r="G23" s="318"/>
      <c r="H23" s="318"/>
      <c r="I23" s="318"/>
      <c r="J23" s="318"/>
      <c r="K23" s="204"/>
    </row>
    <row r="24" spans="2:11" customFormat="1" ht="12.75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pans="2:11" customFormat="1" ht="15" customHeight="1">
      <c r="B25" s="207"/>
      <c r="C25" s="318" t="s">
        <v>2120</v>
      </c>
      <c r="D25" s="318"/>
      <c r="E25" s="318"/>
      <c r="F25" s="318"/>
      <c r="G25" s="318"/>
      <c r="H25" s="318"/>
      <c r="I25" s="318"/>
      <c r="J25" s="318"/>
      <c r="K25" s="204"/>
    </row>
    <row r="26" spans="2:11" customFormat="1" ht="15" customHeight="1">
      <c r="B26" s="207"/>
      <c r="C26" s="318" t="s">
        <v>2121</v>
      </c>
      <c r="D26" s="318"/>
      <c r="E26" s="318"/>
      <c r="F26" s="318"/>
      <c r="G26" s="318"/>
      <c r="H26" s="318"/>
      <c r="I26" s="318"/>
      <c r="J26" s="318"/>
      <c r="K26" s="204"/>
    </row>
    <row r="27" spans="2:11" customFormat="1" ht="15" customHeight="1">
      <c r="B27" s="207"/>
      <c r="C27" s="206"/>
      <c r="D27" s="318" t="s">
        <v>2122</v>
      </c>
      <c r="E27" s="318"/>
      <c r="F27" s="318"/>
      <c r="G27" s="318"/>
      <c r="H27" s="318"/>
      <c r="I27" s="318"/>
      <c r="J27" s="318"/>
      <c r="K27" s="204"/>
    </row>
    <row r="28" spans="2:11" customFormat="1" ht="15" customHeight="1">
      <c r="B28" s="207"/>
      <c r="C28" s="208"/>
      <c r="D28" s="318" t="s">
        <v>2123</v>
      </c>
      <c r="E28" s="318"/>
      <c r="F28" s="318"/>
      <c r="G28" s="318"/>
      <c r="H28" s="318"/>
      <c r="I28" s="318"/>
      <c r="J28" s="318"/>
      <c r="K28" s="204"/>
    </row>
    <row r="29" spans="2:11" customFormat="1" ht="12.75" customHeight="1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pans="2:11" customFormat="1" ht="15" customHeight="1">
      <c r="B30" s="207"/>
      <c r="C30" s="208"/>
      <c r="D30" s="318" t="s">
        <v>2124</v>
      </c>
      <c r="E30" s="318"/>
      <c r="F30" s="318"/>
      <c r="G30" s="318"/>
      <c r="H30" s="318"/>
      <c r="I30" s="318"/>
      <c r="J30" s="318"/>
      <c r="K30" s="204"/>
    </row>
    <row r="31" spans="2:11" customFormat="1" ht="15" customHeight="1">
      <c r="B31" s="207"/>
      <c r="C31" s="208"/>
      <c r="D31" s="318" t="s">
        <v>2125</v>
      </c>
      <c r="E31" s="318"/>
      <c r="F31" s="318"/>
      <c r="G31" s="318"/>
      <c r="H31" s="318"/>
      <c r="I31" s="318"/>
      <c r="J31" s="318"/>
      <c r="K31" s="204"/>
    </row>
    <row r="32" spans="2:11" customFormat="1" ht="12.75" customHeight="1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pans="2:11" customFormat="1" ht="15" customHeight="1">
      <c r="B33" s="207"/>
      <c r="C33" s="208"/>
      <c r="D33" s="318" t="s">
        <v>2126</v>
      </c>
      <c r="E33" s="318"/>
      <c r="F33" s="318"/>
      <c r="G33" s="318"/>
      <c r="H33" s="318"/>
      <c r="I33" s="318"/>
      <c r="J33" s="318"/>
      <c r="K33" s="204"/>
    </row>
    <row r="34" spans="2:11" customFormat="1" ht="15" customHeight="1">
      <c r="B34" s="207"/>
      <c r="C34" s="208"/>
      <c r="D34" s="318" t="s">
        <v>2127</v>
      </c>
      <c r="E34" s="318"/>
      <c r="F34" s="318"/>
      <c r="G34" s="318"/>
      <c r="H34" s="318"/>
      <c r="I34" s="318"/>
      <c r="J34" s="318"/>
      <c r="K34" s="204"/>
    </row>
    <row r="35" spans="2:11" customFormat="1" ht="15" customHeight="1">
      <c r="B35" s="207"/>
      <c r="C35" s="208"/>
      <c r="D35" s="318" t="s">
        <v>2128</v>
      </c>
      <c r="E35" s="318"/>
      <c r="F35" s="318"/>
      <c r="G35" s="318"/>
      <c r="H35" s="318"/>
      <c r="I35" s="318"/>
      <c r="J35" s="318"/>
      <c r="K35" s="204"/>
    </row>
    <row r="36" spans="2:11" customFormat="1" ht="15" customHeight="1">
      <c r="B36" s="207"/>
      <c r="C36" s="208"/>
      <c r="D36" s="206"/>
      <c r="E36" s="209" t="s">
        <v>132</v>
      </c>
      <c r="F36" s="206"/>
      <c r="G36" s="318" t="s">
        <v>2129</v>
      </c>
      <c r="H36" s="318"/>
      <c r="I36" s="318"/>
      <c r="J36" s="318"/>
      <c r="K36" s="204"/>
    </row>
    <row r="37" spans="2:11" customFormat="1" ht="30.75" customHeight="1">
      <c r="B37" s="207"/>
      <c r="C37" s="208"/>
      <c r="D37" s="206"/>
      <c r="E37" s="209" t="s">
        <v>2130</v>
      </c>
      <c r="F37" s="206"/>
      <c r="G37" s="318" t="s">
        <v>2131</v>
      </c>
      <c r="H37" s="318"/>
      <c r="I37" s="318"/>
      <c r="J37" s="318"/>
      <c r="K37" s="204"/>
    </row>
    <row r="38" spans="2:11" customFormat="1" ht="15" customHeight="1">
      <c r="B38" s="207"/>
      <c r="C38" s="208"/>
      <c r="D38" s="206"/>
      <c r="E38" s="209" t="s">
        <v>53</v>
      </c>
      <c r="F38" s="206"/>
      <c r="G38" s="318" t="s">
        <v>2132</v>
      </c>
      <c r="H38" s="318"/>
      <c r="I38" s="318"/>
      <c r="J38" s="318"/>
      <c r="K38" s="204"/>
    </row>
    <row r="39" spans="2:11" customFormat="1" ht="15" customHeight="1">
      <c r="B39" s="207"/>
      <c r="C39" s="208"/>
      <c r="D39" s="206"/>
      <c r="E39" s="209" t="s">
        <v>54</v>
      </c>
      <c r="F39" s="206"/>
      <c r="G39" s="318" t="s">
        <v>2133</v>
      </c>
      <c r="H39" s="318"/>
      <c r="I39" s="318"/>
      <c r="J39" s="318"/>
      <c r="K39" s="204"/>
    </row>
    <row r="40" spans="2:11" customFormat="1" ht="15" customHeight="1">
      <c r="B40" s="207"/>
      <c r="C40" s="208"/>
      <c r="D40" s="206"/>
      <c r="E40" s="209" t="s">
        <v>133</v>
      </c>
      <c r="F40" s="206"/>
      <c r="G40" s="318" t="s">
        <v>2134</v>
      </c>
      <c r="H40" s="318"/>
      <c r="I40" s="318"/>
      <c r="J40" s="318"/>
      <c r="K40" s="204"/>
    </row>
    <row r="41" spans="2:11" customFormat="1" ht="15" customHeight="1">
      <c r="B41" s="207"/>
      <c r="C41" s="208"/>
      <c r="D41" s="206"/>
      <c r="E41" s="209" t="s">
        <v>134</v>
      </c>
      <c r="F41" s="206"/>
      <c r="G41" s="318" t="s">
        <v>2135</v>
      </c>
      <c r="H41" s="318"/>
      <c r="I41" s="318"/>
      <c r="J41" s="318"/>
      <c r="K41" s="204"/>
    </row>
    <row r="42" spans="2:11" customFormat="1" ht="15" customHeight="1">
      <c r="B42" s="207"/>
      <c r="C42" s="208"/>
      <c r="D42" s="206"/>
      <c r="E42" s="209" t="s">
        <v>2136</v>
      </c>
      <c r="F42" s="206"/>
      <c r="G42" s="318" t="s">
        <v>2137</v>
      </c>
      <c r="H42" s="318"/>
      <c r="I42" s="318"/>
      <c r="J42" s="318"/>
      <c r="K42" s="204"/>
    </row>
    <row r="43" spans="2:11" customFormat="1" ht="15" customHeight="1">
      <c r="B43" s="207"/>
      <c r="C43" s="208"/>
      <c r="D43" s="206"/>
      <c r="E43" s="209"/>
      <c r="F43" s="206"/>
      <c r="G43" s="318" t="s">
        <v>2138</v>
      </c>
      <c r="H43" s="318"/>
      <c r="I43" s="318"/>
      <c r="J43" s="318"/>
      <c r="K43" s="204"/>
    </row>
    <row r="44" spans="2:11" customFormat="1" ht="15" customHeight="1">
      <c r="B44" s="207"/>
      <c r="C44" s="208"/>
      <c r="D44" s="206"/>
      <c r="E44" s="209" t="s">
        <v>2139</v>
      </c>
      <c r="F44" s="206"/>
      <c r="G44" s="318" t="s">
        <v>2140</v>
      </c>
      <c r="H44" s="318"/>
      <c r="I44" s="318"/>
      <c r="J44" s="318"/>
      <c r="K44" s="204"/>
    </row>
    <row r="45" spans="2:11" customFormat="1" ht="15" customHeight="1">
      <c r="B45" s="207"/>
      <c r="C45" s="208"/>
      <c r="D45" s="206"/>
      <c r="E45" s="209" t="s">
        <v>136</v>
      </c>
      <c r="F45" s="206"/>
      <c r="G45" s="318" t="s">
        <v>2141</v>
      </c>
      <c r="H45" s="318"/>
      <c r="I45" s="318"/>
      <c r="J45" s="318"/>
      <c r="K45" s="204"/>
    </row>
    <row r="46" spans="2:11" customFormat="1" ht="12.75" customHeight="1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pans="2:11" customFormat="1" ht="15" customHeight="1">
      <c r="B47" s="207"/>
      <c r="C47" s="208"/>
      <c r="D47" s="318" t="s">
        <v>2142</v>
      </c>
      <c r="E47" s="318"/>
      <c r="F47" s="318"/>
      <c r="G47" s="318"/>
      <c r="H47" s="318"/>
      <c r="I47" s="318"/>
      <c r="J47" s="318"/>
      <c r="K47" s="204"/>
    </row>
    <row r="48" spans="2:11" customFormat="1" ht="15" customHeight="1">
      <c r="B48" s="207"/>
      <c r="C48" s="208"/>
      <c r="D48" s="208"/>
      <c r="E48" s="318" t="s">
        <v>2143</v>
      </c>
      <c r="F48" s="318"/>
      <c r="G48" s="318"/>
      <c r="H48" s="318"/>
      <c r="I48" s="318"/>
      <c r="J48" s="318"/>
      <c r="K48" s="204"/>
    </row>
    <row r="49" spans="2:11" customFormat="1" ht="15" customHeight="1">
      <c r="B49" s="207"/>
      <c r="C49" s="208"/>
      <c r="D49" s="208"/>
      <c r="E49" s="318" t="s">
        <v>2144</v>
      </c>
      <c r="F49" s="318"/>
      <c r="G49" s="318"/>
      <c r="H49" s="318"/>
      <c r="I49" s="318"/>
      <c r="J49" s="318"/>
      <c r="K49" s="204"/>
    </row>
    <row r="50" spans="2:11" customFormat="1" ht="15" customHeight="1">
      <c r="B50" s="207"/>
      <c r="C50" s="208"/>
      <c r="D50" s="208"/>
      <c r="E50" s="318" t="s">
        <v>2145</v>
      </c>
      <c r="F50" s="318"/>
      <c r="G50" s="318"/>
      <c r="H50" s="318"/>
      <c r="I50" s="318"/>
      <c r="J50" s="318"/>
      <c r="K50" s="204"/>
    </row>
    <row r="51" spans="2:11" customFormat="1" ht="15" customHeight="1">
      <c r="B51" s="207"/>
      <c r="C51" s="208"/>
      <c r="D51" s="318" t="s">
        <v>2146</v>
      </c>
      <c r="E51" s="318"/>
      <c r="F51" s="318"/>
      <c r="G51" s="318"/>
      <c r="H51" s="318"/>
      <c r="I51" s="318"/>
      <c r="J51" s="318"/>
      <c r="K51" s="204"/>
    </row>
    <row r="52" spans="2:11" customFormat="1" ht="25.5" customHeight="1">
      <c r="B52" s="203"/>
      <c r="C52" s="320" t="s">
        <v>2147</v>
      </c>
      <c r="D52" s="320"/>
      <c r="E52" s="320"/>
      <c r="F52" s="320"/>
      <c r="G52" s="320"/>
      <c r="H52" s="320"/>
      <c r="I52" s="320"/>
      <c r="J52" s="320"/>
      <c r="K52" s="204"/>
    </row>
    <row r="53" spans="2:11" customFormat="1" ht="5.25" customHeight="1">
      <c r="B53" s="203"/>
      <c r="C53" s="205"/>
      <c r="D53" s="205"/>
      <c r="E53" s="205"/>
      <c r="F53" s="205"/>
      <c r="G53" s="205"/>
      <c r="H53" s="205"/>
      <c r="I53" s="205"/>
      <c r="J53" s="205"/>
      <c r="K53" s="204"/>
    </row>
    <row r="54" spans="2:11" customFormat="1" ht="15" customHeight="1">
      <c r="B54" s="203"/>
      <c r="C54" s="318" t="s">
        <v>2148</v>
      </c>
      <c r="D54" s="318"/>
      <c r="E54" s="318"/>
      <c r="F54" s="318"/>
      <c r="G54" s="318"/>
      <c r="H54" s="318"/>
      <c r="I54" s="318"/>
      <c r="J54" s="318"/>
      <c r="K54" s="204"/>
    </row>
    <row r="55" spans="2:11" customFormat="1" ht="15" customHeight="1">
      <c r="B55" s="203"/>
      <c r="C55" s="318" t="s">
        <v>2149</v>
      </c>
      <c r="D55" s="318"/>
      <c r="E55" s="318"/>
      <c r="F55" s="318"/>
      <c r="G55" s="318"/>
      <c r="H55" s="318"/>
      <c r="I55" s="318"/>
      <c r="J55" s="318"/>
      <c r="K55" s="204"/>
    </row>
    <row r="56" spans="2:11" customFormat="1" ht="12.75" customHeight="1">
      <c r="B56" s="203"/>
      <c r="C56" s="206"/>
      <c r="D56" s="206"/>
      <c r="E56" s="206"/>
      <c r="F56" s="206"/>
      <c r="G56" s="206"/>
      <c r="H56" s="206"/>
      <c r="I56" s="206"/>
      <c r="J56" s="206"/>
      <c r="K56" s="204"/>
    </row>
    <row r="57" spans="2:11" customFormat="1" ht="15" customHeight="1">
      <c r="B57" s="203"/>
      <c r="C57" s="318" t="s">
        <v>2150</v>
      </c>
      <c r="D57" s="318"/>
      <c r="E57" s="318"/>
      <c r="F57" s="318"/>
      <c r="G57" s="318"/>
      <c r="H57" s="318"/>
      <c r="I57" s="318"/>
      <c r="J57" s="318"/>
      <c r="K57" s="204"/>
    </row>
    <row r="58" spans="2:11" customFormat="1" ht="15" customHeight="1">
      <c r="B58" s="203"/>
      <c r="C58" s="208"/>
      <c r="D58" s="318" t="s">
        <v>2151</v>
      </c>
      <c r="E58" s="318"/>
      <c r="F58" s="318"/>
      <c r="G58" s="318"/>
      <c r="H58" s="318"/>
      <c r="I58" s="318"/>
      <c r="J58" s="318"/>
      <c r="K58" s="204"/>
    </row>
    <row r="59" spans="2:11" customFormat="1" ht="15" customHeight="1">
      <c r="B59" s="203"/>
      <c r="C59" s="208"/>
      <c r="D59" s="318" t="s">
        <v>2152</v>
      </c>
      <c r="E59" s="318"/>
      <c r="F59" s="318"/>
      <c r="G59" s="318"/>
      <c r="H59" s="318"/>
      <c r="I59" s="318"/>
      <c r="J59" s="318"/>
      <c r="K59" s="204"/>
    </row>
    <row r="60" spans="2:11" customFormat="1" ht="15" customHeight="1">
      <c r="B60" s="203"/>
      <c r="C60" s="208"/>
      <c r="D60" s="318" t="s">
        <v>2153</v>
      </c>
      <c r="E60" s="318"/>
      <c r="F60" s="318"/>
      <c r="G60" s="318"/>
      <c r="H60" s="318"/>
      <c r="I60" s="318"/>
      <c r="J60" s="318"/>
      <c r="K60" s="204"/>
    </row>
    <row r="61" spans="2:11" customFormat="1" ht="15" customHeight="1">
      <c r="B61" s="203"/>
      <c r="C61" s="208"/>
      <c r="D61" s="318" t="s">
        <v>2154</v>
      </c>
      <c r="E61" s="318"/>
      <c r="F61" s="318"/>
      <c r="G61" s="318"/>
      <c r="H61" s="318"/>
      <c r="I61" s="318"/>
      <c r="J61" s="318"/>
      <c r="K61" s="204"/>
    </row>
    <row r="62" spans="2:11" customFormat="1" ht="15" customHeight="1">
      <c r="B62" s="203"/>
      <c r="C62" s="208"/>
      <c r="D62" s="322" t="s">
        <v>2155</v>
      </c>
      <c r="E62" s="322"/>
      <c r="F62" s="322"/>
      <c r="G62" s="322"/>
      <c r="H62" s="322"/>
      <c r="I62" s="322"/>
      <c r="J62" s="322"/>
      <c r="K62" s="204"/>
    </row>
    <row r="63" spans="2:11" customFormat="1" ht="15" customHeight="1">
      <c r="B63" s="203"/>
      <c r="C63" s="208"/>
      <c r="D63" s="318" t="s">
        <v>2156</v>
      </c>
      <c r="E63" s="318"/>
      <c r="F63" s="318"/>
      <c r="G63" s="318"/>
      <c r="H63" s="318"/>
      <c r="I63" s="318"/>
      <c r="J63" s="318"/>
      <c r="K63" s="204"/>
    </row>
    <row r="64" spans="2:11" customFormat="1" ht="12.75" customHeight="1">
      <c r="B64" s="203"/>
      <c r="C64" s="208"/>
      <c r="D64" s="208"/>
      <c r="E64" s="211"/>
      <c r="F64" s="208"/>
      <c r="G64" s="208"/>
      <c r="H64" s="208"/>
      <c r="I64" s="208"/>
      <c r="J64" s="208"/>
      <c r="K64" s="204"/>
    </row>
    <row r="65" spans="2:11" customFormat="1" ht="15" customHeight="1">
      <c r="B65" s="203"/>
      <c r="C65" s="208"/>
      <c r="D65" s="318" t="s">
        <v>2157</v>
      </c>
      <c r="E65" s="318"/>
      <c r="F65" s="318"/>
      <c r="G65" s="318"/>
      <c r="H65" s="318"/>
      <c r="I65" s="318"/>
      <c r="J65" s="318"/>
      <c r="K65" s="204"/>
    </row>
    <row r="66" spans="2:11" customFormat="1" ht="15" customHeight="1">
      <c r="B66" s="203"/>
      <c r="C66" s="208"/>
      <c r="D66" s="322" t="s">
        <v>2158</v>
      </c>
      <c r="E66" s="322"/>
      <c r="F66" s="322"/>
      <c r="G66" s="322"/>
      <c r="H66" s="322"/>
      <c r="I66" s="322"/>
      <c r="J66" s="322"/>
      <c r="K66" s="204"/>
    </row>
    <row r="67" spans="2:11" customFormat="1" ht="15" customHeight="1">
      <c r="B67" s="203"/>
      <c r="C67" s="208"/>
      <c r="D67" s="318" t="s">
        <v>2159</v>
      </c>
      <c r="E67" s="318"/>
      <c r="F67" s="318"/>
      <c r="G67" s="318"/>
      <c r="H67" s="318"/>
      <c r="I67" s="318"/>
      <c r="J67" s="318"/>
      <c r="K67" s="204"/>
    </row>
    <row r="68" spans="2:11" customFormat="1" ht="15" customHeight="1">
      <c r="B68" s="203"/>
      <c r="C68" s="208"/>
      <c r="D68" s="318" t="s">
        <v>2160</v>
      </c>
      <c r="E68" s="318"/>
      <c r="F68" s="318"/>
      <c r="G68" s="318"/>
      <c r="H68" s="318"/>
      <c r="I68" s="318"/>
      <c r="J68" s="318"/>
      <c r="K68" s="204"/>
    </row>
    <row r="69" spans="2:11" customFormat="1" ht="15" customHeight="1">
      <c r="B69" s="203"/>
      <c r="C69" s="208"/>
      <c r="D69" s="318" t="s">
        <v>2161</v>
      </c>
      <c r="E69" s="318"/>
      <c r="F69" s="318"/>
      <c r="G69" s="318"/>
      <c r="H69" s="318"/>
      <c r="I69" s="318"/>
      <c r="J69" s="318"/>
      <c r="K69" s="204"/>
    </row>
    <row r="70" spans="2:11" customFormat="1" ht="15" customHeight="1">
      <c r="B70" s="203"/>
      <c r="C70" s="208"/>
      <c r="D70" s="318" t="s">
        <v>2162</v>
      </c>
      <c r="E70" s="318"/>
      <c r="F70" s="318"/>
      <c r="G70" s="318"/>
      <c r="H70" s="318"/>
      <c r="I70" s="318"/>
      <c r="J70" s="318"/>
      <c r="K70" s="204"/>
    </row>
    <row r="71" spans="2:11" customFormat="1" ht="12.75" customHeight="1">
      <c r="B71" s="212"/>
      <c r="C71" s="213"/>
      <c r="D71" s="213"/>
      <c r="E71" s="213"/>
      <c r="F71" s="213"/>
      <c r="G71" s="213"/>
      <c r="H71" s="213"/>
      <c r="I71" s="213"/>
      <c r="J71" s="213"/>
      <c r="K71" s="214"/>
    </row>
    <row r="72" spans="2:11" customFormat="1" ht="18.75" customHeight="1">
      <c r="B72" s="215"/>
      <c r="C72" s="215"/>
      <c r="D72" s="215"/>
      <c r="E72" s="215"/>
      <c r="F72" s="215"/>
      <c r="G72" s="215"/>
      <c r="H72" s="215"/>
      <c r="I72" s="215"/>
      <c r="J72" s="215"/>
      <c r="K72" s="216"/>
    </row>
    <row r="73" spans="2:11" customFormat="1" ht="18.75" customHeight="1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customFormat="1" ht="7.5" customHeight="1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customFormat="1" ht="45" customHeight="1">
      <c r="B75" s="220"/>
      <c r="C75" s="321" t="s">
        <v>2163</v>
      </c>
      <c r="D75" s="321"/>
      <c r="E75" s="321"/>
      <c r="F75" s="321"/>
      <c r="G75" s="321"/>
      <c r="H75" s="321"/>
      <c r="I75" s="321"/>
      <c r="J75" s="321"/>
      <c r="K75" s="221"/>
    </row>
    <row r="76" spans="2:11" customFormat="1" ht="17.25" customHeight="1">
      <c r="B76" s="220"/>
      <c r="C76" s="222" t="s">
        <v>2164</v>
      </c>
      <c r="D76" s="222"/>
      <c r="E76" s="222"/>
      <c r="F76" s="222" t="s">
        <v>2165</v>
      </c>
      <c r="G76" s="223"/>
      <c r="H76" s="222" t="s">
        <v>54</v>
      </c>
      <c r="I76" s="222" t="s">
        <v>57</v>
      </c>
      <c r="J76" s="222" t="s">
        <v>2166</v>
      </c>
      <c r="K76" s="221"/>
    </row>
    <row r="77" spans="2:11" customFormat="1" ht="17.25" customHeight="1">
      <c r="B77" s="220"/>
      <c r="C77" s="224" t="s">
        <v>2167</v>
      </c>
      <c r="D77" s="224"/>
      <c r="E77" s="224"/>
      <c r="F77" s="225" t="s">
        <v>2168</v>
      </c>
      <c r="G77" s="226"/>
      <c r="H77" s="224"/>
      <c r="I77" s="224"/>
      <c r="J77" s="224" t="s">
        <v>2169</v>
      </c>
      <c r="K77" s="221"/>
    </row>
    <row r="78" spans="2:11" customFormat="1" ht="5.25" customHeight="1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customFormat="1" ht="15" customHeight="1">
      <c r="B79" s="220"/>
      <c r="C79" s="209" t="s">
        <v>53</v>
      </c>
      <c r="D79" s="229"/>
      <c r="E79" s="229"/>
      <c r="F79" s="230" t="s">
        <v>2170</v>
      </c>
      <c r="G79" s="231"/>
      <c r="H79" s="209" t="s">
        <v>2171</v>
      </c>
      <c r="I79" s="209" t="s">
        <v>2172</v>
      </c>
      <c r="J79" s="209">
        <v>20</v>
      </c>
      <c r="K79" s="221"/>
    </row>
    <row r="80" spans="2:11" customFormat="1" ht="15" customHeight="1">
      <c r="B80" s="220"/>
      <c r="C80" s="209" t="s">
        <v>2173</v>
      </c>
      <c r="D80" s="209"/>
      <c r="E80" s="209"/>
      <c r="F80" s="230" t="s">
        <v>2170</v>
      </c>
      <c r="G80" s="231"/>
      <c r="H80" s="209" t="s">
        <v>2174</v>
      </c>
      <c r="I80" s="209" t="s">
        <v>2172</v>
      </c>
      <c r="J80" s="209">
        <v>120</v>
      </c>
      <c r="K80" s="221"/>
    </row>
    <row r="81" spans="2:11" customFormat="1" ht="15" customHeight="1">
      <c r="B81" s="232"/>
      <c r="C81" s="209" t="s">
        <v>2175</v>
      </c>
      <c r="D81" s="209"/>
      <c r="E81" s="209"/>
      <c r="F81" s="230" t="s">
        <v>2176</v>
      </c>
      <c r="G81" s="231"/>
      <c r="H81" s="209" t="s">
        <v>2177</v>
      </c>
      <c r="I81" s="209" t="s">
        <v>2172</v>
      </c>
      <c r="J81" s="209">
        <v>50</v>
      </c>
      <c r="K81" s="221"/>
    </row>
    <row r="82" spans="2:11" customFormat="1" ht="15" customHeight="1">
      <c r="B82" s="232"/>
      <c r="C82" s="209" t="s">
        <v>2178</v>
      </c>
      <c r="D82" s="209"/>
      <c r="E82" s="209"/>
      <c r="F82" s="230" t="s">
        <v>2170</v>
      </c>
      <c r="G82" s="231"/>
      <c r="H82" s="209" t="s">
        <v>2179</v>
      </c>
      <c r="I82" s="209" t="s">
        <v>2180</v>
      </c>
      <c r="J82" s="209"/>
      <c r="K82" s="221"/>
    </row>
    <row r="83" spans="2:11" customFormat="1" ht="15" customHeight="1">
      <c r="B83" s="232"/>
      <c r="C83" s="209" t="s">
        <v>2181</v>
      </c>
      <c r="D83" s="209"/>
      <c r="E83" s="209"/>
      <c r="F83" s="230" t="s">
        <v>2176</v>
      </c>
      <c r="G83" s="209"/>
      <c r="H83" s="209" t="s">
        <v>2182</v>
      </c>
      <c r="I83" s="209" t="s">
        <v>2172</v>
      </c>
      <c r="J83" s="209">
        <v>15</v>
      </c>
      <c r="K83" s="221"/>
    </row>
    <row r="84" spans="2:11" customFormat="1" ht="15" customHeight="1">
      <c r="B84" s="232"/>
      <c r="C84" s="209" t="s">
        <v>2183</v>
      </c>
      <c r="D84" s="209"/>
      <c r="E84" s="209"/>
      <c r="F84" s="230" t="s">
        <v>2176</v>
      </c>
      <c r="G84" s="209"/>
      <c r="H84" s="209" t="s">
        <v>2184</v>
      </c>
      <c r="I84" s="209" t="s">
        <v>2172</v>
      </c>
      <c r="J84" s="209">
        <v>15</v>
      </c>
      <c r="K84" s="221"/>
    </row>
    <row r="85" spans="2:11" customFormat="1" ht="15" customHeight="1">
      <c r="B85" s="232"/>
      <c r="C85" s="209" t="s">
        <v>2185</v>
      </c>
      <c r="D85" s="209"/>
      <c r="E85" s="209"/>
      <c r="F85" s="230" t="s">
        <v>2176</v>
      </c>
      <c r="G85" s="209"/>
      <c r="H85" s="209" t="s">
        <v>2186</v>
      </c>
      <c r="I85" s="209" t="s">
        <v>2172</v>
      </c>
      <c r="J85" s="209">
        <v>20</v>
      </c>
      <c r="K85" s="221"/>
    </row>
    <row r="86" spans="2:11" customFormat="1" ht="15" customHeight="1">
      <c r="B86" s="232"/>
      <c r="C86" s="209" t="s">
        <v>2187</v>
      </c>
      <c r="D86" s="209"/>
      <c r="E86" s="209"/>
      <c r="F86" s="230" t="s">
        <v>2176</v>
      </c>
      <c r="G86" s="209"/>
      <c r="H86" s="209" t="s">
        <v>2188</v>
      </c>
      <c r="I86" s="209" t="s">
        <v>2172</v>
      </c>
      <c r="J86" s="209">
        <v>20</v>
      </c>
      <c r="K86" s="221"/>
    </row>
    <row r="87" spans="2:11" customFormat="1" ht="15" customHeight="1">
      <c r="B87" s="232"/>
      <c r="C87" s="209" t="s">
        <v>2189</v>
      </c>
      <c r="D87" s="209"/>
      <c r="E87" s="209"/>
      <c r="F87" s="230" t="s">
        <v>2176</v>
      </c>
      <c r="G87" s="231"/>
      <c r="H87" s="209" t="s">
        <v>2190</v>
      </c>
      <c r="I87" s="209" t="s">
        <v>2172</v>
      </c>
      <c r="J87" s="209">
        <v>50</v>
      </c>
      <c r="K87" s="221"/>
    </row>
    <row r="88" spans="2:11" customFormat="1" ht="15" customHeight="1">
      <c r="B88" s="232"/>
      <c r="C88" s="209" t="s">
        <v>2191</v>
      </c>
      <c r="D88" s="209"/>
      <c r="E88" s="209"/>
      <c r="F88" s="230" t="s">
        <v>2176</v>
      </c>
      <c r="G88" s="231"/>
      <c r="H88" s="209" t="s">
        <v>2192</v>
      </c>
      <c r="I88" s="209" t="s">
        <v>2172</v>
      </c>
      <c r="J88" s="209">
        <v>20</v>
      </c>
      <c r="K88" s="221"/>
    </row>
    <row r="89" spans="2:11" customFormat="1" ht="15" customHeight="1">
      <c r="B89" s="232"/>
      <c r="C89" s="209" t="s">
        <v>2193</v>
      </c>
      <c r="D89" s="209"/>
      <c r="E89" s="209"/>
      <c r="F89" s="230" t="s">
        <v>2176</v>
      </c>
      <c r="G89" s="231"/>
      <c r="H89" s="209" t="s">
        <v>2194</v>
      </c>
      <c r="I89" s="209" t="s">
        <v>2172</v>
      </c>
      <c r="J89" s="209">
        <v>20</v>
      </c>
      <c r="K89" s="221"/>
    </row>
    <row r="90" spans="2:11" customFormat="1" ht="15" customHeight="1">
      <c r="B90" s="232"/>
      <c r="C90" s="209" t="s">
        <v>2195</v>
      </c>
      <c r="D90" s="209"/>
      <c r="E90" s="209"/>
      <c r="F90" s="230" t="s">
        <v>2176</v>
      </c>
      <c r="G90" s="231"/>
      <c r="H90" s="209" t="s">
        <v>2196</v>
      </c>
      <c r="I90" s="209" t="s">
        <v>2172</v>
      </c>
      <c r="J90" s="209">
        <v>50</v>
      </c>
      <c r="K90" s="221"/>
    </row>
    <row r="91" spans="2:11" customFormat="1" ht="15" customHeight="1">
      <c r="B91" s="232"/>
      <c r="C91" s="209" t="s">
        <v>2197</v>
      </c>
      <c r="D91" s="209"/>
      <c r="E91" s="209"/>
      <c r="F91" s="230" t="s">
        <v>2176</v>
      </c>
      <c r="G91" s="231"/>
      <c r="H91" s="209" t="s">
        <v>2197</v>
      </c>
      <c r="I91" s="209" t="s">
        <v>2172</v>
      </c>
      <c r="J91" s="209">
        <v>50</v>
      </c>
      <c r="K91" s="221"/>
    </row>
    <row r="92" spans="2:11" customFormat="1" ht="15" customHeight="1">
      <c r="B92" s="232"/>
      <c r="C92" s="209" t="s">
        <v>2198</v>
      </c>
      <c r="D92" s="209"/>
      <c r="E92" s="209"/>
      <c r="F92" s="230" t="s">
        <v>2176</v>
      </c>
      <c r="G92" s="231"/>
      <c r="H92" s="209" t="s">
        <v>2199</v>
      </c>
      <c r="I92" s="209" t="s">
        <v>2172</v>
      </c>
      <c r="J92" s="209">
        <v>255</v>
      </c>
      <c r="K92" s="221"/>
    </row>
    <row r="93" spans="2:11" customFormat="1" ht="15" customHeight="1">
      <c r="B93" s="232"/>
      <c r="C93" s="209" t="s">
        <v>2200</v>
      </c>
      <c r="D93" s="209"/>
      <c r="E93" s="209"/>
      <c r="F93" s="230" t="s">
        <v>2170</v>
      </c>
      <c r="G93" s="231"/>
      <c r="H93" s="209" t="s">
        <v>2201</v>
      </c>
      <c r="I93" s="209" t="s">
        <v>2202</v>
      </c>
      <c r="J93" s="209"/>
      <c r="K93" s="221"/>
    </row>
    <row r="94" spans="2:11" customFormat="1" ht="15" customHeight="1">
      <c r="B94" s="232"/>
      <c r="C94" s="209" t="s">
        <v>2203</v>
      </c>
      <c r="D94" s="209"/>
      <c r="E94" s="209"/>
      <c r="F94" s="230" t="s">
        <v>2170</v>
      </c>
      <c r="G94" s="231"/>
      <c r="H94" s="209" t="s">
        <v>2204</v>
      </c>
      <c r="I94" s="209" t="s">
        <v>2205</v>
      </c>
      <c r="J94" s="209"/>
      <c r="K94" s="221"/>
    </row>
    <row r="95" spans="2:11" customFormat="1" ht="15" customHeight="1">
      <c r="B95" s="232"/>
      <c r="C95" s="209" t="s">
        <v>2206</v>
      </c>
      <c r="D95" s="209"/>
      <c r="E95" s="209"/>
      <c r="F95" s="230" t="s">
        <v>2170</v>
      </c>
      <c r="G95" s="231"/>
      <c r="H95" s="209" t="s">
        <v>2206</v>
      </c>
      <c r="I95" s="209" t="s">
        <v>2205</v>
      </c>
      <c r="J95" s="209"/>
      <c r="K95" s="221"/>
    </row>
    <row r="96" spans="2:11" customFormat="1" ht="15" customHeight="1">
      <c r="B96" s="232"/>
      <c r="C96" s="209" t="s">
        <v>38</v>
      </c>
      <c r="D96" s="209"/>
      <c r="E96" s="209"/>
      <c r="F96" s="230" t="s">
        <v>2170</v>
      </c>
      <c r="G96" s="231"/>
      <c r="H96" s="209" t="s">
        <v>2207</v>
      </c>
      <c r="I96" s="209" t="s">
        <v>2205</v>
      </c>
      <c r="J96" s="209"/>
      <c r="K96" s="221"/>
    </row>
    <row r="97" spans="2:11" customFormat="1" ht="15" customHeight="1">
      <c r="B97" s="232"/>
      <c r="C97" s="209" t="s">
        <v>48</v>
      </c>
      <c r="D97" s="209"/>
      <c r="E97" s="209"/>
      <c r="F97" s="230" t="s">
        <v>2170</v>
      </c>
      <c r="G97" s="231"/>
      <c r="H97" s="209" t="s">
        <v>2208</v>
      </c>
      <c r="I97" s="209" t="s">
        <v>2205</v>
      </c>
      <c r="J97" s="209"/>
      <c r="K97" s="221"/>
    </row>
    <row r="98" spans="2:11" customFormat="1" ht="15" customHeight="1">
      <c r="B98" s="233"/>
      <c r="C98" s="234"/>
      <c r="D98" s="234"/>
      <c r="E98" s="234"/>
      <c r="F98" s="234"/>
      <c r="G98" s="234"/>
      <c r="H98" s="234"/>
      <c r="I98" s="234"/>
      <c r="J98" s="234"/>
      <c r="K98" s="235"/>
    </row>
    <row r="99" spans="2:11" customFormat="1" ht="18.75" customHeight="1">
      <c r="B99" s="236"/>
      <c r="C99" s="237"/>
      <c r="D99" s="237"/>
      <c r="E99" s="237"/>
      <c r="F99" s="237"/>
      <c r="G99" s="237"/>
      <c r="H99" s="237"/>
      <c r="I99" s="237"/>
      <c r="J99" s="237"/>
      <c r="K99" s="236"/>
    </row>
    <row r="100" spans="2:11" customFormat="1" ht="18.75" customHeight="1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customFormat="1" ht="7.5" customHeight="1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customFormat="1" ht="45" customHeight="1">
      <c r="B102" s="220"/>
      <c r="C102" s="321" t="s">
        <v>2209</v>
      </c>
      <c r="D102" s="321"/>
      <c r="E102" s="321"/>
      <c r="F102" s="321"/>
      <c r="G102" s="321"/>
      <c r="H102" s="321"/>
      <c r="I102" s="321"/>
      <c r="J102" s="321"/>
      <c r="K102" s="221"/>
    </row>
    <row r="103" spans="2:11" customFormat="1" ht="17.25" customHeight="1">
      <c r="B103" s="220"/>
      <c r="C103" s="222" t="s">
        <v>2164</v>
      </c>
      <c r="D103" s="222"/>
      <c r="E103" s="222"/>
      <c r="F103" s="222" t="s">
        <v>2165</v>
      </c>
      <c r="G103" s="223"/>
      <c r="H103" s="222" t="s">
        <v>54</v>
      </c>
      <c r="I103" s="222" t="s">
        <v>57</v>
      </c>
      <c r="J103" s="222" t="s">
        <v>2166</v>
      </c>
      <c r="K103" s="221"/>
    </row>
    <row r="104" spans="2:11" customFormat="1" ht="17.25" customHeight="1">
      <c r="B104" s="220"/>
      <c r="C104" s="224" t="s">
        <v>2167</v>
      </c>
      <c r="D104" s="224"/>
      <c r="E104" s="224"/>
      <c r="F104" s="225" t="s">
        <v>2168</v>
      </c>
      <c r="G104" s="226"/>
      <c r="H104" s="224"/>
      <c r="I104" s="224"/>
      <c r="J104" s="224" t="s">
        <v>2169</v>
      </c>
      <c r="K104" s="221"/>
    </row>
    <row r="105" spans="2:11" customFormat="1" ht="5.25" customHeight="1">
      <c r="B105" s="220"/>
      <c r="C105" s="222"/>
      <c r="D105" s="222"/>
      <c r="E105" s="222"/>
      <c r="F105" s="222"/>
      <c r="G105" s="238"/>
      <c r="H105" s="222"/>
      <c r="I105" s="222"/>
      <c r="J105" s="222"/>
      <c r="K105" s="221"/>
    </row>
    <row r="106" spans="2:11" customFormat="1" ht="15" customHeight="1">
      <c r="B106" s="220"/>
      <c r="C106" s="209" t="s">
        <v>53</v>
      </c>
      <c r="D106" s="229"/>
      <c r="E106" s="229"/>
      <c r="F106" s="230" t="s">
        <v>2170</v>
      </c>
      <c r="G106" s="209"/>
      <c r="H106" s="209" t="s">
        <v>2210</v>
      </c>
      <c r="I106" s="209" t="s">
        <v>2172</v>
      </c>
      <c r="J106" s="209">
        <v>20</v>
      </c>
      <c r="K106" s="221"/>
    </row>
    <row r="107" spans="2:11" customFormat="1" ht="15" customHeight="1">
      <c r="B107" s="220"/>
      <c r="C107" s="209" t="s">
        <v>2173</v>
      </c>
      <c r="D107" s="209"/>
      <c r="E107" s="209"/>
      <c r="F107" s="230" t="s">
        <v>2170</v>
      </c>
      <c r="G107" s="209"/>
      <c r="H107" s="209" t="s">
        <v>2210</v>
      </c>
      <c r="I107" s="209" t="s">
        <v>2172</v>
      </c>
      <c r="J107" s="209">
        <v>120</v>
      </c>
      <c r="K107" s="221"/>
    </row>
    <row r="108" spans="2:11" customFormat="1" ht="15" customHeight="1">
      <c r="B108" s="232"/>
      <c r="C108" s="209" t="s">
        <v>2175</v>
      </c>
      <c r="D108" s="209"/>
      <c r="E108" s="209"/>
      <c r="F108" s="230" t="s">
        <v>2176</v>
      </c>
      <c r="G108" s="209"/>
      <c r="H108" s="209" t="s">
        <v>2210</v>
      </c>
      <c r="I108" s="209" t="s">
        <v>2172</v>
      </c>
      <c r="J108" s="209">
        <v>50</v>
      </c>
      <c r="K108" s="221"/>
    </row>
    <row r="109" spans="2:11" customFormat="1" ht="15" customHeight="1">
      <c r="B109" s="232"/>
      <c r="C109" s="209" t="s">
        <v>2178</v>
      </c>
      <c r="D109" s="209"/>
      <c r="E109" s="209"/>
      <c r="F109" s="230" t="s">
        <v>2170</v>
      </c>
      <c r="G109" s="209"/>
      <c r="H109" s="209" t="s">
        <v>2210</v>
      </c>
      <c r="I109" s="209" t="s">
        <v>2180</v>
      </c>
      <c r="J109" s="209"/>
      <c r="K109" s="221"/>
    </row>
    <row r="110" spans="2:11" customFormat="1" ht="15" customHeight="1">
      <c r="B110" s="232"/>
      <c r="C110" s="209" t="s">
        <v>2189</v>
      </c>
      <c r="D110" s="209"/>
      <c r="E110" s="209"/>
      <c r="F110" s="230" t="s">
        <v>2176</v>
      </c>
      <c r="G110" s="209"/>
      <c r="H110" s="209" t="s">
        <v>2210</v>
      </c>
      <c r="I110" s="209" t="s">
        <v>2172</v>
      </c>
      <c r="J110" s="209">
        <v>50</v>
      </c>
      <c r="K110" s="221"/>
    </row>
    <row r="111" spans="2:11" customFormat="1" ht="15" customHeight="1">
      <c r="B111" s="232"/>
      <c r="C111" s="209" t="s">
        <v>2197</v>
      </c>
      <c r="D111" s="209"/>
      <c r="E111" s="209"/>
      <c r="F111" s="230" t="s">
        <v>2176</v>
      </c>
      <c r="G111" s="209"/>
      <c r="H111" s="209" t="s">
        <v>2210</v>
      </c>
      <c r="I111" s="209" t="s">
        <v>2172</v>
      </c>
      <c r="J111" s="209">
        <v>50</v>
      </c>
      <c r="K111" s="221"/>
    </row>
    <row r="112" spans="2:11" customFormat="1" ht="15" customHeight="1">
      <c r="B112" s="232"/>
      <c r="C112" s="209" t="s">
        <v>2195</v>
      </c>
      <c r="D112" s="209"/>
      <c r="E112" s="209"/>
      <c r="F112" s="230" t="s">
        <v>2176</v>
      </c>
      <c r="G112" s="209"/>
      <c r="H112" s="209" t="s">
        <v>2210</v>
      </c>
      <c r="I112" s="209" t="s">
        <v>2172</v>
      </c>
      <c r="J112" s="209">
        <v>50</v>
      </c>
      <c r="K112" s="221"/>
    </row>
    <row r="113" spans="2:11" customFormat="1" ht="15" customHeight="1">
      <c r="B113" s="232"/>
      <c r="C113" s="209" t="s">
        <v>53</v>
      </c>
      <c r="D113" s="209"/>
      <c r="E113" s="209"/>
      <c r="F113" s="230" t="s">
        <v>2170</v>
      </c>
      <c r="G113" s="209"/>
      <c r="H113" s="209" t="s">
        <v>2211</v>
      </c>
      <c r="I113" s="209" t="s">
        <v>2172</v>
      </c>
      <c r="J113" s="209">
        <v>20</v>
      </c>
      <c r="K113" s="221"/>
    </row>
    <row r="114" spans="2:11" customFormat="1" ht="15" customHeight="1">
      <c r="B114" s="232"/>
      <c r="C114" s="209" t="s">
        <v>2212</v>
      </c>
      <c r="D114" s="209"/>
      <c r="E114" s="209"/>
      <c r="F114" s="230" t="s">
        <v>2170</v>
      </c>
      <c r="G114" s="209"/>
      <c r="H114" s="209" t="s">
        <v>2213</v>
      </c>
      <c r="I114" s="209" t="s">
        <v>2172</v>
      </c>
      <c r="J114" s="209">
        <v>120</v>
      </c>
      <c r="K114" s="221"/>
    </row>
    <row r="115" spans="2:11" customFormat="1" ht="15" customHeight="1">
      <c r="B115" s="232"/>
      <c r="C115" s="209" t="s">
        <v>38</v>
      </c>
      <c r="D115" s="209"/>
      <c r="E115" s="209"/>
      <c r="F115" s="230" t="s">
        <v>2170</v>
      </c>
      <c r="G115" s="209"/>
      <c r="H115" s="209" t="s">
        <v>2214</v>
      </c>
      <c r="I115" s="209" t="s">
        <v>2205</v>
      </c>
      <c r="J115" s="209"/>
      <c r="K115" s="221"/>
    </row>
    <row r="116" spans="2:11" customFormat="1" ht="15" customHeight="1">
      <c r="B116" s="232"/>
      <c r="C116" s="209" t="s">
        <v>48</v>
      </c>
      <c r="D116" s="209"/>
      <c r="E116" s="209"/>
      <c r="F116" s="230" t="s">
        <v>2170</v>
      </c>
      <c r="G116" s="209"/>
      <c r="H116" s="209" t="s">
        <v>2215</v>
      </c>
      <c r="I116" s="209" t="s">
        <v>2205</v>
      </c>
      <c r="J116" s="209"/>
      <c r="K116" s="221"/>
    </row>
    <row r="117" spans="2:11" customFormat="1" ht="15" customHeight="1">
      <c r="B117" s="232"/>
      <c r="C117" s="209" t="s">
        <v>57</v>
      </c>
      <c r="D117" s="209"/>
      <c r="E117" s="209"/>
      <c r="F117" s="230" t="s">
        <v>2170</v>
      </c>
      <c r="G117" s="209"/>
      <c r="H117" s="209" t="s">
        <v>2216</v>
      </c>
      <c r="I117" s="209" t="s">
        <v>2217</v>
      </c>
      <c r="J117" s="209"/>
      <c r="K117" s="221"/>
    </row>
    <row r="118" spans="2:11" customFormat="1" ht="15" customHeight="1">
      <c r="B118" s="233"/>
      <c r="C118" s="239"/>
      <c r="D118" s="239"/>
      <c r="E118" s="239"/>
      <c r="F118" s="239"/>
      <c r="G118" s="239"/>
      <c r="H118" s="239"/>
      <c r="I118" s="239"/>
      <c r="J118" s="239"/>
      <c r="K118" s="235"/>
    </row>
    <row r="119" spans="2:11" customFormat="1" ht="18.75" customHeight="1">
      <c r="B119" s="240"/>
      <c r="C119" s="241"/>
      <c r="D119" s="241"/>
      <c r="E119" s="241"/>
      <c r="F119" s="242"/>
      <c r="G119" s="241"/>
      <c r="H119" s="241"/>
      <c r="I119" s="241"/>
      <c r="J119" s="241"/>
      <c r="K119" s="240"/>
    </row>
    <row r="120" spans="2:11" customFormat="1" ht="18.75" customHeight="1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customFormat="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customFormat="1" ht="45" customHeight="1">
      <c r="B122" s="246"/>
      <c r="C122" s="319" t="s">
        <v>2218</v>
      </c>
      <c r="D122" s="319"/>
      <c r="E122" s="319"/>
      <c r="F122" s="319"/>
      <c r="G122" s="319"/>
      <c r="H122" s="319"/>
      <c r="I122" s="319"/>
      <c r="J122" s="319"/>
      <c r="K122" s="247"/>
    </row>
    <row r="123" spans="2:11" customFormat="1" ht="17.25" customHeight="1">
      <c r="B123" s="248"/>
      <c r="C123" s="222" t="s">
        <v>2164</v>
      </c>
      <c r="D123" s="222"/>
      <c r="E123" s="222"/>
      <c r="F123" s="222" t="s">
        <v>2165</v>
      </c>
      <c r="G123" s="223"/>
      <c r="H123" s="222" t="s">
        <v>54</v>
      </c>
      <c r="I123" s="222" t="s">
        <v>57</v>
      </c>
      <c r="J123" s="222" t="s">
        <v>2166</v>
      </c>
      <c r="K123" s="249"/>
    </row>
    <row r="124" spans="2:11" customFormat="1" ht="17.25" customHeight="1">
      <c r="B124" s="248"/>
      <c r="C124" s="224" t="s">
        <v>2167</v>
      </c>
      <c r="D124" s="224"/>
      <c r="E124" s="224"/>
      <c r="F124" s="225" t="s">
        <v>2168</v>
      </c>
      <c r="G124" s="226"/>
      <c r="H124" s="224"/>
      <c r="I124" s="224"/>
      <c r="J124" s="224" t="s">
        <v>2169</v>
      </c>
      <c r="K124" s="249"/>
    </row>
    <row r="125" spans="2:11" customFormat="1" ht="5.25" customHeight="1">
      <c r="B125" s="250"/>
      <c r="C125" s="227"/>
      <c r="D125" s="227"/>
      <c r="E125" s="227"/>
      <c r="F125" s="227"/>
      <c r="G125" s="251"/>
      <c r="H125" s="227"/>
      <c r="I125" s="227"/>
      <c r="J125" s="227"/>
      <c r="K125" s="252"/>
    </row>
    <row r="126" spans="2:11" customFormat="1" ht="15" customHeight="1">
      <c r="B126" s="250"/>
      <c r="C126" s="209" t="s">
        <v>2173</v>
      </c>
      <c r="D126" s="229"/>
      <c r="E126" s="229"/>
      <c r="F126" s="230" t="s">
        <v>2170</v>
      </c>
      <c r="G126" s="209"/>
      <c r="H126" s="209" t="s">
        <v>2210</v>
      </c>
      <c r="I126" s="209" t="s">
        <v>2172</v>
      </c>
      <c r="J126" s="209">
        <v>120</v>
      </c>
      <c r="K126" s="253"/>
    </row>
    <row r="127" spans="2:11" customFormat="1" ht="15" customHeight="1">
      <c r="B127" s="250"/>
      <c r="C127" s="209" t="s">
        <v>2219</v>
      </c>
      <c r="D127" s="209"/>
      <c r="E127" s="209"/>
      <c r="F127" s="230" t="s">
        <v>2170</v>
      </c>
      <c r="G127" s="209"/>
      <c r="H127" s="209" t="s">
        <v>2220</v>
      </c>
      <c r="I127" s="209" t="s">
        <v>2172</v>
      </c>
      <c r="J127" s="209" t="s">
        <v>2221</v>
      </c>
      <c r="K127" s="253"/>
    </row>
    <row r="128" spans="2:11" customFormat="1" ht="15" customHeight="1">
      <c r="B128" s="250"/>
      <c r="C128" s="209" t="s">
        <v>2118</v>
      </c>
      <c r="D128" s="209"/>
      <c r="E128" s="209"/>
      <c r="F128" s="230" t="s">
        <v>2170</v>
      </c>
      <c r="G128" s="209"/>
      <c r="H128" s="209" t="s">
        <v>2222</v>
      </c>
      <c r="I128" s="209" t="s">
        <v>2172</v>
      </c>
      <c r="J128" s="209" t="s">
        <v>2221</v>
      </c>
      <c r="K128" s="253"/>
    </row>
    <row r="129" spans="2:11" customFormat="1" ht="15" customHeight="1">
      <c r="B129" s="250"/>
      <c r="C129" s="209" t="s">
        <v>2181</v>
      </c>
      <c r="D129" s="209"/>
      <c r="E129" s="209"/>
      <c r="F129" s="230" t="s">
        <v>2176</v>
      </c>
      <c r="G129" s="209"/>
      <c r="H129" s="209" t="s">
        <v>2182</v>
      </c>
      <c r="I129" s="209" t="s">
        <v>2172</v>
      </c>
      <c r="J129" s="209">
        <v>15</v>
      </c>
      <c r="K129" s="253"/>
    </row>
    <row r="130" spans="2:11" customFormat="1" ht="15" customHeight="1">
      <c r="B130" s="250"/>
      <c r="C130" s="209" t="s">
        <v>2183</v>
      </c>
      <c r="D130" s="209"/>
      <c r="E130" s="209"/>
      <c r="F130" s="230" t="s">
        <v>2176</v>
      </c>
      <c r="G130" s="209"/>
      <c r="H130" s="209" t="s">
        <v>2184</v>
      </c>
      <c r="I130" s="209" t="s">
        <v>2172</v>
      </c>
      <c r="J130" s="209">
        <v>15</v>
      </c>
      <c r="K130" s="253"/>
    </row>
    <row r="131" spans="2:11" customFormat="1" ht="15" customHeight="1">
      <c r="B131" s="250"/>
      <c r="C131" s="209" t="s">
        <v>2185</v>
      </c>
      <c r="D131" s="209"/>
      <c r="E131" s="209"/>
      <c r="F131" s="230" t="s">
        <v>2176</v>
      </c>
      <c r="G131" s="209"/>
      <c r="H131" s="209" t="s">
        <v>2186</v>
      </c>
      <c r="I131" s="209" t="s">
        <v>2172</v>
      </c>
      <c r="J131" s="209">
        <v>20</v>
      </c>
      <c r="K131" s="253"/>
    </row>
    <row r="132" spans="2:11" customFormat="1" ht="15" customHeight="1">
      <c r="B132" s="250"/>
      <c r="C132" s="209" t="s">
        <v>2187</v>
      </c>
      <c r="D132" s="209"/>
      <c r="E132" s="209"/>
      <c r="F132" s="230" t="s">
        <v>2176</v>
      </c>
      <c r="G132" s="209"/>
      <c r="H132" s="209" t="s">
        <v>2188</v>
      </c>
      <c r="I132" s="209" t="s">
        <v>2172</v>
      </c>
      <c r="J132" s="209">
        <v>20</v>
      </c>
      <c r="K132" s="253"/>
    </row>
    <row r="133" spans="2:11" customFormat="1" ht="15" customHeight="1">
      <c r="B133" s="250"/>
      <c r="C133" s="209" t="s">
        <v>2175</v>
      </c>
      <c r="D133" s="209"/>
      <c r="E133" s="209"/>
      <c r="F133" s="230" t="s">
        <v>2176</v>
      </c>
      <c r="G133" s="209"/>
      <c r="H133" s="209" t="s">
        <v>2210</v>
      </c>
      <c r="I133" s="209" t="s">
        <v>2172</v>
      </c>
      <c r="J133" s="209">
        <v>50</v>
      </c>
      <c r="K133" s="253"/>
    </row>
    <row r="134" spans="2:11" customFormat="1" ht="15" customHeight="1">
      <c r="B134" s="250"/>
      <c r="C134" s="209" t="s">
        <v>2189</v>
      </c>
      <c r="D134" s="209"/>
      <c r="E134" s="209"/>
      <c r="F134" s="230" t="s">
        <v>2176</v>
      </c>
      <c r="G134" s="209"/>
      <c r="H134" s="209" t="s">
        <v>2210</v>
      </c>
      <c r="I134" s="209" t="s">
        <v>2172</v>
      </c>
      <c r="J134" s="209">
        <v>50</v>
      </c>
      <c r="K134" s="253"/>
    </row>
    <row r="135" spans="2:11" customFormat="1" ht="15" customHeight="1">
      <c r="B135" s="250"/>
      <c r="C135" s="209" t="s">
        <v>2195</v>
      </c>
      <c r="D135" s="209"/>
      <c r="E135" s="209"/>
      <c r="F135" s="230" t="s">
        <v>2176</v>
      </c>
      <c r="G135" s="209"/>
      <c r="H135" s="209" t="s">
        <v>2210</v>
      </c>
      <c r="I135" s="209" t="s">
        <v>2172</v>
      </c>
      <c r="J135" s="209">
        <v>50</v>
      </c>
      <c r="K135" s="253"/>
    </row>
    <row r="136" spans="2:11" customFormat="1" ht="15" customHeight="1">
      <c r="B136" s="250"/>
      <c r="C136" s="209" t="s">
        <v>2197</v>
      </c>
      <c r="D136" s="209"/>
      <c r="E136" s="209"/>
      <c r="F136" s="230" t="s">
        <v>2176</v>
      </c>
      <c r="G136" s="209"/>
      <c r="H136" s="209" t="s">
        <v>2210</v>
      </c>
      <c r="I136" s="209" t="s">
        <v>2172</v>
      </c>
      <c r="J136" s="209">
        <v>50</v>
      </c>
      <c r="K136" s="253"/>
    </row>
    <row r="137" spans="2:11" customFormat="1" ht="15" customHeight="1">
      <c r="B137" s="250"/>
      <c r="C137" s="209" t="s">
        <v>2198</v>
      </c>
      <c r="D137" s="209"/>
      <c r="E137" s="209"/>
      <c r="F137" s="230" t="s">
        <v>2176</v>
      </c>
      <c r="G137" s="209"/>
      <c r="H137" s="209" t="s">
        <v>2223</v>
      </c>
      <c r="I137" s="209" t="s">
        <v>2172</v>
      </c>
      <c r="J137" s="209">
        <v>255</v>
      </c>
      <c r="K137" s="253"/>
    </row>
    <row r="138" spans="2:11" customFormat="1" ht="15" customHeight="1">
      <c r="B138" s="250"/>
      <c r="C138" s="209" t="s">
        <v>2200</v>
      </c>
      <c r="D138" s="209"/>
      <c r="E138" s="209"/>
      <c r="F138" s="230" t="s">
        <v>2170</v>
      </c>
      <c r="G138" s="209"/>
      <c r="H138" s="209" t="s">
        <v>2224</v>
      </c>
      <c r="I138" s="209" t="s">
        <v>2202</v>
      </c>
      <c r="J138" s="209"/>
      <c r="K138" s="253"/>
    </row>
    <row r="139" spans="2:11" customFormat="1" ht="15" customHeight="1">
      <c r="B139" s="250"/>
      <c r="C139" s="209" t="s">
        <v>2203</v>
      </c>
      <c r="D139" s="209"/>
      <c r="E139" s="209"/>
      <c r="F139" s="230" t="s">
        <v>2170</v>
      </c>
      <c r="G139" s="209"/>
      <c r="H139" s="209" t="s">
        <v>2225</v>
      </c>
      <c r="I139" s="209" t="s">
        <v>2205</v>
      </c>
      <c r="J139" s="209"/>
      <c r="K139" s="253"/>
    </row>
    <row r="140" spans="2:11" customFormat="1" ht="15" customHeight="1">
      <c r="B140" s="250"/>
      <c r="C140" s="209" t="s">
        <v>2206</v>
      </c>
      <c r="D140" s="209"/>
      <c r="E140" s="209"/>
      <c r="F140" s="230" t="s">
        <v>2170</v>
      </c>
      <c r="G140" s="209"/>
      <c r="H140" s="209" t="s">
        <v>2206</v>
      </c>
      <c r="I140" s="209" t="s">
        <v>2205</v>
      </c>
      <c r="J140" s="209"/>
      <c r="K140" s="253"/>
    </row>
    <row r="141" spans="2:11" customFormat="1" ht="15" customHeight="1">
      <c r="B141" s="250"/>
      <c r="C141" s="209" t="s">
        <v>38</v>
      </c>
      <c r="D141" s="209"/>
      <c r="E141" s="209"/>
      <c r="F141" s="230" t="s">
        <v>2170</v>
      </c>
      <c r="G141" s="209"/>
      <c r="H141" s="209" t="s">
        <v>2226</v>
      </c>
      <c r="I141" s="209" t="s">
        <v>2205</v>
      </c>
      <c r="J141" s="209"/>
      <c r="K141" s="253"/>
    </row>
    <row r="142" spans="2:11" customFormat="1" ht="15" customHeight="1">
      <c r="B142" s="250"/>
      <c r="C142" s="209" t="s">
        <v>2227</v>
      </c>
      <c r="D142" s="209"/>
      <c r="E142" s="209"/>
      <c r="F142" s="230" t="s">
        <v>2170</v>
      </c>
      <c r="G142" s="209"/>
      <c r="H142" s="209" t="s">
        <v>2228</v>
      </c>
      <c r="I142" s="209" t="s">
        <v>2205</v>
      </c>
      <c r="J142" s="209"/>
      <c r="K142" s="253"/>
    </row>
    <row r="143" spans="2:11" customFormat="1" ht="15" customHeight="1">
      <c r="B143" s="254"/>
      <c r="C143" s="255"/>
      <c r="D143" s="255"/>
      <c r="E143" s="255"/>
      <c r="F143" s="255"/>
      <c r="G143" s="255"/>
      <c r="H143" s="255"/>
      <c r="I143" s="255"/>
      <c r="J143" s="255"/>
      <c r="K143" s="256"/>
    </row>
    <row r="144" spans="2:11" customFormat="1" ht="18.75" customHeight="1">
      <c r="B144" s="241"/>
      <c r="C144" s="241"/>
      <c r="D144" s="241"/>
      <c r="E144" s="241"/>
      <c r="F144" s="242"/>
      <c r="G144" s="241"/>
      <c r="H144" s="241"/>
      <c r="I144" s="241"/>
      <c r="J144" s="241"/>
      <c r="K144" s="241"/>
    </row>
    <row r="145" spans="2:11" customFormat="1" ht="18.75" customHeight="1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customFormat="1" ht="7.5" customHeight="1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customFormat="1" ht="45" customHeight="1">
      <c r="B147" s="220"/>
      <c r="C147" s="321" t="s">
        <v>2229</v>
      </c>
      <c r="D147" s="321"/>
      <c r="E147" s="321"/>
      <c r="F147" s="321"/>
      <c r="G147" s="321"/>
      <c r="H147" s="321"/>
      <c r="I147" s="321"/>
      <c r="J147" s="321"/>
      <c r="K147" s="221"/>
    </row>
    <row r="148" spans="2:11" customFormat="1" ht="17.25" customHeight="1">
      <c r="B148" s="220"/>
      <c r="C148" s="222" t="s">
        <v>2164</v>
      </c>
      <c r="D148" s="222"/>
      <c r="E148" s="222"/>
      <c r="F148" s="222" t="s">
        <v>2165</v>
      </c>
      <c r="G148" s="223"/>
      <c r="H148" s="222" t="s">
        <v>54</v>
      </c>
      <c r="I148" s="222" t="s">
        <v>57</v>
      </c>
      <c r="J148" s="222" t="s">
        <v>2166</v>
      </c>
      <c r="K148" s="221"/>
    </row>
    <row r="149" spans="2:11" customFormat="1" ht="17.25" customHeight="1">
      <c r="B149" s="220"/>
      <c r="C149" s="224" t="s">
        <v>2167</v>
      </c>
      <c r="D149" s="224"/>
      <c r="E149" s="224"/>
      <c r="F149" s="225" t="s">
        <v>2168</v>
      </c>
      <c r="G149" s="226"/>
      <c r="H149" s="224"/>
      <c r="I149" s="224"/>
      <c r="J149" s="224" t="s">
        <v>2169</v>
      </c>
      <c r="K149" s="221"/>
    </row>
    <row r="150" spans="2:11" customFormat="1" ht="5.25" customHeight="1">
      <c r="B150" s="232"/>
      <c r="C150" s="227"/>
      <c r="D150" s="227"/>
      <c r="E150" s="227"/>
      <c r="F150" s="227"/>
      <c r="G150" s="228"/>
      <c r="H150" s="227"/>
      <c r="I150" s="227"/>
      <c r="J150" s="227"/>
      <c r="K150" s="253"/>
    </row>
    <row r="151" spans="2:11" customFormat="1" ht="15" customHeight="1">
      <c r="B151" s="232"/>
      <c r="C151" s="257" t="s">
        <v>2173</v>
      </c>
      <c r="D151" s="209"/>
      <c r="E151" s="209"/>
      <c r="F151" s="258" t="s">
        <v>2170</v>
      </c>
      <c r="G151" s="209"/>
      <c r="H151" s="257" t="s">
        <v>2210</v>
      </c>
      <c r="I151" s="257" t="s">
        <v>2172</v>
      </c>
      <c r="J151" s="257">
        <v>120</v>
      </c>
      <c r="K151" s="253"/>
    </row>
    <row r="152" spans="2:11" customFormat="1" ht="15" customHeight="1">
      <c r="B152" s="232"/>
      <c r="C152" s="257" t="s">
        <v>2219</v>
      </c>
      <c r="D152" s="209"/>
      <c r="E152" s="209"/>
      <c r="F152" s="258" t="s">
        <v>2170</v>
      </c>
      <c r="G152" s="209"/>
      <c r="H152" s="257" t="s">
        <v>2230</v>
      </c>
      <c r="I152" s="257" t="s">
        <v>2172</v>
      </c>
      <c r="J152" s="257" t="s">
        <v>2221</v>
      </c>
      <c r="K152" s="253"/>
    </row>
    <row r="153" spans="2:11" customFormat="1" ht="15" customHeight="1">
      <c r="B153" s="232"/>
      <c r="C153" s="257" t="s">
        <v>2118</v>
      </c>
      <c r="D153" s="209"/>
      <c r="E153" s="209"/>
      <c r="F153" s="258" t="s">
        <v>2170</v>
      </c>
      <c r="G153" s="209"/>
      <c r="H153" s="257" t="s">
        <v>2231</v>
      </c>
      <c r="I153" s="257" t="s">
        <v>2172</v>
      </c>
      <c r="J153" s="257" t="s">
        <v>2221</v>
      </c>
      <c r="K153" s="253"/>
    </row>
    <row r="154" spans="2:11" customFormat="1" ht="15" customHeight="1">
      <c r="B154" s="232"/>
      <c r="C154" s="257" t="s">
        <v>2175</v>
      </c>
      <c r="D154" s="209"/>
      <c r="E154" s="209"/>
      <c r="F154" s="258" t="s">
        <v>2176</v>
      </c>
      <c r="G154" s="209"/>
      <c r="H154" s="257" t="s">
        <v>2210</v>
      </c>
      <c r="I154" s="257" t="s">
        <v>2172</v>
      </c>
      <c r="J154" s="257">
        <v>50</v>
      </c>
      <c r="K154" s="253"/>
    </row>
    <row r="155" spans="2:11" customFormat="1" ht="15" customHeight="1">
      <c r="B155" s="232"/>
      <c r="C155" s="257" t="s">
        <v>2178</v>
      </c>
      <c r="D155" s="209"/>
      <c r="E155" s="209"/>
      <c r="F155" s="258" t="s">
        <v>2170</v>
      </c>
      <c r="G155" s="209"/>
      <c r="H155" s="257" t="s">
        <v>2210</v>
      </c>
      <c r="I155" s="257" t="s">
        <v>2180</v>
      </c>
      <c r="J155" s="257"/>
      <c r="K155" s="253"/>
    </row>
    <row r="156" spans="2:11" customFormat="1" ht="15" customHeight="1">
      <c r="B156" s="232"/>
      <c r="C156" s="257" t="s">
        <v>2189</v>
      </c>
      <c r="D156" s="209"/>
      <c r="E156" s="209"/>
      <c r="F156" s="258" t="s">
        <v>2176</v>
      </c>
      <c r="G156" s="209"/>
      <c r="H156" s="257" t="s">
        <v>2210</v>
      </c>
      <c r="I156" s="257" t="s">
        <v>2172</v>
      </c>
      <c r="J156" s="257">
        <v>50</v>
      </c>
      <c r="K156" s="253"/>
    </row>
    <row r="157" spans="2:11" customFormat="1" ht="15" customHeight="1">
      <c r="B157" s="232"/>
      <c r="C157" s="257" t="s">
        <v>2197</v>
      </c>
      <c r="D157" s="209"/>
      <c r="E157" s="209"/>
      <c r="F157" s="258" t="s">
        <v>2176</v>
      </c>
      <c r="G157" s="209"/>
      <c r="H157" s="257" t="s">
        <v>2210</v>
      </c>
      <c r="I157" s="257" t="s">
        <v>2172</v>
      </c>
      <c r="J157" s="257">
        <v>50</v>
      </c>
      <c r="K157" s="253"/>
    </row>
    <row r="158" spans="2:11" customFormat="1" ht="15" customHeight="1">
      <c r="B158" s="232"/>
      <c r="C158" s="257" t="s">
        <v>2195</v>
      </c>
      <c r="D158" s="209"/>
      <c r="E158" s="209"/>
      <c r="F158" s="258" t="s">
        <v>2176</v>
      </c>
      <c r="G158" s="209"/>
      <c r="H158" s="257" t="s">
        <v>2210</v>
      </c>
      <c r="I158" s="257" t="s">
        <v>2172</v>
      </c>
      <c r="J158" s="257">
        <v>50</v>
      </c>
      <c r="K158" s="253"/>
    </row>
    <row r="159" spans="2:11" customFormat="1" ht="15" customHeight="1">
      <c r="B159" s="232"/>
      <c r="C159" s="257" t="s">
        <v>108</v>
      </c>
      <c r="D159" s="209"/>
      <c r="E159" s="209"/>
      <c r="F159" s="258" t="s">
        <v>2170</v>
      </c>
      <c r="G159" s="209"/>
      <c r="H159" s="257" t="s">
        <v>2232</v>
      </c>
      <c r="I159" s="257" t="s">
        <v>2172</v>
      </c>
      <c r="J159" s="257" t="s">
        <v>2233</v>
      </c>
      <c r="K159" s="253"/>
    </row>
    <row r="160" spans="2:11" customFormat="1" ht="15" customHeight="1">
      <c r="B160" s="232"/>
      <c r="C160" s="257" t="s">
        <v>2234</v>
      </c>
      <c r="D160" s="209"/>
      <c r="E160" s="209"/>
      <c r="F160" s="258" t="s">
        <v>2170</v>
      </c>
      <c r="G160" s="209"/>
      <c r="H160" s="257" t="s">
        <v>2235</v>
      </c>
      <c r="I160" s="257" t="s">
        <v>2205</v>
      </c>
      <c r="J160" s="257"/>
      <c r="K160" s="253"/>
    </row>
    <row r="161" spans="2:11" customFormat="1" ht="15" customHeight="1">
      <c r="B161" s="259"/>
      <c r="C161" s="239"/>
      <c r="D161" s="239"/>
      <c r="E161" s="239"/>
      <c r="F161" s="239"/>
      <c r="G161" s="239"/>
      <c r="H161" s="239"/>
      <c r="I161" s="239"/>
      <c r="J161" s="239"/>
      <c r="K161" s="260"/>
    </row>
    <row r="162" spans="2:11" customFormat="1" ht="18.75" customHeight="1">
      <c r="B162" s="241"/>
      <c r="C162" s="251"/>
      <c r="D162" s="251"/>
      <c r="E162" s="251"/>
      <c r="F162" s="261"/>
      <c r="G162" s="251"/>
      <c r="H162" s="251"/>
      <c r="I162" s="251"/>
      <c r="J162" s="251"/>
      <c r="K162" s="241"/>
    </row>
    <row r="163" spans="2:11" customFormat="1" ht="18.75" customHeight="1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customFormat="1" ht="7.5" customHeight="1">
      <c r="B164" s="198"/>
      <c r="C164" s="199"/>
      <c r="D164" s="199"/>
      <c r="E164" s="199"/>
      <c r="F164" s="199"/>
      <c r="G164" s="199"/>
      <c r="H164" s="199"/>
      <c r="I164" s="199"/>
      <c r="J164" s="199"/>
      <c r="K164" s="200"/>
    </row>
    <row r="165" spans="2:11" customFormat="1" ht="45" customHeight="1">
      <c r="B165" s="201"/>
      <c r="C165" s="319" t="s">
        <v>2236</v>
      </c>
      <c r="D165" s="319"/>
      <c r="E165" s="319"/>
      <c r="F165" s="319"/>
      <c r="G165" s="319"/>
      <c r="H165" s="319"/>
      <c r="I165" s="319"/>
      <c r="J165" s="319"/>
      <c r="K165" s="202"/>
    </row>
    <row r="166" spans="2:11" customFormat="1" ht="17.25" customHeight="1">
      <c r="B166" s="201"/>
      <c r="C166" s="222" t="s">
        <v>2164</v>
      </c>
      <c r="D166" s="222"/>
      <c r="E166" s="222"/>
      <c r="F166" s="222" t="s">
        <v>2165</v>
      </c>
      <c r="G166" s="262"/>
      <c r="H166" s="263" t="s">
        <v>54</v>
      </c>
      <c r="I166" s="263" t="s">
        <v>57</v>
      </c>
      <c r="J166" s="222" t="s">
        <v>2166</v>
      </c>
      <c r="K166" s="202"/>
    </row>
    <row r="167" spans="2:11" customFormat="1" ht="17.25" customHeight="1">
      <c r="B167" s="203"/>
      <c r="C167" s="224" t="s">
        <v>2167</v>
      </c>
      <c r="D167" s="224"/>
      <c r="E167" s="224"/>
      <c r="F167" s="225" t="s">
        <v>2168</v>
      </c>
      <c r="G167" s="264"/>
      <c r="H167" s="265"/>
      <c r="I167" s="265"/>
      <c r="J167" s="224" t="s">
        <v>2169</v>
      </c>
      <c r="K167" s="204"/>
    </row>
    <row r="168" spans="2:11" customFormat="1" ht="5.25" customHeight="1">
      <c r="B168" s="232"/>
      <c r="C168" s="227"/>
      <c r="D168" s="227"/>
      <c r="E168" s="227"/>
      <c r="F168" s="227"/>
      <c r="G168" s="228"/>
      <c r="H168" s="227"/>
      <c r="I168" s="227"/>
      <c r="J168" s="227"/>
      <c r="K168" s="253"/>
    </row>
    <row r="169" spans="2:11" customFormat="1" ht="15" customHeight="1">
      <c r="B169" s="232"/>
      <c r="C169" s="209" t="s">
        <v>2173</v>
      </c>
      <c r="D169" s="209"/>
      <c r="E169" s="209"/>
      <c r="F169" s="230" t="s">
        <v>2170</v>
      </c>
      <c r="G169" s="209"/>
      <c r="H169" s="209" t="s">
        <v>2210</v>
      </c>
      <c r="I169" s="209" t="s">
        <v>2172</v>
      </c>
      <c r="J169" s="209">
        <v>120</v>
      </c>
      <c r="K169" s="253"/>
    </row>
    <row r="170" spans="2:11" customFormat="1" ht="15" customHeight="1">
      <c r="B170" s="232"/>
      <c r="C170" s="209" t="s">
        <v>2219</v>
      </c>
      <c r="D170" s="209"/>
      <c r="E170" s="209"/>
      <c r="F170" s="230" t="s">
        <v>2170</v>
      </c>
      <c r="G170" s="209"/>
      <c r="H170" s="209" t="s">
        <v>2220</v>
      </c>
      <c r="I170" s="209" t="s">
        <v>2172</v>
      </c>
      <c r="J170" s="209" t="s">
        <v>2221</v>
      </c>
      <c r="K170" s="253"/>
    </row>
    <row r="171" spans="2:11" customFormat="1" ht="15" customHeight="1">
      <c r="B171" s="232"/>
      <c r="C171" s="209" t="s">
        <v>2118</v>
      </c>
      <c r="D171" s="209"/>
      <c r="E171" s="209"/>
      <c r="F171" s="230" t="s">
        <v>2170</v>
      </c>
      <c r="G171" s="209"/>
      <c r="H171" s="209" t="s">
        <v>2237</v>
      </c>
      <c r="I171" s="209" t="s">
        <v>2172</v>
      </c>
      <c r="J171" s="209" t="s">
        <v>2221</v>
      </c>
      <c r="K171" s="253"/>
    </row>
    <row r="172" spans="2:11" customFormat="1" ht="15" customHeight="1">
      <c r="B172" s="232"/>
      <c r="C172" s="209" t="s">
        <v>2175</v>
      </c>
      <c r="D172" s="209"/>
      <c r="E172" s="209"/>
      <c r="F172" s="230" t="s">
        <v>2176</v>
      </c>
      <c r="G172" s="209"/>
      <c r="H172" s="209" t="s">
        <v>2237</v>
      </c>
      <c r="I172" s="209" t="s">
        <v>2172</v>
      </c>
      <c r="J172" s="209">
        <v>50</v>
      </c>
      <c r="K172" s="253"/>
    </row>
    <row r="173" spans="2:11" customFormat="1" ht="15" customHeight="1">
      <c r="B173" s="232"/>
      <c r="C173" s="209" t="s">
        <v>2178</v>
      </c>
      <c r="D173" s="209"/>
      <c r="E173" s="209"/>
      <c r="F173" s="230" t="s">
        <v>2170</v>
      </c>
      <c r="G173" s="209"/>
      <c r="H173" s="209" t="s">
        <v>2237</v>
      </c>
      <c r="I173" s="209" t="s">
        <v>2180</v>
      </c>
      <c r="J173" s="209"/>
      <c r="K173" s="253"/>
    </row>
    <row r="174" spans="2:11" customFormat="1" ht="15" customHeight="1">
      <c r="B174" s="232"/>
      <c r="C174" s="209" t="s">
        <v>2189</v>
      </c>
      <c r="D174" s="209"/>
      <c r="E174" s="209"/>
      <c r="F174" s="230" t="s">
        <v>2176</v>
      </c>
      <c r="G174" s="209"/>
      <c r="H174" s="209" t="s">
        <v>2237</v>
      </c>
      <c r="I174" s="209" t="s">
        <v>2172</v>
      </c>
      <c r="J174" s="209">
        <v>50</v>
      </c>
      <c r="K174" s="253"/>
    </row>
    <row r="175" spans="2:11" customFormat="1" ht="15" customHeight="1">
      <c r="B175" s="232"/>
      <c r="C175" s="209" t="s">
        <v>2197</v>
      </c>
      <c r="D175" s="209"/>
      <c r="E175" s="209"/>
      <c r="F175" s="230" t="s">
        <v>2176</v>
      </c>
      <c r="G175" s="209"/>
      <c r="H175" s="209" t="s">
        <v>2237</v>
      </c>
      <c r="I175" s="209" t="s">
        <v>2172</v>
      </c>
      <c r="J175" s="209">
        <v>50</v>
      </c>
      <c r="K175" s="253"/>
    </row>
    <row r="176" spans="2:11" customFormat="1" ht="15" customHeight="1">
      <c r="B176" s="232"/>
      <c r="C176" s="209" t="s">
        <v>2195</v>
      </c>
      <c r="D176" s="209"/>
      <c r="E176" s="209"/>
      <c r="F176" s="230" t="s">
        <v>2176</v>
      </c>
      <c r="G176" s="209"/>
      <c r="H176" s="209" t="s">
        <v>2237</v>
      </c>
      <c r="I176" s="209" t="s">
        <v>2172</v>
      </c>
      <c r="J176" s="209">
        <v>50</v>
      </c>
      <c r="K176" s="253"/>
    </row>
    <row r="177" spans="2:11" customFormat="1" ht="15" customHeight="1">
      <c r="B177" s="232"/>
      <c r="C177" s="209" t="s">
        <v>132</v>
      </c>
      <c r="D177" s="209"/>
      <c r="E177" s="209"/>
      <c r="F177" s="230" t="s">
        <v>2170</v>
      </c>
      <c r="G177" s="209"/>
      <c r="H177" s="209" t="s">
        <v>2238</v>
      </c>
      <c r="I177" s="209" t="s">
        <v>2239</v>
      </c>
      <c r="J177" s="209"/>
      <c r="K177" s="253"/>
    </row>
    <row r="178" spans="2:11" customFormat="1" ht="15" customHeight="1">
      <c r="B178" s="232"/>
      <c r="C178" s="209" t="s">
        <v>57</v>
      </c>
      <c r="D178" s="209"/>
      <c r="E178" s="209"/>
      <c r="F178" s="230" t="s">
        <v>2170</v>
      </c>
      <c r="G178" s="209"/>
      <c r="H178" s="209" t="s">
        <v>2240</v>
      </c>
      <c r="I178" s="209" t="s">
        <v>2241</v>
      </c>
      <c r="J178" s="209">
        <v>1</v>
      </c>
      <c r="K178" s="253"/>
    </row>
    <row r="179" spans="2:11" customFormat="1" ht="15" customHeight="1">
      <c r="B179" s="232"/>
      <c r="C179" s="209" t="s">
        <v>53</v>
      </c>
      <c r="D179" s="209"/>
      <c r="E179" s="209"/>
      <c r="F179" s="230" t="s">
        <v>2170</v>
      </c>
      <c r="G179" s="209"/>
      <c r="H179" s="209" t="s">
        <v>2242</v>
      </c>
      <c r="I179" s="209" t="s">
        <v>2172</v>
      </c>
      <c r="J179" s="209">
        <v>20</v>
      </c>
      <c r="K179" s="253"/>
    </row>
    <row r="180" spans="2:11" customFormat="1" ht="15" customHeight="1">
      <c r="B180" s="232"/>
      <c r="C180" s="209" t="s">
        <v>54</v>
      </c>
      <c r="D180" s="209"/>
      <c r="E180" s="209"/>
      <c r="F180" s="230" t="s">
        <v>2170</v>
      </c>
      <c r="G180" s="209"/>
      <c r="H180" s="209" t="s">
        <v>2243</v>
      </c>
      <c r="I180" s="209" t="s">
        <v>2172</v>
      </c>
      <c r="J180" s="209">
        <v>255</v>
      </c>
      <c r="K180" s="253"/>
    </row>
    <row r="181" spans="2:11" customFormat="1" ht="15" customHeight="1">
      <c r="B181" s="232"/>
      <c r="C181" s="209" t="s">
        <v>133</v>
      </c>
      <c r="D181" s="209"/>
      <c r="E181" s="209"/>
      <c r="F181" s="230" t="s">
        <v>2170</v>
      </c>
      <c r="G181" s="209"/>
      <c r="H181" s="209" t="s">
        <v>2134</v>
      </c>
      <c r="I181" s="209" t="s">
        <v>2172</v>
      </c>
      <c r="J181" s="209">
        <v>10</v>
      </c>
      <c r="K181" s="253"/>
    </row>
    <row r="182" spans="2:11" customFormat="1" ht="15" customHeight="1">
      <c r="B182" s="232"/>
      <c r="C182" s="209" t="s">
        <v>134</v>
      </c>
      <c r="D182" s="209"/>
      <c r="E182" s="209"/>
      <c r="F182" s="230" t="s">
        <v>2170</v>
      </c>
      <c r="G182" s="209"/>
      <c r="H182" s="209" t="s">
        <v>2244</v>
      </c>
      <c r="I182" s="209" t="s">
        <v>2205</v>
      </c>
      <c r="J182" s="209"/>
      <c r="K182" s="253"/>
    </row>
    <row r="183" spans="2:11" customFormat="1" ht="15" customHeight="1">
      <c r="B183" s="232"/>
      <c r="C183" s="209" t="s">
        <v>2245</v>
      </c>
      <c r="D183" s="209"/>
      <c r="E183" s="209"/>
      <c r="F183" s="230" t="s">
        <v>2170</v>
      </c>
      <c r="G183" s="209"/>
      <c r="H183" s="209" t="s">
        <v>2246</v>
      </c>
      <c r="I183" s="209" t="s">
        <v>2205</v>
      </c>
      <c r="J183" s="209"/>
      <c r="K183" s="253"/>
    </row>
    <row r="184" spans="2:11" customFormat="1" ht="15" customHeight="1">
      <c r="B184" s="232"/>
      <c r="C184" s="209" t="s">
        <v>2234</v>
      </c>
      <c r="D184" s="209"/>
      <c r="E184" s="209"/>
      <c r="F184" s="230" t="s">
        <v>2170</v>
      </c>
      <c r="G184" s="209"/>
      <c r="H184" s="209" t="s">
        <v>2247</v>
      </c>
      <c r="I184" s="209" t="s">
        <v>2205</v>
      </c>
      <c r="J184" s="209"/>
      <c r="K184" s="253"/>
    </row>
    <row r="185" spans="2:11" customFormat="1" ht="15" customHeight="1">
      <c r="B185" s="232"/>
      <c r="C185" s="209" t="s">
        <v>136</v>
      </c>
      <c r="D185" s="209"/>
      <c r="E185" s="209"/>
      <c r="F185" s="230" t="s">
        <v>2176</v>
      </c>
      <c r="G185" s="209"/>
      <c r="H185" s="209" t="s">
        <v>2248</v>
      </c>
      <c r="I185" s="209" t="s">
        <v>2172</v>
      </c>
      <c r="J185" s="209">
        <v>50</v>
      </c>
      <c r="K185" s="253"/>
    </row>
    <row r="186" spans="2:11" customFormat="1" ht="15" customHeight="1">
      <c r="B186" s="232"/>
      <c r="C186" s="209" t="s">
        <v>2249</v>
      </c>
      <c r="D186" s="209"/>
      <c r="E186" s="209"/>
      <c r="F186" s="230" t="s">
        <v>2176</v>
      </c>
      <c r="G186" s="209"/>
      <c r="H186" s="209" t="s">
        <v>2250</v>
      </c>
      <c r="I186" s="209" t="s">
        <v>2251</v>
      </c>
      <c r="J186" s="209"/>
      <c r="K186" s="253"/>
    </row>
    <row r="187" spans="2:11" customFormat="1" ht="15" customHeight="1">
      <c r="B187" s="232"/>
      <c r="C187" s="209" t="s">
        <v>2252</v>
      </c>
      <c r="D187" s="209"/>
      <c r="E187" s="209"/>
      <c r="F187" s="230" t="s">
        <v>2176</v>
      </c>
      <c r="G187" s="209"/>
      <c r="H187" s="209" t="s">
        <v>2253</v>
      </c>
      <c r="I187" s="209" t="s">
        <v>2251</v>
      </c>
      <c r="J187" s="209"/>
      <c r="K187" s="253"/>
    </row>
    <row r="188" spans="2:11" customFormat="1" ht="15" customHeight="1">
      <c r="B188" s="232"/>
      <c r="C188" s="209" t="s">
        <v>2254</v>
      </c>
      <c r="D188" s="209"/>
      <c r="E188" s="209"/>
      <c r="F188" s="230" t="s">
        <v>2176</v>
      </c>
      <c r="G188" s="209"/>
      <c r="H188" s="209" t="s">
        <v>2255</v>
      </c>
      <c r="I188" s="209" t="s">
        <v>2251</v>
      </c>
      <c r="J188" s="209"/>
      <c r="K188" s="253"/>
    </row>
    <row r="189" spans="2:11" customFormat="1" ht="15" customHeight="1">
      <c r="B189" s="232"/>
      <c r="C189" s="266" t="s">
        <v>2256</v>
      </c>
      <c r="D189" s="209"/>
      <c r="E189" s="209"/>
      <c r="F189" s="230" t="s">
        <v>2176</v>
      </c>
      <c r="G189" s="209"/>
      <c r="H189" s="209" t="s">
        <v>2257</v>
      </c>
      <c r="I189" s="209" t="s">
        <v>2258</v>
      </c>
      <c r="J189" s="267" t="s">
        <v>2259</v>
      </c>
      <c r="K189" s="253"/>
    </row>
    <row r="190" spans="2:11" customFormat="1" ht="15" customHeight="1">
      <c r="B190" s="232"/>
      <c r="C190" s="266" t="s">
        <v>42</v>
      </c>
      <c r="D190" s="209"/>
      <c r="E190" s="209"/>
      <c r="F190" s="230" t="s">
        <v>2170</v>
      </c>
      <c r="G190" s="209"/>
      <c r="H190" s="206" t="s">
        <v>2260</v>
      </c>
      <c r="I190" s="209" t="s">
        <v>2261</v>
      </c>
      <c r="J190" s="209"/>
      <c r="K190" s="253"/>
    </row>
    <row r="191" spans="2:11" customFormat="1" ht="15" customHeight="1">
      <c r="B191" s="232"/>
      <c r="C191" s="266" t="s">
        <v>2262</v>
      </c>
      <c r="D191" s="209"/>
      <c r="E191" s="209"/>
      <c r="F191" s="230" t="s">
        <v>2170</v>
      </c>
      <c r="G191" s="209"/>
      <c r="H191" s="209" t="s">
        <v>2263</v>
      </c>
      <c r="I191" s="209" t="s">
        <v>2205</v>
      </c>
      <c r="J191" s="209"/>
      <c r="K191" s="253"/>
    </row>
    <row r="192" spans="2:11" customFormat="1" ht="15" customHeight="1">
      <c r="B192" s="232"/>
      <c r="C192" s="266" t="s">
        <v>2264</v>
      </c>
      <c r="D192" s="209"/>
      <c r="E192" s="209"/>
      <c r="F192" s="230" t="s">
        <v>2170</v>
      </c>
      <c r="G192" s="209"/>
      <c r="H192" s="209" t="s">
        <v>2265</v>
      </c>
      <c r="I192" s="209" t="s">
        <v>2205</v>
      </c>
      <c r="J192" s="209"/>
      <c r="K192" s="253"/>
    </row>
    <row r="193" spans="2:11" customFormat="1" ht="15" customHeight="1">
      <c r="B193" s="232"/>
      <c r="C193" s="266" t="s">
        <v>2266</v>
      </c>
      <c r="D193" s="209"/>
      <c r="E193" s="209"/>
      <c r="F193" s="230" t="s">
        <v>2176</v>
      </c>
      <c r="G193" s="209"/>
      <c r="H193" s="209" t="s">
        <v>2267</v>
      </c>
      <c r="I193" s="209" t="s">
        <v>2205</v>
      </c>
      <c r="J193" s="209"/>
      <c r="K193" s="253"/>
    </row>
    <row r="194" spans="2:11" customFormat="1" ht="15" customHeight="1">
      <c r="B194" s="259"/>
      <c r="C194" s="268"/>
      <c r="D194" s="239"/>
      <c r="E194" s="239"/>
      <c r="F194" s="239"/>
      <c r="G194" s="239"/>
      <c r="H194" s="239"/>
      <c r="I194" s="239"/>
      <c r="J194" s="239"/>
      <c r="K194" s="260"/>
    </row>
    <row r="195" spans="2:11" customFormat="1" ht="18.75" customHeight="1">
      <c r="B195" s="241"/>
      <c r="C195" s="251"/>
      <c r="D195" s="251"/>
      <c r="E195" s="251"/>
      <c r="F195" s="261"/>
      <c r="G195" s="251"/>
      <c r="H195" s="251"/>
      <c r="I195" s="251"/>
      <c r="J195" s="251"/>
      <c r="K195" s="241"/>
    </row>
    <row r="196" spans="2:11" customFormat="1" ht="18.75" customHeight="1">
      <c r="B196" s="241"/>
      <c r="C196" s="251"/>
      <c r="D196" s="251"/>
      <c r="E196" s="251"/>
      <c r="F196" s="261"/>
      <c r="G196" s="251"/>
      <c r="H196" s="251"/>
      <c r="I196" s="251"/>
      <c r="J196" s="251"/>
      <c r="K196" s="241"/>
    </row>
    <row r="197" spans="2:11" customFormat="1" ht="18.75" customHeight="1"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</row>
    <row r="198" spans="2:11" customFormat="1" ht="13.5">
      <c r="B198" s="198"/>
      <c r="C198" s="199"/>
      <c r="D198" s="199"/>
      <c r="E198" s="199"/>
      <c r="F198" s="199"/>
      <c r="G198" s="199"/>
      <c r="H198" s="199"/>
      <c r="I198" s="199"/>
      <c r="J198" s="199"/>
      <c r="K198" s="200"/>
    </row>
    <row r="199" spans="2:11" customFormat="1" ht="21">
      <c r="B199" s="201"/>
      <c r="C199" s="319" t="s">
        <v>2268</v>
      </c>
      <c r="D199" s="319"/>
      <c r="E199" s="319"/>
      <c r="F199" s="319"/>
      <c r="G199" s="319"/>
      <c r="H199" s="319"/>
      <c r="I199" s="319"/>
      <c r="J199" s="319"/>
      <c r="K199" s="202"/>
    </row>
    <row r="200" spans="2:11" customFormat="1" ht="25.5" customHeight="1">
      <c r="B200" s="201"/>
      <c r="C200" s="269" t="s">
        <v>2269</v>
      </c>
      <c r="D200" s="269"/>
      <c r="E200" s="269"/>
      <c r="F200" s="269" t="s">
        <v>2270</v>
      </c>
      <c r="G200" s="270"/>
      <c r="H200" s="325" t="s">
        <v>2271</v>
      </c>
      <c r="I200" s="325"/>
      <c r="J200" s="325"/>
      <c r="K200" s="202"/>
    </row>
    <row r="201" spans="2:11" customFormat="1" ht="5.25" customHeight="1">
      <c r="B201" s="232"/>
      <c r="C201" s="227"/>
      <c r="D201" s="227"/>
      <c r="E201" s="227"/>
      <c r="F201" s="227"/>
      <c r="G201" s="251"/>
      <c r="H201" s="227"/>
      <c r="I201" s="227"/>
      <c r="J201" s="227"/>
      <c r="K201" s="253"/>
    </row>
    <row r="202" spans="2:11" customFormat="1" ht="15" customHeight="1">
      <c r="B202" s="232"/>
      <c r="C202" s="209" t="s">
        <v>2261</v>
      </c>
      <c r="D202" s="209"/>
      <c r="E202" s="209"/>
      <c r="F202" s="230" t="s">
        <v>43</v>
      </c>
      <c r="G202" s="209"/>
      <c r="H202" s="324" t="s">
        <v>2272</v>
      </c>
      <c r="I202" s="324"/>
      <c r="J202" s="324"/>
      <c r="K202" s="253"/>
    </row>
    <row r="203" spans="2:11" customFormat="1" ht="15" customHeight="1">
      <c r="B203" s="232"/>
      <c r="C203" s="209"/>
      <c r="D203" s="209"/>
      <c r="E203" s="209"/>
      <c r="F203" s="230" t="s">
        <v>44</v>
      </c>
      <c r="G203" s="209"/>
      <c r="H203" s="324" t="s">
        <v>2273</v>
      </c>
      <c r="I203" s="324"/>
      <c r="J203" s="324"/>
      <c r="K203" s="253"/>
    </row>
    <row r="204" spans="2:11" customFormat="1" ht="15" customHeight="1">
      <c r="B204" s="232"/>
      <c r="C204" s="209"/>
      <c r="D204" s="209"/>
      <c r="E204" s="209"/>
      <c r="F204" s="230" t="s">
        <v>47</v>
      </c>
      <c r="G204" s="209"/>
      <c r="H204" s="324" t="s">
        <v>2274</v>
      </c>
      <c r="I204" s="324"/>
      <c r="J204" s="324"/>
      <c r="K204" s="253"/>
    </row>
    <row r="205" spans="2:11" customFormat="1" ht="15" customHeight="1">
      <c r="B205" s="232"/>
      <c r="C205" s="209"/>
      <c r="D205" s="209"/>
      <c r="E205" s="209"/>
      <c r="F205" s="230" t="s">
        <v>45</v>
      </c>
      <c r="G205" s="209"/>
      <c r="H205" s="324" t="s">
        <v>2275</v>
      </c>
      <c r="I205" s="324"/>
      <c r="J205" s="324"/>
      <c r="K205" s="253"/>
    </row>
    <row r="206" spans="2:11" customFormat="1" ht="15" customHeight="1">
      <c r="B206" s="232"/>
      <c r="C206" s="209"/>
      <c r="D206" s="209"/>
      <c r="E206" s="209"/>
      <c r="F206" s="230" t="s">
        <v>46</v>
      </c>
      <c r="G206" s="209"/>
      <c r="H206" s="324" t="s">
        <v>2276</v>
      </c>
      <c r="I206" s="324"/>
      <c r="J206" s="324"/>
      <c r="K206" s="253"/>
    </row>
    <row r="207" spans="2:11" customFormat="1" ht="15" customHeight="1">
      <c r="B207" s="232"/>
      <c r="C207" s="209"/>
      <c r="D207" s="209"/>
      <c r="E207" s="209"/>
      <c r="F207" s="230"/>
      <c r="G207" s="209"/>
      <c r="H207" s="209"/>
      <c r="I207" s="209"/>
      <c r="J207" s="209"/>
      <c r="K207" s="253"/>
    </row>
    <row r="208" spans="2:11" customFormat="1" ht="15" customHeight="1">
      <c r="B208" s="232"/>
      <c r="C208" s="209" t="s">
        <v>2217</v>
      </c>
      <c r="D208" s="209"/>
      <c r="E208" s="209"/>
      <c r="F208" s="230" t="s">
        <v>79</v>
      </c>
      <c r="G208" s="209"/>
      <c r="H208" s="324" t="s">
        <v>2277</v>
      </c>
      <c r="I208" s="324"/>
      <c r="J208" s="324"/>
      <c r="K208" s="253"/>
    </row>
    <row r="209" spans="2:11" customFormat="1" ht="15" customHeight="1">
      <c r="B209" s="232"/>
      <c r="C209" s="209"/>
      <c r="D209" s="209"/>
      <c r="E209" s="209"/>
      <c r="F209" s="230" t="s">
        <v>2113</v>
      </c>
      <c r="G209" s="209"/>
      <c r="H209" s="324" t="s">
        <v>2114</v>
      </c>
      <c r="I209" s="324"/>
      <c r="J209" s="324"/>
      <c r="K209" s="253"/>
    </row>
    <row r="210" spans="2:11" customFormat="1" ht="15" customHeight="1">
      <c r="B210" s="232"/>
      <c r="C210" s="209"/>
      <c r="D210" s="209"/>
      <c r="E210" s="209"/>
      <c r="F210" s="230" t="s">
        <v>2111</v>
      </c>
      <c r="G210" s="209"/>
      <c r="H210" s="324" t="s">
        <v>2278</v>
      </c>
      <c r="I210" s="324"/>
      <c r="J210" s="324"/>
      <c r="K210" s="253"/>
    </row>
    <row r="211" spans="2:11" customFormat="1" ht="15" customHeight="1">
      <c r="B211" s="271"/>
      <c r="C211" s="209"/>
      <c r="D211" s="209"/>
      <c r="E211" s="209"/>
      <c r="F211" s="230" t="s">
        <v>101</v>
      </c>
      <c r="G211" s="266"/>
      <c r="H211" s="323" t="s">
        <v>2115</v>
      </c>
      <c r="I211" s="323"/>
      <c r="J211" s="323"/>
      <c r="K211" s="272"/>
    </row>
    <row r="212" spans="2:11" customFormat="1" ht="15" customHeight="1">
      <c r="B212" s="271"/>
      <c r="C212" s="209"/>
      <c r="D212" s="209"/>
      <c r="E212" s="209"/>
      <c r="F212" s="230" t="s">
        <v>2116</v>
      </c>
      <c r="G212" s="266"/>
      <c r="H212" s="323" t="s">
        <v>2279</v>
      </c>
      <c r="I212" s="323"/>
      <c r="J212" s="323"/>
      <c r="K212" s="272"/>
    </row>
    <row r="213" spans="2:11" customFormat="1" ht="15" customHeight="1">
      <c r="B213" s="271"/>
      <c r="C213" s="209"/>
      <c r="D213" s="209"/>
      <c r="E213" s="209"/>
      <c r="F213" s="230"/>
      <c r="G213" s="266"/>
      <c r="H213" s="257"/>
      <c r="I213" s="257"/>
      <c r="J213" s="257"/>
      <c r="K213" s="272"/>
    </row>
    <row r="214" spans="2:11" customFormat="1" ht="15" customHeight="1">
      <c r="B214" s="271"/>
      <c r="C214" s="209" t="s">
        <v>2241</v>
      </c>
      <c r="D214" s="209"/>
      <c r="E214" s="209"/>
      <c r="F214" s="230">
        <v>1</v>
      </c>
      <c r="G214" s="266"/>
      <c r="H214" s="323" t="s">
        <v>2280</v>
      </c>
      <c r="I214" s="323"/>
      <c r="J214" s="323"/>
      <c r="K214" s="272"/>
    </row>
    <row r="215" spans="2:11" customFormat="1" ht="15" customHeight="1">
      <c r="B215" s="271"/>
      <c r="C215" s="209"/>
      <c r="D215" s="209"/>
      <c r="E215" s="209"/>
      <c r="F215" s="230">
        <v>2</v>
      </c>
      <c r="G215" s="266"/>
      <c r="H215" s="323" t="s">
        <v>2281</v>
      </c>
      <c r="I215" s="323"/>
      <c r="J215" s="323"/>
      <c r="K215" s="272"/>
    </row>
    <row r="216" spans="2:11" customFormat="1" ht="15" customHeight="1">
      <c r="B216" s="271"/>
      <c r="C216" s="209"/>
      <c r="D216" s="209"/>
      <c r="E216" s="209"/>
      <c r="F216" s="230">
        <v>3</v>
      </c>
      <c r="G216" s="266"/>
      <c r="H216" s="323" t="s">
        <v>2282</v>
      </c>
      <c r="I216" s="323"/>
      <c r="J216" s="323"/>
      <c r="K216" s="272"/>
    </row>
    <row r="217" spans="2:11" customFormat="1" ht="15" customHeight="1">
      <c r="B217" s="271"/>
      <c r="C217" s="209"/>
      <c r="D217" s="209"/>
      <c r="E217" s="209"/>
      <c r="F217" s="230">
        <v>4</v>
      </c>
      <c r="G217" s="266"/>
      <c r="H217" s="323" t="s">
        <v>2283</v>
      </c>
      <c r="I217" s="323"/>
      <c r="J217" s="323"/>
      <c r="K217" s="272"/>
    </row>
    <row r="218" spans="2:11" customFormat="1" ht="12.75" customHeight="1">
      <c r="B218" s="273"/>
      <c r="C218" s="274"/>
      <c r="D218" s="274"/>
      <c r="E218" s="274"/>
      <c r="F218" s="274"/>
      <c r="G218" s="274"/>
      <c r="H218" s="274"/>
      <c r="I218" s="274"/>
      <c r="J218" s="274"/>
      <c r="K218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Oprava fasády</vt:lpstr>
      <vt:lpstr>02 - Střešní konstrukce</vt:lpstr>
      <vt:lpstr>03 - Sanace 1.PP</vt:lpstr>
      <vt:lpstr>04 - Zateplení podlahy pů...</vt:lpstr>
      <vt:lpstr>05 - Zateplení podlahy pů...</vt:lpstr>
      <vt:lpstr>06 - Zpevněné plochy</vt:lpstr>
      <vt:lpstr>07 - Únikové venkovní sch...</vt:lpstr>
      <vt:lpstr>VON - Vedlejší a ostatní ...</vt:lpstr>
      <vt:lpstr>Pokyny pro vyplnění</vt:lpstr>
      <vt:lpstr>'01 - Oprava fasády'!Názvy_tisku</vt:lpstr>
      <vt:lpstr>'02 - Střešní konstrukce'!Názvy_tisku</vt:lpstr>
      <vt:lpstr>'03 - Sanace 1.PP'!Názvy_tisku</vt:lpstr>
      <vt:lpstr>'04 - Zateplení podlahy pů...'!Názvy_tisku</vt:lpstr>
      <vt:lpstr>'05 - Zateplení podlahy pů...'!Názvy_tisku</vt:lpstr>
      <vt:lpstr>'06 - Zpevněné plochy'!Názvy_tisku</vt:lpstr>
      <vt:lpstr>'07 - Únikové venkovní sch...'!Názvy_tisku</vt:lpstr>
      <vt:lpstr>'Rekapitulace stavby'!Názvy_tisku</vt:lpstr>
      <vt:lpstr>'VON - Vedlejší a ostatní ...'!Názvy_tisku</vt:lpstr>
      <vt:lpstr>'01 - Oprava fasády'!Oblast_tisku</vt:lpstr>
      <vt:lpstr>'02 - Střešní konstrukce'!Oblast_tisku</vt:lpstr>
      <vt:lpstr>'03 - Sanace 1.PP'!Oblast_tisku</vt:lpstr>
      <vt:lpstr>'04 - Zateplení podlahy pů...'!Oblast_tisku</vt:lpstr>
      <vt:lpstr>'05 - Zateplení podlahy pů...'!Oblast_tisku</vt:lpstr>
      <vt:lpstr>'06 - Zpevněné plochy'!Oblast_tisku</vt:lpstr>
      <vt:lpstr>'07 - Únikové venkovní sch...'!Oblast_tisku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Jan Pospíšil</cp:lastModifiedBy>
  <dcterms:created xsi:type="dcterms:W3CDTF">2021-10-29T07:47:32Z</dcterms:created>
  <dcterms:modified xsi:type="dcterms:W3CDTF">2024-10-11T06:43:38Z</dcterms:modified>
</cp:coreProperties>
</file>