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delaP\Documents\SFC, městský stadion\SFC Opava, fotbalový stadion, trávník, oprava povodňových škod\"/>
    </mc:Choice>
  </mc:AlternateContent>
  <xr:revisionPtr revIDLastSave="0" documentId="13_ncr:1_{19C5CAD9-2B34-41C3-AACB-7F8B47287306}" xr6:coauthVersionLast="47" xr6:coauthVersionMax="47" xr10:uidLastSave="{00000000-0000-0000-0000-000000000000}"/>
  <bookViews>
    <workbookView xWindow="1770" yWindow="870" windowWidth="25455" windowHeight="14085" tabRatio="790" xr2:uid="{60168AB7-B08A-433D-BEC6-A3DF02F5272F}"/>
  </bookViews>
  <sheets>
    <sheet name="Rekapitulace stavby" sheetId="11" r:id="rId1"/>
    <sheet name="01-SO 01-Terénní úpravy" sheetId="7" r:id="rId2"/>
    <sheet name="05-SO 04-Automatická závlaha" sheetId="5" r:id="rId3"/>
    <sheet name="14 - VKP - Všeobecné kce" sheetId="10" r:id="rId4"/>
  </sheets>
  <definedNames>
    <definedName name="_xlnm.Print_Area" localSheetId="1">'01-SO 01-Terénní úpravy'!$A$1:$L$172</definedName>
    <definedName name="_xlnm.Print_Area" localSheetId="2">'05-SO 04-Automatická závlaha'!$A$1:$L$100</definedName>
    <definedName name="_xlnm.Print_Area" localSheetId="3">'14 - VKP - Všeobecné kce'!$A$1:$L$95</definedName>
    <definedName name="_xlnm.Print_Area" localSheetId="0">'Rekapitulace stavby'!$A$1:$AR$55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5" l="1"/>
  <c r="F44" i="5"/>
  <c r="H148" i="7" l="1"/>
  <c r="H102" i="7"/>
  <c r="P103" i="7" s="1"/>
  <c r="H96" i="7"/>
  <c r="H91" i="7"/>
  <c r="H89" i="7"/>
  <c r="H110" i="7"/>
  <c r="P111" i="7" s="1"/>
  <c r="H95" i="7"/>
  <c r="H101" i="7"/>
  <c r="H86" i="7"/>
  <c r="J160" i="7"/>
  <c r="H155" i="7"/>
  <c r="F69" i="10"/>
  <c r="F44" i="10"/>
  <c r="F66" i="5"/>
  <c r="F19" i="10"/>
  <c r="J74" i="10" s="1"/>
  <c r="F20" i="10"/>
  <c r="F22" i="10"/>
  <c r="J20" i="10"/>
  <c r="J19" i="10"/>
  <c r="F18" i="10"/>
  <c r="J17" i="10"/>
  <c r="F17" i="10"/>
  <c r="J16" i="10"/>
  <c r="F16" i="10"/>
  <c r="F50" i="10" s="1"/>
  <c r="J14" i="10"/>
  <c r="J13" i="10"/>
  <c r="F13" i="10"/>
  <c r="F74" i="10" s="1"/>
  <c r="J11" i="10"/>
  <c r="J72" i="10" s="1"/>
  <c r="F11" i="10"/>
  <c r="F72" i="10" s="1"/>
  <c r="J10" i="10"/>
  <c r="F5" i="10"/>
  <c r="F42" i="10" s="1"/>
  <c r="F22" i="5"/>
  <c r="J20" i="5"/>
  <c r="F20" i="5"/>
  <c r="J19" i="5"/>
  <c r="F19" i="5"/>
  <c r="J48" i="5" s="1"/>
  <c r="F18" i="5"/>
  <c r="J17" i="5"/>
  <c r="F17" i="5"/>
  <c r="J16" i="5"/>
  <c r="F16" i="5"/>
  <c r="J14" i="5"/>
  <c r="J13" i="5"/>
  <c r="F13" i="5"/>
  <c r="F71" i="5" s="1"/>
  <c r="J11" i="5"/>
  <c r="J46" i="5" s="1"/>
  <c r="F11" i="5"/>
  <c r="J10" i="5"/>
  <c r="F5" i="5"/>
  <c r="F64" i="5" s="1"/>
  <c r="F19" i="7"/>
  <c r="F20" i="7"/>
  <c r="F22" i="7"/>
  <c r="F16" i="7"/>
  <c r="J20" i="7"/>
  <c r="J19" i="7"/>
  <c r="J17" i="7"/>
  <c r="J16" i="7"/>
  <c r="J14" i="7"/>
  <c r="J13" i="7"/>
  <c r="J11" i="7"/>
  <c r="J46" i="7" s="1"/>
  <c r="J10" i="7"/>
  <c r="F18" i="7"/>
  <c r="F17" i="7"/>
  <c r="L40" i="11"/>
  <c r="F13" i="7"/>
  <c r="F48" i="7" s="1"/>
  <c r="F11" i="7"/>
  <c r="F70" i="7" s="1"/>
  <c r="P165" i="7"/>
  <c r="J92" i="10"/>
  <c r="F72" i="5" l="1"/>
  <c r="F49" i="5"/>
  <c r="F73" i="7"/>
  <c r="F49" i="7"/>
  <c r="J48" i="7"/>
  <c r="J72" i="7"/>
  <c r="H109" i="7"/>
  <c r="F46" i="7"/>
  <c r="J69" i="5"/>
  <c r="F47" i="10"/>
  <c r="F49" i="10"/>
  <c r="J47" i="10"/>
  <c r="J49" i="10"/>
  <c r="F67" i="10"/>
  <c r="F75" i="10"/>
  <c r="J71" i="5"/>
  <c r="F42" i="5"/>
  <c r="F46" i="5"/>
  <c r="F48" i="5"/>
  <c r="F72" i="7"/>
  <c r="F67" i="7"/>
  <c r="F5" i="7"/>
  <c r="F65" i="7" s="1"/>
  <c r="F42" i="7" l="1"/>
  <c r="L46" i="11" l="1"/>
  <c r="AM45" i="11"/>
  <c r="L45" i="11"/>
  <c r="AM43" i="11"/>
  <c r="L43" i="11"/>
  <c r="L41" i="11"/>
  <c r="W29" i="11"/>
  <c r="W28" i="11"/>
  <c r="W27" i="11"/>
  <c r="AK26" i="11"/>
  <c r="W26" i="11"/>
  <c r="J93" i="10"/>
  <c r="J91" i="10"/>
  <c r="J90" i="10"/>
  <c r="J89" i="10"/>
  <c r="J88" i="10"/>
  <c r="J86" i="10"/>
  <c r="J85" i="10"/>
  <c r="J83" i="10"/>
  <c r="J82" i="10" s="1"/>
  <c r="J87" i="10" l="1"/>
  <c r="J84" i="10"/>
  <c r="J81" i="10" s="1"/>
  <c r="J80" i="10" s="1"/>
  <c r="J56" i="10"/>
  <c r="J57" i="10" l="1"/>
  <c r="J58" i="10"/>
  <c r="AG53" i="11"/>
  <c r="J55" i="10" l="1"/>
  <c r="J54" i="10" s="1"/>
  <c r="J25" i="10" s="1"/>
  <c r="J28" i="10" s="1"/>
  <c r="AT53" i="11" s="1"/>
  <c r="AN53" i="11" s="1"/>
  <c r="J34" i="10" l="1"/>
  <c r="T160" i="7"/>
  <c r="P171" i="7"/>
  <c r="P170" i="7" s="1"/>
  <c r="P168" i="7"/>
  <c r="P161" i="7" s="1"/>
  <c r="P162" i="7"/>
  <c r="R160" i="7"/>
  <c r="P157" i="7"/>
  <c r="P138" i="7"/>
  <c r="P79" i="7"/>
  <c r="T99" i="5"/>
  <c r="R99" i="5"/>
  <c r="P99" i="5"/>
  <c r="T91" i="5"/>
  <c r="R91" i="5"/>
  <c r="P91" i="5"/>
  <c r="T90" i="5"/>
  <c r="R90" i="5"/>
  <c r="P90" i="5"/>
  <c r="T88" i="5"/>
  <c r="R88" i="5"/>
  <c r="P88" i="5"/>
  <c r="T86" i="5"/>
  <c r="R86" i="5"/>
  <c r="P86" i="5"/>
  <c r="T84" i="5"/>
  <c r="R84" i="5"/>
  <c r="P84" i="5"/>
  <c r="T82" i="5"/>
  <c r="R82" i="5"/>
  <c r="P82" i="5"/>
  <c r="T81" i="5"/>
  <c r="R81" i="5"/>
  <c r="P81" i="5"/>
  <c r="T80" i="5"/>
  <c r="R80" i="5"/>
  <c r="P80" i="5"/>
  <c r="T79" i="5"/>
  <c r="R79" i="5"/>
  <c r="P79" i="5"/>
  <c r="T78" i="5"/>
  <c r="R78" i="5"/>
  <c r="P78" i="5"/>
  <c r="P77" i="5" l="1"/>
  <c r="R77" i="5"/>
  <c r="T77" i="5"/>
  <c r="H125" i="7"/>
  <c r="P126" i="7" s="1"/>
  <c r="H124" i="7"/>
  <c r="H100" i="7"/>
  <c r="H94" i="7"/>
  <c r="H93" i="7"/>
  <c r="H92" i="7" s="1"/>
  <c r="J92" i="7" s="1"/>
  <c r="H84" i="7"/>
  <c r="H83" i="7"/>
  <c r="H81" i="7"/>
  <c r="J99" i="5"/>
  <c r="J98" i="5" s="1"/>
  <c r="J97" i="5" s="1"/>
  <c r="J84" i="5"/>
  <c r="J82" i="5"/>
  <c r="H112" i="7"/>
  <c r="J91" i="5"/>
  <c r="J90" i="5"/>
  <c r="J88" i="5"/>
  <c r="J86" i="5"/>
  <c r="J81" i="5"/>
  <c r="J80" i="5"/>
  <c r="J79" i="5"/>
  <c r="J78" i="5"/>
  <c r="T75" i="5" l="1"/>
  <c r="T76" i="5"/>
  <c r="H94" i="5"/>
  <c r="T94" i="5" s="1"/>
  <c r="T93" i="5" s="1"/>
  <c r="R76" i="5"/>
  <c r="P75" i="5"/>
  <c r="P76" i="5"/>
  <c r="R75" i="5"/>
  <c r="R94" i="5"/>
  <c r="R93" i="5" s="1"/>
  <c r="J94" i="5"/>
  <c r="J93" i="5" s="1"/>
  <c r="J77" i="5"/>
  <c r="T92" i="7"/>
  <c r="P82" i="7"/>
  <c r="P85" i="7"/>
  <c r="P90" i="7"/>
  <c r="H90" i="7"/>
  <c r="J90" i="7" s="1"/>
  <c r="P92" i="7"/>
  <c r="P97" i="7"/>
  <c r="J58" i="5"/>
  <c r="J57" i="5" s="1"/>
  <c r="H82" i="7"/>
  <c r="J82" i="7" s="1"/>
  <c r="J76" i="5" l="1"/>
  <c r="J75" i="5" s="1"/>
  <c r="J55" i="5"/>
  <c r="J54" i="5" s="1"/>
  <c r="J53" i="5" s="1"/>
  <c r="AG52" i="11" s="1"/>
  <c r="P94" i="5"/>
  <c r="P93" i="5" s="1"/>
  <c r="R92" i="7"/>
  <c r="R82" i="7"/>
  <c r="T82" i="7"/>
  <c r="R90" i="7"/>
  <c r="T90" i="7"/>
  <c r="J56" i="5"/>
  <c r="F32" i="7" l="1"/>
  <c r="F31" i="7"/>
  <c r="F30" i="7"/>
  <c r="J29" i="7"/>
  <c r="F29" i="7"/>
  <c r="F28" i="7"/>
  <c r="J70" i="7"/>
  <c r="H159" i="7"/>
  <c r="H153" i="7"/>
  <c r="J153" i="7" s="1"/>
  <c r="H152" i="7"/>
  <c r="H144" i="7"/>
  <c r="H143" i="7"/>
  <c r="H140" i="7"/>
  <c r="H136" i="7"/>
  <c r="H135" i="7" s="1"/>
  <c r="J135" i="7" s="1"/>
  <c r="H134" i="7"/>
  <c r="H131" i="7"/>
  <c r="H128" i="7"/>
  <c r="H122" i="7"/>
  <c r="P123" i="7" s="1"/>
  <c r="H121" i="7"/>
  <c r="H119" i="7"/>
  <c r="H117" i="7"/>
  <c r="H115" i="7"/>
  <c r="H113" i="7"/>
  <c r="H111" i="7" s="1"/>
  <c r="J111" i="7" s="1"/>
  <c r="H108" i="7"/>
  <c r="P109" i="7" s="1"/>
  <c r="H106" i="7"/>
  <c r="H104" i="7"/>
  <c r="H99" i="7"/>
  <c r="H98" i="7"/>
  <c r="H88" i="7"/>
  <c r="J88" i="7" s="1"/>
  <c r="H80" i="7"/>
  <c r="H79" i="7" s="1"/>
  <c r="J79" i="7" s="1"/>
  <c r="H97" i="7" l="1"/>
  <c r="J25" i="5"/>
  <c r="J28" i="5"/>
  <c r="AT52" i="11" s="1"/>
  <c r="AN52" i="11" s="1"/>
  <c r="H126" i="7"/>
  <c r="J126" i="7" s="1"/>
  <c r="P129" i="7"/>
  <c r="H157" i="7"/>
  <c r="P160" i="7"/>
  <c r="P156" i="7" s="1"/>
  <c r="H132" i="7"/>
  <c r="J132" i="7" s="1"/>
  <c r="P135" i="7"/>
  <c r="T135" i="7"/>
  <c r="R135" i="7"/>
  <c r="H138" i="7"/>
  <c r="J138" i="7" s="1"/>
  <c r="P141" i="7"/>
  <c r="R88" i="7"/>
  <c r="T88" i="7"/>
  <c r="H129" i="7"/>
  <c r="J129" i="7" s="1"/>
  <c r="P132" i="7"/>
  <c r="P114" i="7"/>
  <c r="H141" i="7"/>
  <c r="J141" i="7" s="1"/>
  <c r="P145" i="7"/>
  <c r="H114" i="7"/>
  <c r="J114" i="7" s="1"/>
  <c r="P116" i="7"/>
  <c r="H145" i="7"/>
  <c r="J145" i="7" s="1"/>
  <c r="P149" i="7"/>
  <c r="H116" i="7"/>
  <c r="J116" i="7" s="1"/>
  <c r="P118" i="7"/>
  <c r="H149" i="7"/>
  <c r="J149" i="7" s="1"/>
  <c r="P153" i="7"/>
  <c r="R79" i="7"/>
  <c r="T79" i="7"/>
  <c r="H118" i="7"/>
  <c r="J118" i="7" s="1"/>
  <c r="P120" i="7"/>
  <c r="R153" i="7"/>
  <c r="T153" i="7"/>
  <c r="H103" i="7"/>
  <c r="J103" i="7" s="1"/>
  <c r="P105" i="7"/>
  <c r="H85" i="7"/>
  <c r="J85" i="7" s="1"/>
  <c r="P87" i="7"/>
  <c r="J109" i="7"/>
  <c r="H105" i="7"/>
  <c r="J105" i="7" s="1"/>
  <c r="P107" i="7"/>
  <c r="H107" i="7"/>
  <c r="J107" i="7" s="1"/>
  <c r="J97" i="7"/>
  <c r="H123" i="7"/>
  <c r="J123" i="7" s="1"/>
  <c r="H120" i="7"/>
  <c r="J120" i="7" s="1"/>
  <c r="J137" i="7" l="1"/>
  <c r="J56" i="7" s="1"/>
  <c r="J157" i="7"/>
  <c r="J156" i="7" s="1"/>
  <c r="J57" i="7" s="1"/>
  <c r="J34" i="5"/>
  <c r="R97" i="7"/>
  <c r="T97" i="7"/>
  <c r="R103" i="7"/>
  <c r="T103" i="7"/>
  <c r="T145" i="7"/>
  <c r="R145" i="7"/>
  <c r="T138" i="7"/>
  <c r="R138" i="7"/>
  <c r="R114" i="7"/>
  <c r="T114" i="7"/>
  <c r="R116" i="7"/>
  <c r="T116" i="7"/>
  <c r="T123" i="7"/>
  <c r="R123" i="7"/>
  <c r="R120" i="7"/>
  <c r="T120" i="7"/>
  <c r="R118" i="7"/>
  <c r="T118" i="7"/>
  <c r="R141" i="7"/>
  <c r="T141" i="7"/>
  <c r="R132" i="7"/>
  <c r="T132" i="7"/>
  <c r="T85" i="7"/>
  <c r="R85" i="7"/>
  <c r="T105" i="7"/>
  <c r="R105" i="7"/>
  <c r="R111" i="7"/>
  <c r="T111" i="7"/>
  <c r="R157" i="7"/>
  <c r="R156" i="7" s="1"/>
  <c r="T157" i="7"/>
  <c r="T156" i="7" s="1"/>
  <c r="R107" i="7"/>
  <c r="T107" i="7"/>
  <c r="R109" i="7"/>
  <c r="T109" i="7"/>
  <c r="P137" i="7"/>
  <c r="R149" i="7"/>
  <c r="T149" i="7"/>
  <c r="R129" i="7"/>
  <c r="T129" i="7"/>
  <c r="R126" i="7"/>
  <c r="T126" i="7"/>
  <c r="H87" i="7"/>
  <c r="T87" i="7" l="1"/>
  <c r="T78" i="7" s="1"/>
  <c r="J87" i="7"/>
  <c r="R137" i="7"/>
  <c r="T137" i="7"/>
  <c r="P88" i="7"/>
  <c r="P78" i="7" s="1"/>
  <c r="R87" i="7"/>
  <c r="T77" i="7" l="1"/>
  <c r="H162" i="7" s="1"/>
  <c r="H168" i="7" s="1"/>
  <c r="J78" i="7"/>
  <c r="J55" i="7" s="1"/>
  <c r="P77" i="7"/>
  <c r="P76" i="7" s="1"/>
  <c r="R78" i="7"/>
  <c r="R77" i="7" s="1"/>
  <c r="H171" i="7" s="1"/>
  <c r="T76" i="7" l="1"/>
  <c r="R76" i="7"/>
  <c r="J171" i="7"/>
  <c r="J170" i="7" s="1"/>
  <c r="J168" i="7" l="1"/>
  <c r="H165" i="7"/>
  <c r="T162" i="7"/>
  <c r="J162" i="7"/>
  <c r="T171" i="7"/>
  <c r="T170" i="7" s="1"/>
  <c r="R171" i="7"/>
  <c r="R170" i="7" s="1"/>
  <c r="J59" i="7"/>
  <c r="R162" i="7"/>
  <c r="T165" i="7" l="1"/>
  <c r="J165" i="7"/>
  <c r="J161" i="7" s="1"/>
  <c r="J58" i="7" s="1"/>
  <c r="T168" i="7"/>
  <c r="R168" i="7"/>
  <c r="R165" i="7"/>
  <c r="T161" i="7" l="1"/>
  <c r="R161" i="7"/>
  <c r="J77" i="7"/>
  <c r="J54" i="7" s="1"/>
  <c r="J53" i="7" s="1"/>
  <c r="AG51" i="11" s="1"/>
  <c r="AG50" i="11" s="1"/>
  <c r="J25" i="7" l="1"/>
  <c r="J28" i="7"/>
  <c r="J76" i="7"/>
  <c r="AT51" i="11" l="1"/>
  <c r="AN51" i="11" s="1"/>
  <c r="AN50" i="11" s="1"/>
  <c r="J34" i="7"/>
  <c r="AK22" i="11"/>
  <c r="W25" i="11"/>
  <c r="AT50" i="11" l="1"/>
  <c r="AK25" i="11" s="1"/>
  <c r="AK31" i="11" s="1"/>
</calcChain>
</file>

<file path=xl/sharedStrings.xml><?xml version="1.0" encoding="utf-8"?>
<sst xmlns="http://schemas.openxmlformats.org/spreadsheetml/2006/main" count="780" uniqueCount="268">
  <si>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</si>
  <si>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</si>
  <si>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</si>
  <si>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</si>
  <si>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štěrkopísek fr 0-2 mm, 175 mm</t>
  </si>
  <si>
    <t>štěrkopísek fr 0-4 mm, 50 mm</t>
  </si>
  <si>
    <t>MJ</t>
  </si>
  <si>
    <t>M</t>
  </si>
  <si>
    <t>K</t>
  </si>
  <si>
    <t>1671000R</t>
  </si>
  <si>
    <t>Smíchání kořenového horizontu po dovezení surovin</t>
  </si>
  <si>
    <t>7869,8*0,02</t>
  </si>
  <si>
    <t>Uložení sypaniny z hornin nesoudržných s vlhkostí l(d) pod 0,9 mimo aktivní zónu</t>
  </si>
  <si>
    <r>
      <t>Nakládání výkopku z hornin tř. 1 až 4 přes 100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</si>
  <si>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Odkopávky nezapažené objemu do 1000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hornině tř.2</t>
    </r>
  </si>
  <si>
    <t>Příplatek k odkopávkám v hornině tř.2 za lepivost</t>
  </si>
  <si>
    <r>
      <t>Hloubení nezapažených šachet ručně v hornině tř.2 půdorysné plochy výkopu do 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</si>
  <si>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příplatek u hloubení šachet v hornině tř.2 za lepivost</t>
  </si>
  <si>
    <t>Zásyp sypaninou z jakékoliv horniny ručně, s uloženní výkopku ve vrstvách, se zhutněním, jam, šachet, rýh nebo kolem objektů</t>
  </si>
  <si>
    <t>Hloubení nezapažených rýh šířky do 800 mm ručně, s urovnáním dna do předepsaného profilu a spádu v hornině tř. 1 až 2, soudržných</t>
  </si>
  <si>
    <t>Příplatek k cenám hloubených vykopávek za ztížení vykopávky v blízkosti podzemního vedení, pro jakoukoliv třídu horniny</t>
  </si>
  <si>
    <t>Příplatek k hloubení v hornině tř. 1 až 2 za lepivost</t>
  </si>
  <si>
    <t>1805000R</t>
  </si>
  <si>
    <t>Položení předpěstěného trávníku pro fotbalová hřiště</t>
  </si>
  <si>
    <t>109*72,2</t>
  </si>
  <si>
    <t>109*72,2+5%</t>
  </si>
  <si>
    <t>Předpěstěný trávník tl. 40 mm, ztratné 5%, dopravné, travní koberec zátěžový pro hřiště 1. ligy</t>
  </si>
  <si>
    <t>21</t>
  </si>
  <si>
    <t>1805100R</t>
  </si>
  <si>
    <t>Propojování vrstev po pokládce-erifikátorem</t>
  </si>
  <si>
    <t>18110230R</t>
  </si>
  <si>
    <t>Strojní urovnání plochy laserovým graerem na +/- 5 mm</t>
  </si>
  <si>
    <t>přírodní trávník: 109*72,2</t>
  </si>
  <si>
    <t>umělý trávník: 115*78+27*2,1+2*21*0,5-109*72,2</t>
  </si>
  <si>
    <t>181951102</t>
  </si>
  <si>
    <t>Úprava pláně v hornině tř. 1 až 4 se zhutněním</t>
  </si>
  <si>
    <t>1858021R1</t>
  </si>
  <si>
    <t>Hnojení trávníku vč. dodávky hnojiva, startovací hnojivo 35g/m2</t>
  </si>
  <si>
    <t>PP</t>
  </si>
  <si>
    <t>VV</t>
  </si>
  <si>
    <t>7869,8*0,035</t>
  </si>
  <si>
    <t>kg</t>
  </si>
  <si>
    <t>1858021R2</t>
  </si>
  <si>
    <t>Hnojení trávníku po 1. seči vč. dodávky hnojiva 30g/m2</t>
  </si>
  <si>
    <t>7869,8*0,030</t>
  </si>
  <si>
    <t>Hnojení trávníku před předáními vč. dodávky hnojiva 30 g/m2</t>
  </si>
  <si>
    <t>Hnojení půdy nebo trávníku v rovině nebo na svahu do 1:5 umělým hnojivem na široko</t>
  </si>
  <si>
    <t>1858021R3</t>
  </si>
  <si>
    <t>1858031R</t>
  </si>
  <si>
    <t>Ošetření trávníku po předání hrací plochy po dobu 5-6 týdnů</t>
  </si>
  <si>
    <t>D</t>
  </si>
  <si>
    <t>564211111</t>
  </si>
  <si>
    <t>P</t>
  </si>
  <si>
    <t>39</t>
  </si>
  <si>
    <t>56425111R</t>
  </si>
  <si>
    <t/>
  </si>
  <si>
    <t>"podkladní vrstva pod přírodní trávník"</t>
  </si>
  <si>
    <t>Podklad nebo podsyp ze štěrkopísku ŠP s rozprostřením, vlhčením, a zhutněním tl 50 mm</t>
  </si>
  <si>
    <t>2*109*0,1</t>
  </si>
  <si>
    <t>Podklad nebo podsyp ze štěrkopísku ŠP s rozprostřením, po zhutnění tl 180 mm</t>
  </si>
  <si>
    <t>5647100R</t>
  </si>
  <si>
    <t>Podklad z kameniva hrubého drceného vel. 0-4 mm tl. 10 mm</t>
  </si>
  <si>
    <t>Podklad nebo kryt z kameniva hrubého drceného vel. 0-4 mm s rozprostřením a zhutněním, po zhutnění tl. 10 mm</t>
  </si>
  <si>
    <t>"podkladní vrstva pod umělý trávník"</t>
  </si>
  <si>
    <t>564730R</t>
  </si>
  <si>
    <t>Podklad z kameniva hrubého drceného vel. 4-8 mm tl 100 mm</t>
  </si>
  <si>
    <t>Podklad nebo kryt z kameniva hrubého drceného vel. 4-8 mm s rozprostřením a zhutněním, po zhutnění tl. 100 mm</t>
  </si>
  <si>
    <t>5891160R</t>
  </si>
  <si>
    <t>916230R</t>
  </si>
  <si>
    <t>Lajnování fotbalového hřiště vč. vytyčení</t>
  </si>
  <si>
    <t>m</t>
  </si>
  <si>
    <t xml:space="preserve">Doplňující konstrukce krytů venkovních ploch pro tělovýchovu, vytyčení a lajnování hřiště </t>
  </si>
  <si>
    <t>105,0*2+68,0*3+30,0*2+74,0*2+17,0*2+58,0+4*2,50+15,0*2</t>
  </si>
  <si>
    <t>9530000R</t>
  </si>
  <si>
    <t>Montáž fotbalové branky vč. osazení pouzder fotbalové branky</t>
  </si>
  <si>
    <t>kus</t>
  </si>
  <si>
    <t>997221551</t>
  </si>
  <si>
    <t>Vodorovná doprava suti ze sypkých materiálů do 1 km</t>
  </si>
  <si>
    <t>Vodorovná doprava suti bez naložení, ale se složením a s hrubým urovnáním ze sypkých materiálů, na vzdálenost do 1 km</t>
  </si>
  <si>
    <t>997221559</t>
  </si>
  <si>
    <t>Příplatek ZKD 1 km u vodorovné dopravy suti ze sypkých materiálů</t>
  </si>
  <si>
    <t>Vodorovná doprava suti bez naložení, ale se složením a s hrubým urovnáním Příplatek k ceně za každý další i započatý 1 km přes 1 km</t>
  </si>
  <si>
    <t>997221855</t>
  </si>
  <si>
    <t>Poplatek za uložení na skládce (skládkovné) zeminy a kameniva kód odpadu 170 504</t>
  </si>
  <si>
    <t>Poplatek za uložení stavebního odpadu na skládce (skládkovné) zeminy a kameniva zatříděného do Katalogu odpadů pod kódem 170 504</t>
  </si>
  <si>
    <t>998222012</t>
  </si>
  <si>
    <t>Přesun hmot pro tělovýchovné plochy</t>
  </si>
  <si>
    <t>Přesun hmot pro tělovýchovné plochy dopravní vzdálenost do 200 m</t>
  </si>
  <si>
    <t>REKAPITULACE STAVBY</t>
  </si>
  <si>
    <t>Kód:</t>
  </si>
  <si>
    <t>Stavba:</t>
  </si>
  <si>
    <t>KSO:</t>
  </si>
  <si>
    <t>CC-CZ:</t>
  </si>
  <si>
    <t>Místo:</t>
  </si>
  <si>
    <t>Opava</t>
  </si>
  <si>
    <t>Datum:</t>
  </si>
  <si>
    <t>Zadavatel:</t>
  </si>
  <si>
    <t>IČ:</t>
  </si>
  <si>
    <t>00300535</t>
  </si>
  <si>
    <t>Statutární město Opava</t>
  </si>
  <si>
    <t>DIČ:</t>
  </si>
  <si>
    <t>CZ00300535</t>
  </si>
  <si>
    <t>Uchazeč:</t>
  </si>
  <si>
    <t>Projektant: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</si>
  <si>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</si>
  <si>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</si>
  <si>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</si>
  <si>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</si>
  <si>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</si>
  <si>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</si>
  <si>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</si>
  <si>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</si>
  <si>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</si>
  <si>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</si>
  <si>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</si>
  <si>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</si>
  <si>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</si>
  <si>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</si>
  <si>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</si>
  <si>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</si>
  <si>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</si>
  <si>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</si>
  <si>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</si>
  <si>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</si>
  <si>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</si>
  <si>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</si>
  <si>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01</t>
  </si>
  <si>
    <t>SO 01 - Terénní úpravy</t>
  </si>
  <si>
    <t>STA</t>
  </si>
  <si>
    <t>1</t>
  </si>
  <si>
    <t>02</t>
  </si>
  <si>
    <t>03</t>
  </si>
  <si>
    <t>05</t>
  </si>
  <si>
    <t>SO 04 - Automatická závlaha</t>
  </si>
  <si>
    <t>14</t>
  </si>
  <si>
    <t>VKP - Všeobecné konstrukce a práce</t>
  </si>
  <si>
    <t>KRYCÍ LIST SOUPISU</t>
  </si>
  <si>
    <t>Objekt:</t>
  </si>
  <si>
    <t>01 - SO 01 - Terénní úpravy</t>
  </si>
  <si>
    <t>REKAPITULACE ČLENĚNÍ SOUPISU PRACÍ</t>
  </si>
  <si>
    <t>Kód dílu - Popis</t>
  </si>
  <si>
    <t>Cena celkem [CZK]</t>
  </si>
  <si>
    <t>Náklady soupisu celkem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</si>
  <si>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</si>
  <si>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</si>
  <si>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</si>
  <si>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</si>
  <si>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</si>
  <si>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</si>
  <si>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</si>
  <si>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SOUPIS PRACÍ</t>
  </si>
  <si>
    <t>PČ</t>
  </si>
  <si>
    <t>Popis</t>
  </si>
  <si>
    <t>Množství</t>
  </si>
  <si>
    <t>J.cena [CZK]</t>
  </si>
  <si>
    <t>Cenová soustava</t>
  </si>
  <si>
    <t>HSV</t>
  </si>
  <si>
    <t>Práce a dodávky HSV</t>
  </si>
  <si>
    <t>8</t>
  </si>
  <si>
    <t>19</t>
  </si>
  <si>
    <t>35</t>
  </si>
  <si>
    <t>998</t>
  </si>
  <si>
    <t>Přesun hmot</t>
  </si>
  <si>
    <t>05 - SO 04 - Automatická závlaha</t>
  </si>
  <si>
    <t xml:space="preserve">    8 - Trubní vedení</t>
  </si>
  <si>
    <t>PSC</t>
  </si>
  <si>
    <t>Trubní vedení</t>
  </si>
  <si>
    <t>Řídící jednotka pro 16 stanic, ID uzamykatelná skříňka</t>
  </si>
  <si>
    <t>Moduly pro ŘJ</t>
  </si>
  <si>
    <t>Čidlo srážek</t>
  </si>
  <si>
    <t>11125</t>
  </si>
  <si>
    <t>Vodovzdorné konektory DBY</t>
  </si>
  <si>
    <t>892241111</t>
  </si>
  <si>
    <t>Tlaková zkouška vodou potrubí do 80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</si>
  <si>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</si>
  <si>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892372111</t>
  </si>
  <si>
    <t>Zabezpečení konců potrubí DN do 300 při tlakových zkouškách vodou</t>
  </si>
  <si>
    <t>Tlakové zkoušky vodou zabezpečení konců potrubí při tlakových zkouškách DN do 300</t>
  </si>
  <si>
    <t>89900100</t>
  </si>
  <si>
    <t>Provozní zkoušky, zaškolení obsluhy</t>
  </si>
  <si>
    <t>ČS</t>
  </si>
  <si>
    <t>Vystrojení čerpací šachty pro závlahu</t>
  </si>
  <si>
    <t>998276101</t>
  </si>
  <si>
    <t>Přesun hmot pro trubní vedení z trub z plastických hmot otevřený výkop</t>
  </si>
  <si>
    <t>Přesun hmot pro trubní vedení hloubené z 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</si>
  <si>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 </t>
  </si>
  <si>
    <t>Práce a dodávky M</t>
  </si>
  <si>
    <t>21-M</t>
  </si>
  <si>
    <t>Elektromontáže</t>
  </si>
  <si>
    <t>2108001-R</t>
  </si>
  <si>
    <t>7869,8*0,02*1,2</t>
  </si>
  <si>
    <t>2*109*0,1*0,105*1,2</t>
  </si>
  <si>
    <t>Postřikovač  1" plnokruhový vč.ovladače demontáž a zpětná montáž</t>
  </si>
  <si>
    <t>Postřikovač 6/4" nastavitelný vč.ovladače demontáž a zpětná montáž</t>
  </si>
  <si>
    <t>1913</t>
  </si>
  <si>
    <t>1914</t>
  </si>
  <si>
    <t>Vystrojení čerpací šachty pro závlahu - kulový kohout DN50 - 1 ks - ponorné čerpadlo - 400 l/min, 0,7 bar, P=11,0 kW - zpětná klapka DN50 - 1 ks - filtr DN50 - 1 ks - vodoměr DN50 - 1 ks - expanzní nádoba V=33 l - 1 ks - Hlavní ventil pro postřikovače</t>
  </si>
  <si>
    <t>Oprava a vystrojení rozvaděče</t>
  </si>
  <si>
    <t>výměna jističů</t>
  </si>
  <si>
    <t>Substrát pro kořenový horizont</t>
  </si>
  <si>
    <t>odtěžení substrátu: 7869,8*0,02</t>
  </si>
  <si>
    <t>odtěžení podkladu umělý tr.: 1179,6*0,02</t>
  </si>
  <si>
    <t>dovoz materiálu pro kořenový horizont: 109*72,2*0,02</t>
  </si>
  <si>
    <t>odvoz materiálu pro kořenový horizont: 109*72,2*0,02</t>
  </si>
  <si>
    <t>kořenový horizont, doplnění substrátu, urovnání: 7869,8*0,02</t>
  </si>
  <si>
    <t>Zemní práce</t>
  </si>
  <si>
    <t>Ostatní konstrukce a práce</t>
  </si>
  <si>
    <t>Přesun sutě</t>
  </si>
  <si>
    <t>Komunikace pozemní</t>
  </si>
  <si>
    <t>DMTZ a zpětná MTZ</t>
  </si>
  <si>
    <t>Kč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</si>
  <si>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</si>
  <si>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</si>
  <si>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</si>
  <si>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</si>
  <si>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</si>
  <si>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</si>
  <si>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</si>
  <si>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odvoz na skládku, podkladní kamenivo</t>
  </si>
  <si>
    <t>VRN -  Vedlejší rozpočtové náklady</t>
  </si>
  <si>
    <t xml:space="preserve">    VRN4 - Inženýrská činnost</t>
  </si>
  <si>
    <t xml:space="preserve">    VRN9 - Ostatní náklady</t>
  </si>
  <si>
    <t>VRN1</t>
  </si>
  <si>
    <t>VRN4</t>
  </si>
  <si>
    <t>Inženýrská činnost</t>
  </si>
  <si>
    <t>043134-R1</t>
  </si>
  <si>
    <t>Doklady nezbytné pro předání stavby, kolaudaci a uvedení stavby do provozu (doklady, atesty, certifikáty, zkoušky atd.) včetně všech dokladů, které jsou nezbytné pro oficiální schválení hřiště Komisí pro stadiony a hrací plochy FAČR (pro nejvyšší soutěž)</t>
  </si>
  <si>
    <t>VRN9</t>
  </si>
  <si>
    <t>Ostatní náklady</t>
  </si>
  <si>
    <t>0922030-R2</t>
  </si>
  <si>
    <t>Technologicko provozní pokyny pro údržbu</t>
  </si>
  <si>
    <t>0922-R4</t>
  </si>
  <si>
    <t>Zajištění dopravního značení dle potřeby stavby</t>
  </si>
  <si>
    <t>0922-R7</t>
  </si>
  <si>
    <t>Zajištění odvozu a odevzdání využitelného odpadu na místo dle pokynu investora. Doklady budou vystaveny na IČ a DIČ objednatele.</t>
  </si>
  <si>
    <t>20</t>
  </si>
  <si>
    <t>Zařízení staveniště, vytyčovací práce</t>
  </si>
  <si>
    <t xml:space="preserve">    VRN1 - Zařízení staveniště, vytyčovací práce</t>
  </si>
  <si>
    <t>14 - VKP - Všeobecné konstrukce</t>
  </si>
  <si>
    <t>Tabulka DPH:</t>
  </si>
  <si>
    <t>Průběžné čištění veřejných komunikací znečištěných zhotovitelem stavby při její realizaci, čištění vozidel při výjezdu ze stavby, průběžné kropení celého staveniště proti prašnosti</t>
  </si>
  <si>
    <t xml:space="preserve">Pořizování fotodokumentace stavby včetně pasportizace před zahájením stavby (ze stejných míst) </t>
  </si>
  <si>
    <t>Zkoušky míry zhutnění pláně vozovek a chodníků, násypů, zásypů, obsypů a konstrukčních vrstev vozovky a chodníků dle požadavků projektu stavby a správců podzemních sítí</t>
  </si>
  <si>
    <t>VRN.24</t>
  </si>
  <si>
    <t>VRN.02</t>
  </si>
  <si>
    <t>VRN.11</t>
  </si>
  <si>
    <t>VRN.15</t>
  </si>
  <si>
    <t>VRN.16</t>
  </si>
  <si>
    <t>29</t>
  </si>
  <si>
    <t>30</t>
  </si>
  <si>
    <t>31</t>
  </si>
  <si>
    <t>33</t>
  </si>
  <si>
    <t>34</t>
  </si>
  <si>
    <t>Zařízení staveniště - náklady na vybudování, používání a likvidaci staveniště, včetně napojení na média a spotřebované energie a včetně nákladů na uvedení pronajatých ploch do původního stavu, oplocení a ostraha staveniště, označení v souladu s článkem XII. odst. 12.2 Smlouvy o dílo</t>
  </si>
  <si>
    <t>Kryt venkovních hřišť- umělý trávník s výškou vlasu 60 mm se zásypem křemičitým pískem (dodávka+ montáž) vč. lajnování prostoru u hráčských lavic, ztratné  1%</t>
  </si>
  <si>
    <t>umělý trávník: (115*78+27*2,1+2*21*0,5+2*79,7*1,9-109*72,2)*1,01</t>
  </si>
  <si>
    <t>odkopání šachet: 16*0,4*0,4*0,4</t>
  </si>
  <si>
    <t>zásyp šachet: 16*0,4*0,4*0,4</t>
  </si>
  <si>
    <t>výkop rýhy pro rozšíření travnatého krytu: 2*109*0,2*0,46</t>
  </si>
  <si>
    <t>umělý trávník: 115*78+27*2,1+2*21*0,5+2*79,7*1,9-109*72,2</t>
  </si>
  <si>
    <t>Vodorovné přemístění přes 50 do 500 m výkopku/sypaniny z horniny třídy těžitelnosti I skupiny 1 až 3</t>
  </si>
  <si>
    <t>Ostatní náklady spojené s požadavky objednatele, obsažené v příslušných článcích SOD a neuvedených v soupisech prací, vč. požadované záruky (60 měsíců) na provedené práce a dodávky</t>
  </si>
  <si>
    <t>SFC Opava, fotbalový stadion, oprava trávníku po povodni 09/2024</t>
  </si>
  <si>
    <t>Zadejte název firmy</t>
  </si>
  <si>
    <t>Zadejte adresu firmy</t>
  </si>
  <si>
    <t>vyplňte</t>
  </si>
  <si>
    <t>postačí vyplnit pouze žlutě podbarvené buňky</t>
  </si>
  <si>
    <t>Poznámka k položce:
Kryt venkovních hřišť - umělý trávník se zásypem křemičitým pískem fr. do 0,8 mm, min. výšky zásypu 15 mm, zelený, výška vlasu min. 30 mm, 3 vlákna/vpich, vlákna monofilní rovná nebo strukturovaná nebo jejich kombinace, 100% polyethylen s UV stabilizací, tl. vláken min. 180 mikronů, podkladová textilie 100% polypropylen se zátěrem, celkové plošné hmotnosti koberce min 4000 g/m2, vodopropustnost min. 500 mm/h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</si>
</sst>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0.000"/>
    <numFmt numFmtId="165" formatCode="#,##0.00%"/>
    <numFmt numFmtId="166" formatCode="dd\.mm\.yyyy"/>
    <numFmt numFmtId="167" formatCode="#,##0.00000"/>
    <numFmt numFmtId="168" formatCode="#,##0.00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sz val="8"/>
      <color rgb="FF960000"/>
      <name val="Trebuchet MS"/>
      <family val="2"/>
      <charset val="238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rgb="FF96969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960000"/>
      <name val="Calibri"/>
      <family val="2"/>
      <charset val="238"/>
      <scheme val="minor"/>
    </font>
    <font>
      <sz val="8"/>
      <color rgb="FF969696"/>
      <name val="Calibri"/>
      <family val="2"/>
      <charset val="238"/>
      <scheme val="minor"/>
    </font>
    <font>
      <b/>
      <sz val="12"/>
      <color rgb="FF800000"/>
      <name val="Calibri"/>
      <family val="2"/>
      <charset val="238"/>
      <scheme val="minor"/>
    </font>
    <font>
      <sz val="12"/>
      <color rgb="FF003366"/>
      <name val="Calibri"/>
      <family val="2"/>
      <charset val="238"/>
      <scheme val="minor"/>
    </font>
    <font>
      <sz val="10"/>
      <color rgb="FF003366"/>
      <name val="Calibri"/>
      <family val="2"/>
      <charset val="238"/>
      <scheme val="minor"/>
    </font>
    <font>
      <sz val="8"/>
      <color rgb="FF00336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color rgb="FF96969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color rgb="FF969696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sz val="10"/>
      <color rgb="FF969696"/>
      <name val="Calibri"/>
      <family val="2"/>
      <charset val="238"/>
      <scheme val="minor"/>
    </font>
    <font>
      <b/>
      <sz val="8"/>
      <color rgb="FF96969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3366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name val="Trebuchet MS"/>
      <family val="2"/>
    </font>
    <font>
      <sz val="10"/>
      <color rgb="FF96969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2"/>
      <color rgb="FF96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7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8" fillId="0" borderId="0" applyNumberFormat="0" applyFill="0" applyBorder="0" applyAlignment="0" applyProtection="0"/>
  </cellStyleXfs>
  <cellXfs count="625">
    <xf numFmtId="0" fontId="0" fillId="0" borderId="0" xfId="0"/>
    <xf numFmtId="0" fontId="16" fillId="2" borderId="1" xfId="0" applyFont="1" applyFill="1" applyBorder="1" applyAlignment="1" applyProtection="1">
      <alignment horizontal="left" vertical="center"/>
      <protection locked="0"/>
    </xf>
    <xf numFmtId="4" fontId="24" fillId="2" borderId="0" xfId="0" applyNumberFormat="1" applyFont="1" applyFill="1" applyBorder="1" applyAlignment="1" applyProtection="1">
      <alignment horizontal="right" vertical="center"/>
      <protection locked="0"/>
    </xf>
    <xf numFmtId="4" fontId="24" fillId="2" borderId="0" xfId="0" applyNumberFormat="1" applyFont="1" applyFill="1" applyBorder="1" applyAlignment="1" applyProtection="1">
      <alignment horizontal="right" vertical="top"/>
      <protection locked="0"/>
    </xf>
    <xf numFmtId="4" fontId="40" fillId="2" borderId="0" xfId="2" applyNumberFormat="1" applyFont="1" applyFill="1" applyBorder="1" applyAlignment="1" applyProtection="1">
      <alignment horizontal="right" vertical="top"/>
      <protection locked="0"/>
    </xf>
    <xf numFmtId="4" fontId="40" fillId="2" borderId="0" xfId="2" applyNumberFormat="1" applyFont="1" applyFill="1" applyBorder="1" applyAlignment="1" applyProtection="1">
      <alignment horizontal="righ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14" fontId="32" fillId="2" borderId="0" xfId="2" applyNumberFormat="1" applyFont="1" applyFill="1" applyAlignment="1" applyProtection="1">
      <alignment horizontal="left" vertical="center"/>
      <protection locked="0"/>
    </xf>
    <xf numFmtId="49" fontId="32" fillId="2" borderId="0" xfId="2" applyNumberFormat="1" applyFont="1" applyFill="1" applyAlignment="1" applyProtection="1">
      <alignment horizontal="left" vertical="center"/>
      <protection locked="0"/>
    </xf>
    <xf numFmtId="49" fontId="32" fillId="6" borderId="0" xfId="2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44" fontId="0" fillId="0" borderId="0" xfId="1" applyFont="1" applyAlignment="1" applyProtection="1">
      <alignment vertical="top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vertical="center"/>
      <protection locked="0"/>
    </xf>
    <xf numFmtId="0" fontId="23" fillId="0" borderId="18" xfId="0" applyFont="1" applyBorder="1" applyProtection="1">
      <protection locked="0"/>
    </xf>
    <xf numFmtId="44" fontId="0" fillId="5" borderId="0" xfId="1" applyFont="1" applyFill="1" applyBorder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vertical="top"/>
      <protection locked="0"/>
    </xf>
    <xf numFmtId="44" fontId="0" fillId="0" borderId="0" xfId="1" applyFont="1" applyFill="1" applyAlignment="1" applyProtection="1">
      <alignment vertical="top"/>
      <protection locked="0"/>
    </xf>
    <xf numFmtId="14" fontId="51" fillId="0" borderId="0" xfId="2" applyNumberFormat="1" applyFont="1" applyAlignment="1" applyProtection="1">
      <alignment horizontal="left" vertical="center"/>
    </xf>
    <xf numFmtId="0" fontId="52" fillId="0" borderId="0" xfId="2" applyFont="1" applyAlignment="1" applyProtection="1">
      <alignment horizontal="left" vertical="center"/>
    </xf>
    <xf numFmtId="0" fontId="51" fillId="0" borderId="0" xfId="2" applyFont="1" applyAlignment="1" applyProtection="1">
      <alignment horizontal="left" vertical="center"/>
    </xf>
    <xf numFmtId="49" fontId="52" fillId="0" borderId="0" xfId="2" applyNumberFormat="1" applyFont="1" applyAlignment="1" applyProtection="1">
      <alignment vertical="center"/>
    </xf>
    <xf numFmtId="0" fontId="52" fillId="0" borderId="0" xfId="2" applyFont="1" applyAlignment="1" applyProtection="1">
      <alignment vertical="center"/>
    </xf>
    <xf numFmtId="0" fontId="19" fillId="0" borderId="0" xfId="2" applyProtection="1"/>
    <xf numFmtId="0" fontId="19" fillId="0" borderId="0" xfId="2" applyAlignment="1" applyProtection="1">
      <alignment horizontal="left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9" fillId="0" borderId="2" xfId="2" applyBorder="1" applyProtection="1"/>
    <xf numFmtId="0" fontId="19" fillId="0" borderId="3" xfId="2" applyBorder="1" applyProtection="1"/>
    <xf numFmtId="0" fontId="19" fillId="0" borderId="3" xfId="2" applyBorder="1" applyAlignment="1" applyProtection="1">
      <alignment horizontal="left"/>
    </xf>
    <xf numFmtId="0" fontId="19" fillId="0" borderId="4" xfId="2" applyBorder="1" applyProtection="1"/>
    <xf numFmtId="0" fontId="19" fillId="0" borderId="5" xfId="2" applyBorder="1" applyProtection="1"/>
    <xf numFmtId="0" fontId="11" fillId="0" borderId="0" xfId="2" applyFont="1" applyAlignment="1" applyProtection="1">
      <alignment horizontal="left" vertical="center"/>
    </xf>
    <xf numFmtId="0" fontId="19" fillId="0" borderId="6" xfId="2" applyBorder="1" applyProtection="1"/>
    <xf numFmtId="0" fontId="12" fillId="0" borderId="0" xfId="2" applyFont="1" applyAlignment="1" applyProtection="1">
      <alignment horizontal="left" vertical="center"/>
    </xf>
    <xf numFmtId="0" fontId="51" fillId="0" borderId="0" xfId="2" applyFont="1" applyAlignment="1" applyProtection="1">
      <alignment vertical="center"/>
    </xf>
    <xf numFmtId="0" fontId="52" fillId="0" borderId="0" xfId="2" applyFont="1" applyProtection="1"/>
    <xf numFmtId="0" fontId="0" fillId="0" borderId="0" xfId="0" applyAlignment="1" applyProtection="1">
      <alignment horizontal="left" vertical="top"/>
    </xf>
    <xf numFmtId="0" fontId="53" fillId="0" borderId="0" xfId="2" applyFont="1" applyAlignment="1" applyProtection="1">
      <alignment vertical="center"/>
    </xf>
    <xf numFmtId="0" fontId="19" fillId="0" borderId="0" xfId="2" applyAlignment="1" applyProtection="1">
      <alignment vertical="center"/>
    </xf>
    <xf numFmtId="0" fontId="19" fillId="0" borderId="5" xfId="2" applyBorder="1" applyAlignment="1" applyProtection="1">
      <alignment vertical="center"/>
    </xf>
    <xf numFmtId="0" fontId="19" fillId="0" borderId="0" xfId="2" applyAlignment="1" applyProtection="1">
      <alignment horizontal="left" vertical="center"/>
    </xf>
    <xf numFmtId="0" fontId="14" fillId="0" borderId="0" xfId="2" applyFont="1" applyAlignment="1" applyProtection="1">
      <alignment vertical="center" wrapText="1"/>
    </xf>
    <xf numFmtId="0" fontId="19" fillId="0" borderId="6" xfId="2" applyBorder="1" applyAlignment="1" applyProtection="1">
      <alignment vertical="center"/>
    </xf>
    <xf numFmtId="2" fontId="24" fillId="0" borderId="0" xfId="0" applyNumberFormat="1" applyFont="1" applyAlignment="1" applyProtection="1">
      <alignment vertical="top"/>
    </xf>
    <xf numFmtId="44" fontId="24" fillId="0" borderId="0" xfId="1" applyFont="1" applyAlignment="1" applyProtection="1">
      <alignment vertical="top"/>
    </xf>
    <xf numFmtId="0" fontId="13" fillId="0" borderId="0" xfId="2" applyFont="1" applyAlignment="1" applyProtection="1">
      <alignment horizontal="left" vertical="center"/>
    </xf>
    <xf numFmtId="0" fontId="19" fillId="0" borderId="0" xfId="2" applyAlignment="1" applyProtection="1">
      <alignment vertical="center" wrapText="1"/>
    </xf>
    <xf numFmtId="0" fontId="19" fillId="0" borderId="5" xfId="2" applyBorder="1" applyAlignment="1" applyProtection="1">
      <alignment vertical="center" wrapText="1"/>
    </xf>
    <xf numFmtId="0" fontId="13" fillId="0" borderId="0" xfId="2" applyFont="1" applyAlignment="1" applyProtection="1">
      <alignment vertical="center" wrapText="1"/>
    </xf>
    <xf numFmtId="0" fontId="51" fillId="0" borderId="0" xfId="2" applyFont="1" applyAlignment="1" applyProtection="1">
      <alignment vertical="center" wrapText="1"/>
    </xf>
    <xf numFmtId="0" fontId="52" fillId="0" borderId="0" xfId="2" applyFont="1" applyAlignment="1" applyProtection="1">
      <alignment vertical="center" wrapText="1"/>
    </xf>
    <xf numFmtId="0" fontId="19" fillId="0" borderId="6" xfId="2" applyBorder="1" applyAlignment="1" applyProtection="1">
      <alignment vertical="center" wrapText="1"/>
    </xf>
    <xf numFmtId="0" fontId="19" fillId="0" borderId="16" xfId="2" applyBorder="1" applyAlignment="1" applyProtection="1">
      <alignment vertical="center"/>
    </xf>
    <xf numFmtId="0" fontId="19" fillId="0" borderId="16" xfId="2" applyBorder="1" applyAlignment="1" applyProtection="1">
      <alignment horizontal="left" vertical="center"/>
    </xf>
    <xf numFmtId="0" fontId="52" fillId="0" borderId="16" xfId="2" applyFont="1" applyBorder="1" applyAlignment="1" applyProtection="1">
      <alignment vertical="center"/>
    </xf>
    <xf numFmtId="0" fontId="19" fillId="0" borderId="24" xfId="2" applyBorder="1" applyAlignment="1" applyProtection="1">
      <alignment vertical="center"/>
    </xf>
    <xf numFmtId="0" fontId="15" fillId="0" borderId="0" xfId="2" applyFont="1" applyAlignment="1" applyProtection="1">
      <alignment horizontal="left" vertical="center"/>
    </xf>
    <xf numFmtId="4" fontId="17" fillId="0" borderId="0" xfId="2" applyNumberFormat="1" applyFont="1" applyAlignment="1" applyProtection="1">
      <alignment vertical="center"/>
    </xf>
    <xf numFmtId="0" fontId="16" fillId="0" borderId="0" xfId="2" applyFont="1" applyAlignment="1" applyProtection="1">
      <alignment horizontal="right" vertical="center"/>
    </xf>
    <xf numFmtId="0" fontId="16" fillId="0" borderId="0" xfId="2" applyFont="1" applyAlignment="1" applyProtection="1">
      <alignment horizontal="left" vertical="center"/>
    </xf>
    <xf numFmtId="4" fontId="16" fillId="0" borderId="0" xfId="2" applyNumberFormat="1" applyFont="1" applyAlignment="1" applyProtection="1">
      <alignment vertical="center"/>
    </xf>
    <xf numFmtId="0" fontId="19" fillId="4" borderId="0" xfId="2" applyFill="1" applyAlignment="1" applyProtection="1">
      <alignment vertical="center"/>
    </xf>
    <xf numFmtId="0" fontId="14" fillId="4" borderId="9" xfId="2" applyFont="1" applyFill="1" applyBorder="1" applyAlignment="1" applyProtection="1">
      <alignment horizontal="left" vertical="center"/>
    </xf>
    <xf numFmtId="0" fontId="19" fillId="4" borderId="10" xfId="2" applyFill="1" applyBorder="1" applyAlignment="1" applyProtection="1">
      <alignment horizontal="left" vertical="center"/>
    </xf>
    <xf numFmtId="0" fontId="19" fillId="4" borderId="10" xfId="2" applyFill="1" applyBorder="1" applyAlignment="1" applyProtection="1">
      <alignment vertical="center"/>
    </xf>
    <xf numFmtId="0" fontId="14" fillId="4" borderId="10" xfId="2" applyFont="1" applyFill="1" applyBorder="1" applyAlignment="1" applyProtection="1">
      <alignment horizontal="right" vertical="center"/>
    </xf>
    <xf numFmtId="0" fontId="14" fillId="4" borderId="10" xfId="2" applyFont="1" applyFill="1" applyBorder="1" applyAlignment="1" applyProtection="1">
      <alignment horizontal="center" vertical="center"/>
    </xf>
    <xf numFmtId="4" fontId="14" fillId="4" borderId="10" xfId="2" applyNumberFormat="1" applyFont="1" applyFill="1" applyBorder="1" applyAlignment="1" applyProtection="1">
      <alignment vertical="center"/>
    </xf>
    <xf numFmtId="0" fontId="19" fillId="4" borderId="25" xfId="2" applyFill="1" applyBorder="1" applyAlignment="1" applyProtection="1">
      <alignment vertical="center"/>
    </xf>
    <xf numFmtId="0" fontId="19" fillId="0" borderId="12" xfId="2" applyBorder="1" applyAlignment="1" applyProtection="1">
      <alignment vertical="center"/>
    </xf>
    <xf numFmtId="0" fontId="19" fillId="0" borderId="13" xfId="2" applyBorder="1" applyAlignment="1" applyProtection="1">
      <alignment vertical="center"/>
    </xf>
    <xf numFmtId="0" fontId="19" fillId="0" borderId="13" xfId="2" applyBorder="1" applyAlignment="1" applyProtection="1">
      <alignment horizontal="left" vertical="center"/>
    </xf>
    <xf numFmtId="0" fontId="19" fillId="0" borderId="14" xfId="2" applyBorder="1" applyAlignment="1" applyProtection="1">
      <alignment vertical="center"/>
    </xf>
    <xf numFmtId="0" fontId="19" fillId="0" borderId="0" xfId="2" applyBorder="1" applyAlignment="1" applyProtection="1">
      <alignment vertical="center"/>
    </xf>
    <xf numFmtId="0" fontId="19" fillId="0" borderId="0" xfId="2" applyBorder="1" applyAlignment="1" applyProtection="1">
      <alignment horizontal="left" vertical="center"/>
    </xf>
    <xf numFmtId="0" fontId="19" fillId="0" borderId="2" xfId="2" applyBorder="1" applyAlignment="1" applyProtection="1">
      <alignment vertical="center"/>
    </xf>
    <xf numFmtId="0" fontId="19" fillId="0" borderId="3" xfId="2" applyBorder="1" applyAlignment="1" applyProtection="1">
      <alignment vertical="center"/>
    </xf>
    <xf numFmtId="0" fontId="19" fillId="0" borderId="3" xfId="2" applyBorder="1" applyAlignment="1" applyProtection="1">
      <alignment horizontal="left" vertical="center"/>
    </xf>
    <xf numFmtId="0" fontId="19" fillId="0" borderId="4" xfId="2" applyBorder="1" applyAlignment="1" applyProtection="1">
      <alignment vertical="center"/>
    </xf>
    <xf numFmtId="0" fontId="12" fillId="0" borderId="0" xfId="2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2" fontId="0" fillId="0" borderId="0" xfId="0" applyNumberFormat="1" applyAlignment="1" applyProtection="1">
      <alignment vertical="top"/>
    </xf>
    <xf numFmtId="44" fontId="0" fillId="0" borderId="0" xfId="1" applyFont="1" applyAlignment="1" applyProtection="1">
      <alignment vertical="top"/>
    </xf>
    <xf numFmtId="166" fontId="13" fillId="0" borderId="0" xfId="2" applyNumberFormat="1" applyFont="1" applyAlignment="1" applyProtection="1">
      <alignment horizontal="left" vertical="center"/>
    </xf>
    <xf numFmtId="0" fontId="13" fillId="4" borderId="0" xfId="2" applyFont="1" applyFill="1" applyAlignment="1" applyProtection="1">
      <alignment horizontal="left" vertical="center"/>
    </xf>
    <xf numFmtId="0" fontId="19" fillId="4" borderId="0" xfId="2" applyFill="1" applyAlignment="1" applyProtection="1">
      <alignment horizontal="left" vertical="center"/>
    </xf>
    <xf numFmtId="0" fontId="13" fillId="4" borderId="0" xfId="2" applyFont="1" applyFill="1" applyAlignment="1" applyProtection="1">
      <alignment horizontal="right" vertical="center"/>
    </xf>
    <xf numFmtId="0" fontId="19" fillId="4" borderId="6" xfId="2" applyFill="1" applyBorder="1" applyAlignment="1" applyProtection="1">
      <alignment vertical="center"/>
    </xf>
    <xf numFmtId="0" fontId="21" fillId="0" borderId="23" xfId="2" applyFont="1" applyBorder="1" applyAlignment="1" applyProtection="1">
      <alignment vertical="center"/>
    </xf>
    <xf numFmtId="0" fontId="22" fillId="0" borderId="23" xfId="2" applyFont="1" applyBorder="1" applyAlignment="1" applyProtection="1">
      <alignment vertical="center"/>
    </xf>
    <xf numFmtId="0" fontId="19" fillId="0" borderId="27" xfId="2" applyBorder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horizontal="left" vertical="center"/>
    </xf>
    <xf numFmtId="0" fontId="13" fillId="4" borderId="0" xfId="2" applyFont="1" applyFill="1" applyBorder="1" applyAlignment="1" applyProtection="1">
      <alignment horizontal="center" vertical="center" wrapText="1"/>
    </xf>
    <xf numFmtId="0" fontId="23" fillId="0" borderId="0" xfId="2" applyFont="1" applyBorder="1" applyProtection="1"/>
    <xf numFmtId="44" fontId="25" fillId="0" borderId="0" xfId="1" applyFont="1" applyBorder="1" applyAlignment="1" applyProtection="1">
      <alignment vertical="top"/>
    </xf>
    <xf numFmtId="44" fontId="0" fillId="0" borderId="0" xfId="1" applyFont="1" applyBorder="1" applyAlignment="1" applyProtection="1">
      <alignment vertical="top"/>
    </xf>
    <xf numFmtId="44" fontId="0" fillId="0" borderId="0" xfId="1" applyFont="1" applyFill="1" applyBorder="1" applyAlignment="1" applyProtection="1">
      <alignment vertical="top"/>
    </xf>
    <xf numFmtId="44" fontId="25" fillId="0" borderId="0" xfId="1" applyFont="1" applyFill="1" applyBorder="1" applyAlignment="1" applyProtection="1">
      <alignment vertical="top"/>
    </xf>
    <xf numFmtId="44" fontId="0" fillId="0" borderId="32" xfId="1" applyFont="1" applyFill="1" applyBorder="1" applyAlignment="1" applyProtection="1">
      <alignment vertical="top"/>
    </xf>
    <xf numFmtId="164" fontId="3" fillId="0" borderId="0" xfId="0" applyNumberFormat="1" applyFont="1" applyAlignment="1" applyProtection="1">
      <alignment vertical="top"/>
    </xf>
    <xf numFmtId="44" fontId="0" fillId="0" borderId="0" xfId="1" applyFont="1" applyFill="1" applyAlignment="1" applyProtection="1">
      <alignment vertical="top"/>
    </xf>
    <xf numFmtId="0" fontId="20" fillId="0" borderId="0" xfId="2" applyFont="1" applyAlignment="1" applyProtection="1">
      <alignment horizontal="left" vertical="center"/>
    </xf>
    <xf numFmtId="0" fontId="21" fillId="0" borderId="0" xfId="2" applyFont="1" applyAlignment="1" applyProtection="1">
      <alignment vertical="center"/>
    </xf>
    <xf numFmtId="0" fontId="21" fillId="0" borderId="5" xfId="2" applyFont="1" applyBorder="1" applyAlignment="1" applyProtection="1">
      <alignment vertical="center"/>
    </xf>
    <xf numFmtId="0" fontId="21" fillId="0" borderId="23" xfId="2" applyFont="1" applyBorder="1" applyAlignment="1" applyProtection="1">
      <alignment horizontal="left" vertical="center"/>
    </xf>
    <xf numFmtId="4" fontId="21" fillId="0" borderId="23" xfId="2" applyNumberFormat="1" applyFont="1" applyBorder="1" applyAlignment="1" applyProtection="1">
      <alignment vertical="center"/>
    </xf>
    <xf numFmtId="0" fontId="21" fillId="0" borderId="6" xfId="2" applyFont="1" applyBorder="1" applyAlignment="1" applyProtection="1">
      <alignment vertical="center"/>
    </xf>
    <xf numFmtId="0" fontId="22" fillId="0" borderId="0" xfId="2" applyFont="1" applyAlignment="1" applyProtection="1">
      <alignment vertical="center"/>
    </xf>
    <xf numFmtId="0" fontId="22" fillId="0" borderId="5" xfId="2" applyFont="1" applyBorder="1" applyAlignment="1" applyProtection="1">
      <alignment vertical="center"/>
    </xf>
    <xf numFmtId="0" fontId="22" fillId="0" borderId="23" xfId="2" applyFont="1" applyBorder="1" applyAlignment="1" applyProtection="1">
      <alignment horizontal="left" vertical="center"/>
    </xf>
    <xf numFmtId="4" fontId="22" fillId="0" borderId="23" xfId="2" applyNumberFormat="1" applyFont="1" applyBorder="1" applyAlignment="1" applyProtection="1">
      <alignment vertical="center"/>
    </xf>
    <xf numFmtId="0" fontId="22" fillId="0" borderId="6" xfId="2" applyFont="1" applyBorder="1" applyAlignment="1" applyProtection="1">
      <alignment vertical="center"/>
    </xf>
    <xf numFmtId="0" fontId="19" fillId="0" borderId="26" xfId="2" applyBorder="1" applyAlignment="1" applyProtection="1">
      <alignment vertical="center"/>
    </xf>
    <xf numFmtId="0" fontId="19" fillId="0" borderId="27" xfId="2" applyBorder="1" applyAlignment="1" applyProtection="1">
      <alignment horizontal="left" vertical="center"/>
    </xf>
    <xf numFmtId="0" fontId="19" fillId="0" borderId="28" xfId="2" applyBorder="1" applyAlignment="1" applyProtection="1">
      <alignment vertical="center"/>
    </xf>
    <xf numFmtId="0" fontId="19" fillId="0" borderId="29" xfId="2" applyBorder="1" applyAlignment="1" applyProtection="1">
      <alignment vertical="center"/>
    </xf>
    <xf numFmtId="0" fontId="11" fillId="0" borderId="0" xfId="2" applyFont="1" applyBorder="1" applyAlignment="1" applyProtection="1">
      <alignment horizontal="left" vertical="center"/>
    </xf>
    <xf numFmtId="0" fontId="19" fillId="0" borderId="30" xfId="2" applyBorder="1" applyAlignment="1" applyProtection="1">
      <alignment vertical="center"/>
    </xf>
    <xf numFmtId="0" fontId="12" fillId="0" borderId="0" xfId="2" applyFont="1" applyBorder="1" applyAlignment="1" applyProtection="1">
      <alignment vertical="center" wrapText="1"/>
    </xf>
    <xf numFmtId="0" fontId="14" fillId="0" borderId="0" xfId="2" applyFont="1" applyBorder="1" applyAlignment="1" applyProtection="1">
      <alignment vertical="center" wrapText="1"/>
    </xf>
    <xf numFmtId="0" fontId="13" fillId="0" borderId="0" xfId="2" applyFont="1" applyBorder="1" applyAlignment="1" applyProtection="1">
      <alignment horizontal="left" vertical="center"/>
    </xf>
    <xf numFmtId="166" fontId="13" fillId="0" borderId="0" xfId="2" applyNumberFormat="1" applyFont="1" applyBorder="1" applyAlignment="1" applyProtection="1">
      <alignment horizontal="left" vertical="center"/>
    </xf>
    <xf numFmtId="0" fontId="19" fillId="0" borderId="0" xfId="2" applyAlignment="1" applyProtection="1">
      <alignment horizontal="center" vertical="center" wrapText="1"/>
    </xf>
    <xf numFmtId="0" fontId="19" fillId="0" borderId="29" xfId="2" applyBorder="1" applyAlignment="1" applyProtection="1">
      <alignment horizontal="center" vertical="center" wrapText="1"/>
    </xf>
    <xf numFmtId="0" fontId="13" fillId="4" borderId="0" xfId="2" applyFont="1" applyFill="1" applyBorder="1" applyAlignment="1" applyProtection="1">
      <alignment horizontal="left" vertical="center" wrapText="1"/>
    </xf>
    <xf numFmtId="0" fontId="13" fillId="4" borderId="30" xfId="2" applyFont="1" applyFill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7" fillId="0" borderId="0" xfId="2" applyFont="1" applyBorder="1" applyAlignment="1" applyProtection="1">
      <alignment horizontal="left" vertical="center"/>
    </xf>
    <xf numFmtId="4" fontId="17" fillId="0" borderId="0" xfId="2" applyNumberFormat="1" applyFont="1" applyBorder="1" applyProtection="1"/>
    <xf numFmtId="0" fontId="0" fillId="0" borderId="16" xfId="0" applyBorder="1" applyAlignment="1" applyProtection="1">
      <alignment vertical="center"/>
    </xf>
    <xf numFmtId="167" fontId="27" fillId="0" borderId="17" xfId="0" applyNumberFormat="1" applyFont="1" applyBorder="1" applyProtection="1"/>
    <xf numFmtId="0" fontId="23" fillId="0" borderId="0" xfId="2" applyFont="1" applyProtection="1"/>
    <xf numFmtId="0" fontId="23" fillId="0" borderId="29" xfId="2" applyFont="1" applyBorder="1" applyProtection="1"/>
    <xf numFmtId="0" fontId="23" fillId="0" borderId="0" xfId="2" applyFont="1" applyBorder="1" applyAlignment="1" applyProtection="1">
      <alignment horizontal="left"/>
    </xf>
    <xf numFmtId="0" fontId="21" fillId="0" borderId="0" xfId="2" applyFont="1" applyBorder="1" applyAlignment="1" applyProtection="1">
      <alignment horizontal="left"/>
    </xf>
    <xf numFmtId="4" fontId="21" fillId="0" borderId="0" xfId="2" applyNumberFormat="1" applyFont="1" applyBorder="1" applyProtection="1"/>
    <xf numFmtId="0" fontId="23" fillId="0" borderId="30" xfId="2" applyFont="1" applyBorder="1" applyProtection="1"/>
    <xf numFmtId="0" fontId="23" fillId="0" borderId="0" xfId="0" applyFont="1" applyProtection="1"/>
    <xf numFmtId="167" fontId="23" fillId="0" borderId="0" xfId="0" applyNumberFormat="1" applyFont="1" applyProtection="1"/>
    <xf numFmtId="0" fontId="25" fillId="0" borderId="0" xfId="0" applyFont="1" applyAlignment="1" applyProtection="1">
      <alignment vertical="top"/>
    </xf>
    <xf numFmtId="0" fontId="25" fillId="0" borderId="29" xfId="0" applyFont="1" applyBorder="1" applyAlignment="1" applyProtection="1">
      <alignment vertical="top"/>
    </xf>
    <xf numFmtId="0" fontId="25" fillId="0" borderId="0" xfId="0" applyFont="1" applyBorder="1" applyAlignment="1" applyProtection="1">
      <alignment horizontal="left" vertical="top"/>
    </xf>
    <xf numFmtId="0" fontId="26" fillId="0" borderId="0" xfId="0" applyFont="1" applyBorder="1" applyAlignment="1" applyProtection="1">
      <alignment vertical="top"/>
    </xf>
    <xf numFmtId="0" fontId="25" fillId="0" borderId="0" xfId="0" applyFont="1" applyBorder="1" applyAlignment="1" applyProtection="1">
      <alignment vertical="top"/>
    </xf>
    <xf numFmtId="2" fontId="25" fillId="0" borderId="0" xfId="0" applyNumberFormat="1" applyFont="1" applyBorder="1" applyAlignment="1" applyProtection="1">
      <alignment vertical="top"/>
    </xf>
    <xf numFmtId="44" fontId="25" fillId="0" borderId="30" xfId="1" applyFont="1" applyBorder="1" applyAlignment="1" applyProtection="1">
      <alignment vertical="top"/>
    </xf>
    <xf numFmtId="44" fontId="25" fillId="0" borderId="0" xfId="1" applyFont="1" applyAlignment="1" applyProtection="1">
      <alignment vertical="top"/>
    </xf>
    <xf numFmtId="0" fontId="0" fillId="0" borderId="29" xfId="0" applyBorder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left" vertical="top" wrapText="1"/>
    </xf>
    <xf numFmtId="2" fontId="0" fillId="0" borderId="0" xfId="0" applyNumberFormat="1" applyBorder="1" applyAlignment="1" applyProtection="1">
      <alignment vertical="top"/>
    </xf>
    <xf numFmtId="44" fontId="0" fillId="0" borderId="30" xfId="1" applyFont="1" applyBorder="1" applyAlignment="1" applyProtection="1">
      <alignment vertical="top"/>
    </xf>
    <xf numFmtId="0" fontId="1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7" fontId="16" fillId="0" borderId="0" xfId="0" applyNumberFormat="1" applyFont="1" applyAlignment="1" applyProtection="1">
      <alignment vertical="center"/>
    </xf>
    <xf numFmtId="167" fontId="16" fillId="0" borderId="19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2" fontId="3" fillId="0" borderId="0" xfId="0" applyNumberFormat="1" applyFont="1" applyBorder="1" applyAlignment="1" applyProtection="1">
      <alignment vertical="top" wrapText="1"/>
    </xf>
    <xf numFmtId="0" fontId="0" fillId="0" borderId="0" xfId="0" applyFill="1" applyAlignment="1" applyProtection="1">
      <alignment vertical="top"/>
    </xf>
    <xf numFmtId="0" fontId="0" fillId="0" borderId="29" xfId="0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vertical="top" wrapText="1"/>
    </xf>
    <xf numFmtId="2" fontId="0" fillId="0" borderId="0" xfId="0" applyNumberFormat="1" applyFill="1" applyBorder="1" applyAlignment="1" applyProtection="1">
      <alignment vertical="top"/>
    </xf>
    <xf numFmtId="44" fontId="0" fillId="0" borderId="30" xfId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2" fontId="3" fillId="0" borderId="0" xfId="0" applyNumberFormat="1" applyFont="1" applyFill="1" applyBorder="1" applyAlignment="1" applyProtection="1">
      <alignment vertical="top" wrapText="1"/>
    </xf>
    <xf numFmtId="164" fontId="3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horizontal="left" vertical="top" wrapText="1"/>
    </xf>
    <xf numFmtId="2" fontId="0" fillId="0" borderId="0" xfId="0" applyNumberFormat="1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top"/>
    </xf>
    <xf numFmtId="49" fontId="0" fillId="0" borderId="0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25" fillId="0" borderId="0" xfId="0" applyFont="1" applyFill="1" applyAlignment="1" applyProtection="1">
      <alignment vertical="top"/>
    </xf>
    <xf numFmtId="0" fontId="25" fillId="0" borderId="29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vertical="top"/>
    </xf>
    <xf numFmtId="2" fontId="25" fillId="0" borderId="0" xfId="0" applyNumberFormat="1" applyFont="1" applyFill="1" applyBorder="1" applyAlignment="1" applyProtection="1">
      <alignment vertical="top"/>
    </xf>
    <xf numFmtId="44" fontId="25" fillId="0" borderId="30" xfId="1" applyFont="1" applyFill="1" applyBorder="1" applyAlignment="1" applyProtection="1">
      <alignment vertical="top"/>
    </xf>
    <xf numFmtId="44" fontId="25" fillId="0" borderId="0" xfId="1" applyFont="1" applyFill="1" applyAlignment="1" applyProtection="1">
      <alignment vertical="top"/>
    </xf>
    <xf numFmtId="0" fontId="26" fillId="0" borderId="0" xfId="0" applyFont="1" applyFill="1" applyAlignment="1" applyProtection="1">
      <alignment vertical="top"/>
    </xf>
    <xf numFmtId="164" fontId="26" fillId="0" borderId="0" xfId="0" applyNumberFormat="1" applyFont="1" applyFill="1" applyAlignment="1" applyProtection="1">
      <alignment vertical="top"/>
    </xf>
    <xf numFmtId="0" fontId="0" fillId="0" borderId="0" xfId="0" applyFill="1" applyBorder="1" applyAlignment="1" applyProtection="1">
      <alignment horizontal="center" vertical="top"/>
    </xf>
    <xf numFmtId="49" fontId="0" fillId="0" borderId="0" xfId="0" applyNumberForma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31" xfId="0" applyBorder="1" applyAlignment="1" applyProtection="1">
      <alignment vertical="top"/>
    </xf>
    <xf numFmtId="0" fontId="0" fillId="0" borderId="32" xfId="0" applyBorder="1" applyAlignment="1" applyProtection="1">
      <alignment vertical="center"/>
    </xf>
    <xf numFmtId="0" fontId="7" fillId="0" borderId="32" xfId="0" applyFont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8" fillId="0" borderId="32" xfId="0" applyFont="1" applyFill="1" applyBorder="1" applyAlignment="1" applyProtection="1">
      <alignment horizontal="left" vertical="center" wrapText="1"/>
    </xf>
    <xf numFmtId="2" fontId="3" fillId="0" borderId="32" xfId="0" applyNumberFormat="1" applyFont="1" applyFill="1" applyBorder="1" applyAlignment="1" applyProtection="1">
      <alignment vertical="top" wrapText="1"/>
    </xf>
    <xf numFmtId="44" fontId="0" fillId="0" borderId="33" xfId="1" applyFont="1" applyFill="1" applyBorder="1" applyAlignment="1" applyProtection="1">
      <alignment vertical="top"/>
    </xf>
    <xf numFmtId="0" fontId="28" fillId="0" borderId="0" xfId="2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8" fillId="0" borderId="2" xfId="2" applyFont="1" applyBorder="1" applyAlignment="1" applyProtection="1">
      <alignment vertical="center"/>
    </xf>
    <xf numFmtId="0" fontId="28" fillId="0" borderId="3" xfId="2" applyFont="1" applyBorder="1" applyAlignment="1" applyProtection="1">
      <alignment vertical="center"/>
    </xf>
    <xf numFmtId="0" fontId="28" fillId="0" borderId="4" xfId="2" applyFont="1" applyBorder="1" applyAlignment="1" applyProtection="1">
      <alignment vertical="center"/>
    </xf>
    <xf numFmtId="0" fontId="28" fillId="0" borderId="5" xfId="2" applyFont="1" applyBorder="1" applyAlignment="1" applyProtection="1">
      <alignment vertical="center"/>
    </xf>
    <xf numFmtId="0" fontId="29" fillId="0" borderId="0" xfId="2" applyFont="1" applyAlignment="1" applyProtection="1">
      <alignment horizontal="left" vertical="center"/>
    </xf>
    <xf numFmtId="0" fontId="28" fillId="0" borderId="6" xfId="2" applyFont="1" applyBorder="1" applyAlignment="1" applyProtection="1">
      <alignment vertical="center"/>
    </xf>
    <xf numFmtId="0" fontId="30" fillId="0" borderId="0" xfId="2" applyFont="1" applyAlignment="1" applyProtection="1">
      <alignment horizontal="left" vertical="center"/>
    </xf>
    <xf numFmtId="0" fontId="32" fillId="0" borderId="0" xfId="2" applyFont="1" applyAlignment="1" applyProtection="1">
      <alignment vertical="center"/>
    </xf>
    <xf numFmtId="0" fontId="31" fillId="0" borderId="0" xfId="2" applyFont="1" applyAlignment="1" applyProtection="1">
      <alignment horizontal="left" vertical="center"/>
    </xf>
    <xf numFmtId="0" fontId="31" fillId="0" borderId="0" xfId="2" applyFont="1" applyAlignment="1" applyProtection="1">
      <alignment vertical="center"/>
    </xf>
    <xf numFmtId="0" fontId="32" fillId="0" borderId="0" xfId="2" applyFont="1" applyAlignment="1" applyProtection="1">
      <alignment horizontal="left" vertical="center"/>
    </xf>
    <xf numFmtId="49" fontId="32" fillId="0" borderId="0" xfId="2" applyNumberFormat="1" applyFont="1" applyAlignment="1" applyProtection="1">
      <alignment vertical="center"/>
    </xf>
    <xf numFmtId="49" fontId="32" fillId="0" borderId="0" xfId="2" applyNumberFormat="1" applyFont="1" applyFill="1" applyAlignment="1" applyProtection="1">
      <alignment vertical="center"/>
    </xf>
    <xf numFmtId="0" fontId="28" fillId="0" borderId="7" xfId="2" applyFont="1" applyBorder="1" applyAlignment="1" applyProtection="1">
      <alignment vertical="center"/>
    </xf>
    <xf numFmtId="0" fontId="33" fillId="0" borderId="8" xfId="2" applyFont="1" applyBorder="1" applyAlignment="1" applyProtection="1">
      <alignment horizontal="left" vertical="center"/>
    </xf>
    <xf numFmtId="0" fontId="35" fillId="0" borderId="5" xfId="2" applyFont="1" applyBorder="1" applyAlignment="1" applyProtection="1">
      <alignment vertical="center"/>
    </xf>
    <xf numFmtId="0" fontId="35" fillId="0" borderId="0" xfId="2" applyFont="1" applyAlignment="1" applyProtection="1">
      <alignment horizontal="left" vertical="center"/>
    </xf>
    <xf numFmtId="0" fontId="35" fillId="0" borderId="6" xfId="2" applyFont="1" applyBorder="1" applyAlignment="1" applyProtection="1">
      <alignment vertical="center"/>
    </xf>
    <xf numFmtId="0" fontId="28" fillId="3" borderId="0" xfId="2" applyFont="1" applyFill="1" applyAlignment="1" applyProtection="1">
      <alignment vertical="center"/>
    </xf>
    <xf numFmtId="0" fontId="31" fillId="3" borderId="9" xfId="2" applyFont="1" applyFill="1" applyBorder="1" applyAlignment="1" applyProtection="1">
      <alignment horizontal="left" vertical="center"/>
    </xf>
    <xf numFmtId="0" fontId="31" fillId="3" borderId="10" xfId="2" applyFont="1" applyFill="1" applyBorder="1" applyAlignment="1" applyProtection="1">
      <alignment horizontal="center" vertical="center"/>
    </xf>
    <xf numFmtId="0" fontId="28" fillId="3" borderId="6" xfId="2" applyFont="1" applyFill="1" applyBorder="1" applyAlignment="1" applyProtection="1">
      <alignment vertical="center"/>
    </xf>
    <xf numFmtId="0" fontId="28" fillId="0" borderId="12" xfId="2" applyFont="1" applyBorder="1" applyAlignment="1" applyProtection="1">
      <alignment vertical="center"/>
    </xf>
    <xf numFmtId="0" fontId="28" fillId="0" borderId="13" xfId="2" applyFont="1" applyBorder="1" applyAlignment="1" applyProtection="1">
      <alignment vertical="center"/>
    </xf>
    <xf numFmtId="0" fontId="28" fillId="0" borderId="14" xfId="2" applyFont="1" applyBorder="1" applyAlignment="1" applyProtection="1">
      <alignment vertical="center"/>
    </xf>
    <xf numFmtId="0" fontId="29" fillId="0" borderId="0" xfId="2" applyFont="1" applyBorder="1" applyAlignment="1" applyProtection="1">
      <alignment horizontal="left" vertical="center"/>
    </xf>
    <xf numFmtId="0" fontId="28" fillId="0" borderId="0" xfId="2" applyFont="1" applyBorder="1" applyAlignment="1" applyProtection="1">
      <alignment vertical="center"/>
    </xf>
    <xf numFmtId="0" fontId="32" fillId="0" borderId="5" xfId="2" applyFont="1" applyBorder="1" applyAlignment="1" applyProtection="1">
      <alignment vertical="center"/>
    </xf>
    <xf numFmtId="0" fontId="30" fillId="0" borderId="0" xfId="2" applyFont="1" applyBorder="1" applyAlignment="1" applyProtection="1">
      <alignment horizontal="left" vertical="center"/>
    </xf>
    <xf numFmtId="0" fontId="32" fillId="0" borderId="6" xfId="2" applyFont="1" applyBorder="1" applyAlignment="1" applyProtection="1">
      <alignment vertical="center"/>
    </xf>
    <xf numFmtId="0" fontId="31" fillId="0" borderId="5" xfId="2" applyFont="1" applyBorder="1" applyAlignment="1" applyProtection="1">
      <alignment vertical="center"/>
    </xf>
    <xf numFmtId="0" fontId="31" fillId="0" borderId="0" xfId="2" applyFont="1" applyBorder="1" applyAlignment="1" applyProtection="1">
      <alignment horizontal="left" vertical="center"/>
    </xf>
    <xf numFmtId="0" fontId="49" fillId="0" borderId="6" xfId="2" applyFont="1" applyBorder="1" applyAlignment="1" applyProtection="1">
      <alignment vertical="center"/>
    </xf>
    <xf numFmtId="0" fontId="47" fillId="0" borderId="0" xfId="2" applyFont="1" applyBorder="1" applyAlignment="1" applyProtection="1">
      <alignment vertical="center"/>
    </xf>
    <xf numFmtId="0" fontId="28" fillId="4" borderId="10" xfId="2" applyFont="1" applyFill="1" applyBorder="1" applyAlignment="1" applyProtection="1">
      <alignment vertical="center"/>
    </xf>
    <xf numFmtId="0" fontId="32" fillId="4" borderId="25" xfId="2" applyFont="1" applyFill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horizontal="left" vertical="center"/>
    </xf>
    <xf numFmtId="0" fontId="34" fillId="0" borderId="0" xfId="2" applyFont="1" applyBorder="1" applyAlignment="1" applyProtection="1">
      <alignment vertical="center"/>
    </xf>
    <xf numFmtId="0" fontId="49" fillId="0" borderId="6" xfId="2" applyFont="1" applyBorder="1" applyAlignment="1" applyProtection="1">
      <alignment horizontal="center" vertical="center"/>
    </xf>
    <xf numFmtId="0" fontId="48" fillId="0" borderId="0" xfId="0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0" fontId="49" fillId="0" borderId="5" xfId="2" applyFont="1" applyBorder="1" applyAlignment="1" applyProtection="1">
      <alignment vertical="center"/>
    </xf>
    <xf numFmtId="0" fontId="50" fillId="0" borderId="0" xfId="2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28" fillId="0" borderId="0" xfId="2" applyFont="1" applyAlignment="1" applyProtection="1">
      <alignment vertical="center"/>
      <protection locked="0"/>
    </xf>
    <xf numFmtId="0" fontId="28" fillId="0" borderId="0" xfId="2" applyFont="1" applyProtection="1"/>
    <xf numFmtId="0" fontId="28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right"/>
    </xf>
    <xf numFmtId="0" fontId="1" fillId="0" borderId="0" xfId="0" applyFont="1" applyAlignment="1" applyProtection="1">
      <alignment vertical="top"/>
    </xf>
    <xf numFmtId="0" fontId="28" fillId="0" borderId="0" xfId="2" applyFont="1" applyAlignment="1" applyProtection="1">
      <alignment horizontal="left" vertical="center"/>
    </xf>
    <xf numFmtId="0" fontId="28" fillId="0" borderId="0" xfId="2" applyFont="1" applyAlignment="1" applyProtection="1">
      <alignment horizontal="right" vertical="center"/>
    </xf>
    <xf numFmtId="0" fontId="28" fillId="0" borderId="16" xfId="2" applyFont="1" applyBorder="1" applyAlignment="1" applyProtection="1">
      <alignment vertical="center"/>
    </xf>
    <xf numFmtId="0" fontId="28" fillId="0" borderId="16" xfId="2" applyFont="1" applyBorder="1" applyAlignment="1" applyProtection="1">
      <alignment horizontal="left" vertical="center"/>
    </xf>
    <xf numFmtId="0" fontId="28" fillId="0" borderId="16" xfId="2" applyFont="1" applyBorder="1" applyAlignment="1" applyProtection="1">
      <alignment horizontal="right" vertical="center"/>
    </xf>
    <xf numFmtId="0" fontId="28" fillId="0" borderId="24" xfId="2" applyFont="1" applyBorder="1" applyAlignment="1" applyProtection="1">
      <alignment vertical="center"/>
    </xf>
    <xf numFmtId="0" fontId="33" fillId="0" borderId="0" xfId="2" applyFont="1" applyAlignment="1" applyProtection="1">
      <alignment horizontal="left" vertical="center"/>
    </xf>
    <xf numFmtId="4" fontId="34" fillId="0" borderId="0" xfId="2" applyNumberFormat="1" applyFont="1" applyAlignment="1" applyProtection="1">
      <alignment horizontal="right" vertical="center"/>
    </xf>
    <xf numFmtId="0" fontId="35" fillId="0" borderId="0" xfId="2" applyFont="1" applyAlignment="1" applyProtection="1">
      <alignment horizontal="right" vertical="center"/>
    </xf>
    <xf numFmtId="4" fontId="35" fillId="0" borderId="0" xfId="2" applyNumberFormat="1" applyFont="1" applyAlignment="1" applyProtection="1">
      <alignment vertical="center"/>
    </xf>
    <xf numFmtId="4" fontId="35" fillId="0" borderId="0" xfId="0" applyNumberFormat="1" applyFont="1" applyAlignment="1" applyProtection="1">
      <alignment vertical="center"/>
    </xf>
    <xf numFmtId="4" fontId="35" fillId="0" borderId="0" xfId="2" applyNumberFormat="1" applyFont="1" applyAlignment="1" applyProtection="1">
      <alignment horizontal="right" vertical="center"/>
    </xf>
    <xf numFmtId="0" fontId="28" fillId="4" borderId="0" xfId="2" applyFont="1" applyFill="1" applyAlignment="1" applyProtection="1">
      <alignment vertical="center"/>
    </xf>
    <xf numFmtId="0" fontId="31" fillId="4" borderId="9" xfId="2" applyFont="1" applyFill="1" applyBorder="1" applyAlignment="1" applyProtection="1">
      <alignment horizontal="left" vertical="center"/>
    </xf>
    <xf numFmtId="0" fontId="28" fillId="4" borderId="10" xfId="2" applyFont="1" applyFill="1" applyBorder="1" applyAlignment="1" applyProtection="1">
      <alignment horizontal="left" vertical="center"/>
    </xf>
    <xf numFmtId="0" fontId="31" fillId="4" borderId="10" xfId="2" applyFont="1" applyFill="1" applyBorder="1" applyAlignment="1" applyProtection="1">
      <alignment horizontal="right" vertical="center"/>
    </xf>
    <xf numFmtId="4" fontId="31" fillId="4" borderId="10" xfId="2" applyNumberFormat="1" applyFont="1" applyFill="1" applyBorder="1" applyAlignment="1" applyProtection="1">
      <alignment horizontal="right" vertical="center"/>
    </xf>
    <xf numFmtId="0" fontId="28" fillId="4" borderId="25" xfId="2" applyFont="1" applyFill="1" applyBorder="1" applyAlignment="1" applyProtection="1">
      <alignment vertical="center"/>
    </xf>
    <xf numFmtId="0" fontId="28" fillId="0" borderId="13" xfId="2" applyFont="1" applyBorder="1" applyAlignment="1" applyProtection="1">
      <alignment horizontal="left" vertical="center"/>
    </xf>
    <xf numFmtId="0" fontId="28" fillId="0" borderId="13" xfId="2" applyFont="1" applyBorder="1" applyAlignment="1" applyProtection="1">
      <alignment horizontal="right" vertical="center"/>
    </xf>
    <xf numFmtId="0" fontId="28" fillId="0" borderId="0" xfId="2" applyFont="1" applyBorder="1" applyAlignment="1" applyProtection="1">
      <alignment horizontal="left" vertical="center"/>
    </xf>
    <xf numFmtId="0" fontId="28" fillId="0" borderId="0" xfId="2" applyFont="1" applyBorder="1" applyAlignment="1" applyProtection="1">
      <alignment horizontal="right" vertical="center"/>
    </xf>
    <xf numFmtId="0" fontId="28" fillId="0" borderId="26" xfId="2" applyFont="1" applyBorder="1" applyAlignment="1" applyProtection="1">
      <alignment vertical="center"/>
    </xf>
    <xf numFmtId="0" fontId="28" fillId="0" borderId="27" xfId="2" applyFont="1" applyBorder="1" applyAlignment="1" applyProtection="1">
      <alignment vertical="center"/>
    </xf>
    <xf numFmtId="0" fontId="28" fillId="0" borderId="27" xfId="2" applyFont="1" applyBorder="1" applyAlignment="1" applyProtection="1">
      <alignment horizontal="left" vertical="center"/>
    </xf>
    <xf numFmtId="0" fontId="28" fillId="0" borderId="27" xfId="2" applyFont="1" applyBorder="1" applyAlignment="1" applyProtection="1">
      <alignment horizontal="right" vertical="center"/>
    </xf>
    <xf numFmtId="0" fontId="28" fillId="0" borderId="28" xfId="2" applyFont="1" applyBorder="1" applyAlignment="1" applyProtection="1">
      <alignment vertical="center"/>
    </xf>
    <xf numFmtId="0" fontId="28" fillId="0" borderId="29" xfId="2" applyFont="1" applyBorder="1" applyAlignment="1" applyProtection="1">
      <alignment vertical="center"/>
    </xf>
    <xf numFmtId="0" fontId="28" fillId="0" borderId="30" xfId="2" applyFont="1" applyBorder="1" applyAlignment="1" applyProtection="1">
      <alignment vertical="center"/>
    </xf>
    <xf numFmtId="0" fontId="32" fillId="4" borderId="0" xfId="2" applyFont="1" applyFill="1" applyBorder="1" applyAlignment="1" applyProtection="1">
      <alignment horizontal="left" vertical="center"/>
    </xf>
    <xf numFmtId="0" fontId="28" fillId="4" borderId="0" xfId="2" applyFont="1" applyFill="1" applyBorder="1" applyAlignment="1" applyProtection="1">
      <alignment vertical="center"/>
    </xf>
    <xf numFmtId="0" fontId="28" fillId="4" borderId="0" xfId="2" applyFont="1" applyFill="1" applyBorder="1" applyAlignment="1" applyProtection="1">
      <alignment horizontal="left" vertical="center"/>
    </xf>
    <xf numFmtId="0" fontId="28" fillId="4" borderId="0" xfId="2" applyFont="1" applyFill="1" applyBorder="1" applyAlignment="1" applyProtection="1">
      <alignment horizontal="right" vertical="center"/>
    </xf>
    <xf numFmtId="0" fontId="32" fillId="4" borderId="0" xfId="2" applyFont="1" applyFill="1" applyBorder="1" applyAlignment="1" applyProtection="1">
      <alignment horizontal="right" vertical="center"/>
    </xf>
    <xf numFmtId="0" fontId="28" fillId="4" borderId="30" xfId="2" applyFont="1" applyFill="1" applyBorder="1" applyAlignment="1" applyProtection="1">
      <alignment vertical="center"/>
    </xf>
    <xf numFmtId="0" fontId="36" fillId="0" borderId="0" xfId="2" applyFont="1" applyBorder="1" applyAlignment="1" applyProtection="1">
      <alignment horizontal="left" vertical="center"/>
    </xf>
    <xf numFmtId="4" fontId="34" fillId="0" borderId="0" xfId="2" applyNumberFormat="1" applyFont="1" applyBorder="1" applyAlignment="1" applyProtection="1">
      <alignment horizontal="right" vertical="center"/>
    </xf>
    <xf numFmtId="0" fontId="37" fillId="0" borderId="0" xfId="2" applyFont="1" applyAlignment="1" applyProtection="1">
      <alignment vertical="center"/>
    </xf>
    <xf numFmtId="0" fontId="37" fillId="0" borderId="29" xfId="2" applyFont="1" applyBorder="1" applyAlignment="1" applyProtection="1">
      <alignment vertical="center"/>
    </xf>
    <xf numFmtId="0" fontId="37" fillId="0" borderId="0" xfId="2" applyFont="1" applyBorder="1" applyAlignment="1" applyProtection="1">
      <alignment horizontal="left" vertical="center"/>
    </xf>
    <xf numFmtId="0" fontId="37" fillId="0" borderId="0" xfId="2" applyFont="1" applyBorder="1" applyAlignment="1" applyProtection="1">
      <alignment horizontal="right" vertical="center"/>
    </xf>
    <xf numFmtId="4" fontId="37" fillId="0" borderId="0" xfId="2" applyNumberFormat="1" applyFont="1" applyBorder="1" applyAlignment="1" applyProtection="1">
      <alignment horizontal="right" vertical="center"/>
    </xf>
    <xf numFmtId="0" fontId="37" fillId="0" borderId="30" xfId="2" applyFont="1" applyBorder="1" applyAlignment="1" applyProtection="1">
      <alignment vertical="center"/>
    </xf>
    <xf numFmtId="0" fontId="38" fillId="0" borderId="0" xfId="2" applyFont="1" applyAlignment="1" applyProtection="1">
      <alignment vertical="center"/>
    </xf>
    <xf numFmtId="0" fontId="38" fillId="0" borderId="29" xfId="2" applyFont="1" applyBorder="1" applyAlignment="1" applyProtection="1">
      <alignment vertical="center"/>
    </xf>
    <xf numFmtId="0" fontId="38" fillId="0" borderId="0" xfId="2" applyFont="1" applyBorder="1" applyAlignment="1" applyProtection="1">
      <alignment vertical="center"/>
    </xf>
    <xf numFmtId="0" fontId="38" fillId="0" borderId="0" xfId="2" applyFont="1" applyBorder="1" applyAlignment="1" applyProtection="1">
      <alignment horizontal="right" vertical="center"/>
    </xf>
    <xf numFmtId="4" fontId="38" fillId="0" borderId="0" xfId="2" applyNumberFormat="1" applyFont="1" applyBorder="1" applyAlignment="1" applyProtection="1">
      <alignment horizontal="right" vertical="center"/>
    </xf>
    <xf numFmtId="0" fontId="38" fillId="0" borderId="30" xfId="2" applyFont="1" applyBorder="1" applyAlignment="1" applyProtection="1">
      <alignment vertical="center"/>
    </xf>
    <xf numFmtId="0" fontId="39" fillId="0" borderId="0" xfId="0" applyFont="1" applyProtection="1"/>
    <xf numFmtId="0" fontId="39" fillId="0" borderId="29" xfId="0" applyFont="1" applyBorder="1" applyProtection="1"/>
    <xf numFmtId="0" fontId="39" fillId="0" borderId="0" xfId="0" applyFont="1" applyBorder="1" applyProtection="1"/>
    <xf numFmtId="0" fontId="38" fillId="0" borderId="0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right"/>
    </xf>
    <xf numFmtId="4" fontId="38" fillId="0" borderId="0" xfId="0" applyNumberFormat="1" applyFont="1" applyBorder="1" applyAlignment="1" applyProtection="1">
      <alignment horizontal="right"/>
    </xf>
    <xf numFmtId="0" fontId="39" fillId="0" borderId="30" xfId="0" applyFont="1" applyBorder="1" applyProtection="1"/>
    <xf numFmtId="0" fontId="28" fillId="0" borderId="31" xfId="2" applyFont="1" applyBorder="1" applyAlignment="1" applyProtection="1">
      <alignment vertical="center"/>
    </xf>
    <xf numFmtId="0" fontId="28" fillId="0" borderId="32" xfId="2" applyFont="1" applyBorder="1" applyAlignment="1" applyProtection="1">
      <alignment vertical="center"/>
    </xf>
    <xf numFmtId="0" fontId="28" fillId="0" borderId="32" xfId="2" applyFont="1" applyBorder="1" applyAlignment="1" applyProtection="1">
      <alignment horizontal="left" vertical="center"/>
    </xf>
    <xf numFmtId="0" fontId="28" fillId="0" borderId="32" xfId="2" applyFont="1" applyBorder="1" applyAlignment="1" applyProtection="1">
      <alignment horizontal="right" vertical="center"/>
    </xf>
    <xf numFmtId="0" fontId="28" fillId="0" borderId="33" xfId="2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8" fillId="0" borderId="0" xfId="2" applyFont="1" applyAlignment="1" applyProtection="1">
      <alignment horizontal="center" vertical="center" wrapText="1"/>
    </xf>
    <xf numFmtId="0" fontId="28" fillId="0" borderId="29" xfId="2" applyFont="1" applyBorder="1" applyAlignment="1" applyProtection="1">
      <alignment horizontal="center" vertical="center" wrapText="1"/>
    </xf>
    <xf numFmtId="0" fontId="32" fillId="4" borderId="0" xfId="2" applyFont="1" applyFill="1" applyBorder="1" applyAlignment="1" applyProtection="1">
      <alignment horizontal="center" vertical="center" wrapText="1"/>
    </xf>
    <xf numFmtId="0" fontId="32" fillId="4" borderId="0" xfId="2" applyFont="1" applyFill="1" applyBorder="1" applyAlignment="1" applyProtection="1">
      <alignment horizontal="left" vertical="center" wrapText="1"/>
    </xf>
    <xf numFmtId="0" fontId="32" fillId="4" borderId="0" xfId="2" applyFont="1" applyFill="1" applyBorder="1" applyAlignment="1" applyProtection="1">
      <alignment horizontal="right" vertical="center" wrapText="1"/>
    </xf>
    <xf numFmtId="0" fontId="32" fillId="4" borderId="30" xfId="2" applyFont="1" applyFill="1" applyBorder="1" applyAlignment="1" applyProtection="1">
      <alignment horizontal="center" vertical="center" wrapText="1"/>
    </xf>
    <xf numFmtId="0" fontId="30" fillId="0" borderId="21" xfId="0" applyFont="1" applyBorder="1" applyAlignment="1" applyProtection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4" fontId="34" fillId="0" borderId="0" xfId="2" applyNumberFormat="1" applyFont="1" applyBorder="1" applyAlignment="1" applyProtection="1">
      <alignment horizontal="right"/>
    </xf>
    <xf numFmtId="0" fontId="44" fillId="0" borderId="0" xfId="2" applyFont="1" applyProtection="1"/>
    <xf numFmtId="0" fontId="44" fillId="0" borderId="29" xfId="2" applyFont="1" applyBorder="1" applyProtection="1"/>
    <xf numFmtId="0" fontId="44" fillId="0" borderId="0" xfId="2" applyFont="1" applyBorder="1" applyProtection="1"/>
    <xf numFmtId="0" fontId="44" fillId="0" borderId="0" xfId="2" applyFont="1" applyBorder="1" applyAlignment="1" applyProtection="1">
      <alignment horizontal="center"/>
    </xf>
    <xf numFmtId="0" fontId="44" fillId="0" borderId="0" xfId="2" applyFont="1" applyBorder="1" applyAlignment="1" applyProtection="1">
      <alignment horizontal="left"/>
    </xf>
    <xf numFmtId="0" fontId="44" fillId="0" borderId="0" xfId="2" applyFont="1" applyBorder="1" applyAlignment="1" applyProtection="1">
      <alignment horizontal="right"/>
    </xf>
    <xf numFmtId="4" fontId="44" fillId="0" borderId="0" xfId="2" applyNumberFormat="1" applyFont="1" applyBorder="1" applyAlignment="1" applyProtection="1">
      <alignment horizontal="right"/>
    </xf>
    <xf numFmtId="0" fontId="44" fillId="0" borderId="30" xfId="2" applyFont="1" applyBorder="1" applyProtection="1"/>
    <xf numFmtId="0" fontId="44" fillId="0" borderId="0" xfId="0" applyFont="1" applyProtection="1"/>
    <xf numFmtId="167" fontId="44" fillId="0" borderId="0" xfId="0" applyNumberFormat="1" applyFont="1" applyProtection="1"/>
    <xf numFmtId="0" fontId="40" fillId="0" borderId="0" xfId="2" applyFont="1" applyAlignment="1" applyProtection="1">
      <alignment vertical="top"/>
    </xf>
    <xf numFmtId="0" fontId="40" fillId="0" borderId="29" xfId="2" applyFont="1" applyBorder="1" applyAlignment="1" applyProtection="1">
      <alignment vertical="top"/>
    </xf>
    <xf numFmtId="0" fontId="40" fillId="0" borderId="0" xfId="2" applyFont="1" applyBorder="1" applyAlignment="1" applyProtection="1">
      <alignment horizontal="center" vertical="top"/>
    </xf>
    <xf numFmtId="49" fontId="40" fillId="0" borderId="0" xfId="2" applyNumberFormat="1" applyFont="1" applyBorder="1" applyAlignment="1" applyProtection="1">
      <alignment horizontal="left" vertical="top" wrapText="1"/>
    </xf>
    <xf numFmtId="0" fontId="40" fillId="0" borderId="0" xfId="2" applyFont="1" applyBorder="1" applyAlignment="1" applyProtection="1">
      <alignment horizontal="left" vertical="top" wrapText="1"/>
    </xf>
    <xf numFmtId="0" fontId="40" fillId="0" borderId="0" xfId="2" applyFont="1" applyBorder="1" applyAlignment="1" applyProtection="1">
      <alignment horizontal="center" vertical="top" wrapText="1"/>
    </xf>
    <xf numFmtId="168" fontId="40" fillId="0" borderId="0" xfId="2" applyNumberFormat="1" applyFont="1" applyBorder="1" applyAlignment="1" applyProtection="1">
      <alignment horizontal="right" vertical="top"/>
    </xf>
    <xf numFmtId="4" fontId="40" fillId="0" borderId="0" xfId="2" applyNumberFormat="1" applyFont="1" applyBorder="1" applyAlignment="1" applyProtection="1">
      <alignment horizontal="right" vertical="top"/>
    </xf>
    <xf numFmtId="0" fontId="40" fillId="0" borderId="30" xfId="2" applyFont="1" applyBorder="1" applyAlignment="1" applyProtection="1">
      <alignment horizontal="left" vertical="top" wrapText="1"/>
    </xf>
    <xf numFmtId="0" fontId="40" fillId="0" borderId="0" xfId="2" applyFont="1" applyBorder="1" applyAlignment="1" applyProtection="1">
      <alignment vertical="top"/>
    </xf>
    <xf numFmtId="0" fontId="45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167" fontId="45" fillId="0" borderId="0" xfId="0" applyNumberFormat="1" applyFont="1" applyAlignment="1" applyProtection="1">
      <alignment vertical="center"/>
    </xf>
    <xf numFmtId="167" fontId="45" fillId="0" borderId="19" xfId="0" applyNumberFormat="1" applyFont="1" applyBorder="1" applyAlignment="1" applyProtection="1">
      <alignment vertical="center"/>
    </xf>
    <xf numFmtId="0" fontId="40" fillId="0" borderId="0" xfId="2" applyFont="1" applyAlignment="1" applyProtection="1">
      <alignment vertical="center"/>
    </xf>
    <xf numFmtId="0" fontId="40" fillId="0" borderId="29" xfId="2" applyFont="1" applyBorder="1" applyAlignment="1" applyProtection="1">
      <alignment vertical="center"/>
    </xf>
    <xf numFmtId="0" fontId="40" fillId="0" borderId="0" xfId="2" applyFont="1" applyBorder="1" applyAlignment="1" applyProtection="1">
      <alignment horizontal="center" vertical="center"/>
    </xf>
    <xf numFmtId="49" fontId="40" fillId="0" borderId="0" xfId="2" applyNumberFormat="1" applyFont="1" applyBorder="1" applyAlignment="1" applyProtection="1">
      <alignment horizontal="left" vertical="center" wrapText="1"/>
    </xf>
    <xf numFmtId="0" fontId="40" fillId="0" borderId="0" xfId="2" applyFont="1" applyBorder="1" applyAlignment="1" applyProtection="1">
      <alignment horizontal="left" vertical="center" wrapText="1"/>
    </xf>
    <xf numFmtId="0" fontId="40" fillId="0" borderId="0" xfId="2" applyFont="1" applyBorder="1" applyAlignment="1" applyProtection="1">
      <alignment horizontal="center" vertical="center" wrapText="1"/>
    </xf>
    <xf numFmtId="168" fontId="40" fillId="0" borderId="0" xfId="2" applyNumberFormat="1" applyFont="1" applyBorder="1" applyAlignment="1" applyProtection="1">
      <alignment horizontal="right" vertical="center"/>
    </xf>
    <xf numFmtId="4" fontId="40" fillId="0" borderId="0" xfId="2" applyNumberFormat="1" applyFont="1" applyBorder="1" applyAlignment="1" applyProtection="1">
      <alignment horizontal="right" vertical="center"/>
    </xf>
    <xf numFmtId="0" fontId="40" fillId="0" borderId="30" xfId="2" applyFont="1" applyBorder="1" applyAlignment="1" applyProtection="1">
      <alignment horizontal="left" vertical="center" wrapText="1"/>
    </xf>
    <xf numFmtId="0" fontId="40" fillId="0" borderId="0" xfId="2" applyFont="1" applyBorder="1" applyAlignment="1" applyProtection="1">
      <alignment vertical="center"/>
    </xf>
    <xf numFmtId="0" fontId="24" fillId="0" borderId="29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center" vertical="center" wrapText="1"/>
    </xf>
    <xf numFmtId="168" fontId="24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horizontal="right" vertical="center"/>
    </xf>
    <xf numFmtId="0" fontId="24" fillId="0" borderId="3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3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1" fillId="0" borderId="0" xfId="2" applyFont="1" applyBorder="1" applyAlignment="1" applyProtection="1">
      <alignment horizontal="center" vertical="center"/>
    </xf>
    <xf numFmtId="0" fontId="43" fillId="0" borderId="0" xfId="2" applyFont="1" applyBorder="1" applyAlignment="1" applyProtection="1">
      <alignment vertical="center" wrapText="1"/>
    </xf>
    <xf numFmtId="0" fontId="42" fillId="0" borderId="0" xfId="2" applyFont="1" applyBorder="1" applyAlignment="1" applyProtection="1">
      <alignment horizontal="left" vertical="center" wrapText="1"/>
    </xf>
    <xf numFmtId="0" fontId="39" fillId="0" borderId="29" xfId="2" applyFont="1" applyBorder="1" applyProtection="1"/>
    <xf numFmtId="0" fontId="39" fillId="0" borderId="0" xfId="2" applyFont="1" applyBorder="1" applyProtection="1"/>
    <xf numFmtId="0" fontId="39" fillId="0" borderId="0" xfId="2" applyFont="1" applyBorder="1" applyAlignment="1" applyProtection="1">
      <alignment horizontal="center"/>
    </xf>
    <xf numFmtId="0" fontId="38" fillId="0" borderId="0" xfId="2" applyFont="1" applyBorder="1" applyAlignment="1" applyProtection="1">
      <alignment horizontal="left"/>
    </xf>
    <xf numFmtId="0" fontId="39" fillId="0" borderId="0" xfId="2" applyFont="1" applyBorder="1" applyAlignment="1" applyProtection="1">
      <alignment horizontal="right"/>
    </xf>
    <xf numFmtId="4" fontId="38" fillId="0" borderId="0" xfId="2" applyNumberFormat="1" applyFont="1" applyBorder="1" applyAlignment="1" applyProtection="1">
      <alignment horizontal="right"/>
    </xf>
    <xf numFmtId="0" fontId="39" fillId="0" borderId="30" xfId="2" applyFont="1" applyBorder="1" applyProtection="1"/>
    <xf numFmtId="167" fontId="39" fillId="0" borderId="0" xfId="0" applyNumberFormat="1" applyFont="1" applyProtection="1"/>
    <xf numFmtId="0" fontId="39" fillId="0" borderId="0" xfId="2" applyFont="1" applyProtection="1"/>
    <xf numFmtId="0" fontId="44" fillId="0" borderId="29" xfId="0" applyFont="1" applyBorder="1" applyProtection="1"/>
    <xf numFmtId="0" fontId="44" fillId="0" borderId="0" xfId="0" applyFont="1" applyBorder="1" applyProtection="1"/>
    <xf numFmtId="0" fontId="44" fillId="0" borderId="0" xfId="0" applyFont="1" applyBorder="1" applyAlignment="1" applyProtection="1">
      <alignment horizontal="center"/>
    </xf>
    <xf numFmtId="0" fontId="44" fillId="0" borderId="0" xfId="0" applyFont="1" applyBorder="1" applyAlignment="1" applyProtection="1">
      <alignment horizontal="left"/>
    </xf>
    <xf numFmtId="0" fontId="44" fillId="0" borderId="0" xfId="0" applyFont="1" applyBorder="1" applyAlignment="1" applyProtection="1">
      <alignment horizontal="right"/>
    </xf>
    <xf numFmtId="4" fontId="44" fillId="0" borderId="0" xfId="0" applyNumberFormat="1" applyFont="1" applyBorder="1" applyAlignment="1" applyProtection="1">
      <alignment horizontal="right"/>
    </xf>
    <xf numFmtId="0" fontId="44" fillId="0" borderId="30" xfId="0" applyFont="1" applyBorder="1" applyProtection="1"/>
    <xf numFmtId="0" fontId="24" fillId="0" borderId="29" xfId="0" applyFont="1" applyBorder="1" applyAlignment="1" applyProtection="1">
      <alignment horizontal="left" vertical="top"/>
    </xf>
    <xf numFmtId="0" fontId="24" fillId="0" borderId="0" xfId="0" applyFont="1" applyBorder="1" applyAlignment="1" applyProtection="1">
      <alignment horizontal="left" vertical="top"/>
    </xf>
    <xf numFmtId="0" fontId="24" fillId="0" borderId="0" xfId="0" applyFont="1" applyBorder="1" applyAlignment="1" applyProtection="1">
      <alignment horizontal="center" vertical="top"/>
    </xf>
    <xf numFmtId="49" fontId="24" fillId="0" borderId="0" xfId="0" applyNumberFormat="1" applyFont="1" applyBorder="1" applyAlignment="1" applyProtection="1">
      <alignment horizontal="left" vertical="top" wrapText="1"/>
    </xf>
    <xf numFmtId="0" fontId="24" fillId="0" borderId="0" xfId="0" applyFont="1" applyBorder="1" applyAlignment="1" applyProtection="1">
      <alignment horizontal="left" vertical="top" wrapText="1"/>
    </xf>
    <xf numFmtId="168" fontId="24" fillId="0" borderId="0" xfId="0" applyNumberFormat="1" applyFont="1" applyBorder="1" applyAlignment="1" applyProtection="1">
      <alignment horizontal="right" vertical="top"/>
    </xf>
    <xf numFmtId="4" fontId="24" fillId="0" borderId="0" xfId="0" applyNumberFormat="1" applyFont="1" applyBorder="1" applyAlignment="1" applyProtection="1">
      <alignment horizontal="right" vertical="top"/>
    </xf>
    <xf numFmtId="0" fontId="24" fillId="0" borderId="3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/>
    </xf>
    <xf numFmtId="0" fontId="1" fillId="0" borderId="31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41" fillId="0" borderId="32" xfId="0" applyFont="1" applyBorder="1" applyAlignment="1" applyProtection="1">
      <alignment horizontal="center" vertical="center"/>
    </xf>
    <xf numFmtId="0" fontId="42" fillId="0" borderId="32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right" vertical="center"/>
    </xf>
    <xf numFmtId="0" fontId="1" fillId="0" borderId="33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vertical="top"/>
      <protection locked="0"/>
    </xf>
    <xf numFmtId="0" fontId="38" fillId="0" borderId="0" xfId="2" applyFont="1" applyAlignment="1" applyProtection="1">
      <alignment vertical="center"/>
      <protection locked="0"/>
    </xf>
    <xf numFmtId="0" fontId="39" fillId="0" borderId="0" xfId="0" applyFo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44" fillId="0" borderId="18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39" fillId="0" borderId="18" xfId="0" applyFont="1" applyBorder="1" applyProtection="1">
      <protection locked="0"/>
    </xf>
    <xf numFmtId="0" fontId="4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0" fillId="0" borderId="0" xfId="2" applyFont="1" applyBorder="1" applyAlignment="1" applyProtection="1">
      <alignment vertical="center" wrapText="1"/>
    </xf>
    <xf numFmtId="0" fontId="30" fillId="0" borderId="0" xfId="2" applyFont="1" applyBorder="1" applyAlignment="1" applyProtection="1">
      <alignment vertical="center"/>
    </xf>
    <xf numFmtId="0" fontId="31" fillId="0" borderId="0" xfId="2" applyFont="1" applyBorder="1" applyAlignment="1" applyProtection="1">
      <alignment vertical="center" wrapText="1"/>
    </xf>
    <xf numFmtId="166" fontId="32" fillId="0" borderId="0" xfId="2" applyNumberFormat="1" applyFont="1" applyBorder="1" applyAlignment="1" applyProtection="1">
      <alignment horizontal="left" vertical="center"/>
    </xf>
    <xf numFmtId="0" fontId="32" fillId="0" borderId="0" xfId="2" applyFont="1" applyBorder="1" applyAlignment="1" applyProtection="1">
      <alignment horizontal="left" vertical="center"/>
    </xf>
    <xf numFmtId="4" fontId="40" fillId="2" borderId="0" xfId="2" applyNumberFormat="1" applyFont="1" applyFill="1" applyBorder="1" applyAlignment="1" applyProtection="1">
      <alignment vertical="center"/>
      <protection locked="0"/>
    </xf>
    <xf numFmtId="0" fontId="28" fillId="0" borderId="2" xfId="2" applyFont="1" applyBorder="1" applyProtection="1"/>
    <xf numFmtId="0" fontId="28" fillId="0" borderId="3" xfId="2" applyFont="1" applyBorder="1" applyProtection="1"/>
    <xf numFmtId="0" fontId="28" fillId="0" borderId="3" xfId="2" applyFont="1" applyBorder="1" applyAlignment="1" applyProtection="1">
      <alignment horizontal="left"/>
    </xf>
    <xf numFmtId="0" fontId="28" fillId="0" borderId="3" xfId="2" applyFont="1" applyBorder="1" applyAlignment="1" applyProtection="1">
      <alignment horizontal="right"/>
    </xf>
    <xf numFmtId="0" fontId="28" fillId="0" borderId="4" xfId="2" applyFont="1" applyBorder="1" applyProtection="1"/>
    <xf numFmtId="0" fontId="28" fillId="0" borderId="5" xfId="2" applyFont="1" applyBorder="1" applyProtection="1"/>
    <xf numFmtId="0" fontId="28" fillId="0" borderId="6" xfId="2" applyFont="1" applyBorder="1" applyProtection="1"/>
    <xf numFmtId="0" fontId="40" fillId="0" borderId="0" xfId="2" applyFont="1" applyAlignment="1" applyProtection="1">
      <alignment horizontal="left"/>
    </xf>
    <xf numFmtId="0" fontId="40" fillId="0" borderId="0" xfId="2" applyFont="1" applyProtection="1"/>
    <xf numFmtId="0" fontId="1" fillId="0" borderId="0" xfId="0" applyFont="1" applyAlignment="1" applyProtection="1">
      <alignment horizontal="left" vertical="top"/>
    </xf>
    <xf numFmtId="0" fontId="45" fillId="0" borderId="0" xfId="2" applyFont="1" applyAlignment="1" applyProtection="1">
      <alignment vertical="center"/>
    </xf>
    <xf numFmtId="0" fontId="31" fillId="0" borderId="0" xfId="2" applyFont="1" applyAlignment="1" applyProtection="1">
      <alignment vertical="center" wrapText="1"/>
    </xf>
    <xf numFmtId="0" fontId="40" fillId="0" borderId="0" xfId="2" applyFont="1" applyAlignment="1" applyProtection="1">
      <alignment horizontal="left" vertical="center"/>
    </xf>
    <xf numFmtId="14" fontId="40" fillId="0" borderId="0" xfId="2" applyNumberFormat="1" applyFont="1" applyAlignment="1" applyProtection="1">
      <alignment horizontal="left" vertical="center"/>
    </xf>
    <xf numFmtId="49" fontId="40" fillId="0" borderId="0" xfId="2" applyNumberFormat="1" applyFont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49" fontId="32" fillId="0" borderId="0" xfId="2" applyNumberFormat="1" applyFont="1" applyBorder="1" applyAlignment="1" applyProtection="1">
      <alignment horizontal="left" vertical="center"/>
    </xf>
    <xf numFmtId="0" fontId="32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vertical="center"/>
    </xf>
    <xf numFmtId="0" fontId="32" fillId="4" borderId="0" xfId="0" applyFont="1" applyFill="1" applyAlignment="1" applyProtection="1">
      <alignment horizontal="right" vertical="center"/>
    </xf>
    <xf numFmtId="0" fontId="1" fillId="4" borderId="6" xfId="0" applyFont="1" applyFill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4" fontId="34" fillId="0" borderId="0" xfId="0" applyNumberFormat="1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7" fillId="0" borderId="5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left" vertical="center"/>
    </xf>
    <xf numFmtId="0" fontId="37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7" fillId="0" borderId="6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8" fillId="0" borderId="5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left" vertical="center"/>
    </xf>
    <xf numFmtId="0" fontId="38" fillId="0" borderId="23" xfId="0" applyFont="1" applyBorder="1" applyAlignment="1" applyProtection="1">
      <alignment vertical="center"/>
    </xf>
    <xf numFmtId="4" fontId="38" fillId="0" borderId="23" xfId="0" applyNumberFormat="1" applyFont="1" applyBorder="1" applyAlignment="1" applyProtection="1">
      <alignment vertical="center"/>
    </xf>
    <xf numFmtId="0" fontId="38" fillId="0" borderId="6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28" fillId="0" borderId="0" xfId="2" applyFont="1" applyBorder="1" applyProtection="1"/>
    <xf numFmtId="0" fontId="28" fillId="0" borderId="5" xfId="2" applyFont="1" applyBorder="1" applyAlignment="1" applyProtection="1">
      <alignment horizontal="center" vertical="center" wrapText="1"/>
    </xf>
    <xf numFmtId="0" fontId="32" fillId="4" borderId="6" xfId="2" applyFont="1" applyFill="1" applyBorder="1" applyAlignment="1" applyProtection="1">
      <alignment horizontal="center" vertical="center" wrapText="1"/>
    </xf>
    <xf numFmtId="0" fontId="28" fillId="0" borderId="0" xfId="2" applyFont="1" applyBorder="1" applyAlignment="1" applyProtection="1">
      <alignment horizontal="center" vertical="center" wrapText="1"/>
    </xf>
    <xf numFmtId="0" fontId="49" fillId="0" borderId="0" xfId="2" applyFont="1" applyAlignment="1" applyProtection="1">
      <alignment vertical="center"/>
    </xf>
    <xf numFmtId="0" fontId="49" fillId="0" borderId="0" xfId="2" applyFont="1" applyBorder="1" applyAlignment="1" applyProtection="1">
      <alignment vertical="center"/>
    </xf>
    <xf numFmtId="4" fontId="34" fillId="0" borderId="0" xfId="2" applyNumberFormat="1" applyFont="1" applyBorder="1" applyProtection="1"/>
    <xf numFmtId="0" fontId="48" fillId="0" borderId="0" xfId="0" applyFont="1" applyProtection="1"/>
    <xf numFmtId="0" fontId="49" fillId="0" borderId="0" xfId="2" applyFont="1" applyProtection="1"/>
    <xf numFmtId="0" fontId="44" fillId="0" borderId="5" xfId="2" applyFont="1" applyBorder="1" applyProtection="1"/>
    <xf numFmtId="4" fontId="44" fillId="0" borderId="0" xfId="2" applyNumberFormat="1" applyFont="1" applyBorder="1" applyProtection="1"/>
    <xf numFmtId="0" fontId="44" fillId="0" borderId="6" xfId="2" applyFont="1" applyBorder="1" applyProtection="1"/>
    <xf numFmtId="0" fontId="40" fillId="0" borderId="5" xfId="2" applyFont="1" applyBorder="1" applyAlignment="1" applyProtection="1">
      <alignment vertical="center"/>
    </xf>
    <xf numFmtId="49" fontId="40" fillId="0" borderId="1" xfId="0" applyNumberFormat="1" applyFont="1" applyBorder="1" applyAlignment="1" applyProtection="1">
      <alignment horizontal="left" vertical="center" wrapText="1"/>
    </xf>
    <xf numFmtId="168" fontId="40" fillId="0" borderId="0" xfId="2" applyNumberFormat="1" applyFont="1" applyBorder="1" applyAlignment="1" applyProtection="1">
      <alignment vertical="center"/>
    </xf>
    <xf numFmtId="4" fontId="40" fillId="0" borderId="0" xfId="2" applyNumberFormat="1" applyFont="1" applyBorder="1" applyAlignment="1" applyProtection="1">
      <alignment vertical="center"/>
    </xf>
    <xf numFmtId="0" fontId="40" fillId="0" borderId="6" xfId="2" applyFont="1" applyBorder="1" applyAlignment="1" applyProtection="1">
      <alignment horizontal="left" vertical="center" wrapText="1"/>
    </xf>
    <xf numFmtId="0" fontId="24" fillId="0" borderId="0" xfId="0" applyFont="1" applyProtection="1"/>
    <xf numFmtId="0" fontId="40" fillId="0" borderId="1" xfId="0" applyFont="1" applyBorder="1" applyAlignment="1" applyProtection="1">
      <alignment horizontal="left" vertical="center" wrapText="1"/>
    </xf>
    <xf numFmtId="0" fontId="38" fillId="0" borderId="0" xfId="2" applyFont="1" applyProtection="1"/>
    <xf numFmtId="0" fontId="38" fillId="0" borderId="5" xfId="2" applyFont="1" applyBorder="1" applyProtection="1"/>
    <xf numFmtId="0" fontId="38" fillId="0" borderId="0" xfId="2" applyFont="1" applyBorder="1" applyProtection="1"/>
    <xf numFmtId="4" fontId="38" fillId="0" borderId="0" xfId="2" applyNumberFormat="1" applyFont="1" applyBorder="1" applyProtection="1"/>
    <xf numFmtId="0" fontId="38" fillId="0" borderId="6" xfId="2" applyFont="1" applyBorder="1" applyProtection="1"/>
    <xf numFmtId="0" fontId="40" fillId="0" borderId="1" xfId="0" applyFont="1" applyBorder="1" applyAlignment="1" applyProtection="1">
      <alignment horizontal="center" vertical="center"/>
    </xf>
    <xf numFmtId="0" fontId="40" fillId="0" borderId="12" xfId="2" applyFont="1" applyBorder="1" applyAlignment="1" applyProtection="1">
      <alignment vertical="center"/>
    </xf>
    <xf numFmtId="0" fontId="40" fillId="0" borderId="13" xfId="2" applyFont="1" applyBorder="1" applyAlignment="1" applyProtection="1">
      <alignment vertical="center"/>
    </xf>
    <xf numFmtId="0" fontId="40" fillId="0" borderId="14" xfId="2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2" fillId="0" borderId="0" xfId="2" applyFont="1" applyBorder="1" applyAlignment="1" applyProtection="1">
      <alignment vertical="center"/>
    </xf>
    <xf numFmtId="0" fontId="31" fillId="0" borderId="0" xfId="2" applyFont="1" applyBorder="1" applyAlignment="1" applyProtection="1">
      <alignment vertical="center"/>
    </xf>
    <xf numFmtId="0" fontId="35" fillId="0" borderId="0" xfId="2" applyFont="1" applyAlignment="1" applyProtection="1">
      <alignment vertical="center"/>
    </xf>
    <xf numFmtId="0" fontId="28" fillId="3" borderId="10" xfId="2" applyFont="1" applyFill="1" applyBorder="1" applyAlignment="1" applyProtection="1">
      <alignment vertical="center"/>
    </xf>
    <xf numFmtId="0" fontId="28" fillId="0" borderId="8" xfId="2" applyFont="1" applyBorder="1" applyAlignment="1" applyProtection="1">
      <alignment vertical="center"/>
    </xf>
    <xf numFmtId="0" fontId="35" fillId="0" borderId="0" xfId="2" applyFont="1" applyAlignment="1" applyProtection="1">
      <alignment horizontal="right" vertical="center"/>
    </xf>
    <xf numFmtId="0" fontId="54" fillId="0" borderId="0" xfId="2" applyFont="1" applyProtection="1"/>
    <xf numFmtId="0" fontId="54" fillId="0" borderId="29" xfId="2" applyFont="1" applyBorder="1" applyProtection="1"/>
    <xf numFmtId="0" fontId="54" fillId="0" borderId="0" xfId="2" applyFont="1" applyBorder="1" applyProtection="1"/>
    <xf numFmtId="0" fontId="54" fillId="0" borderId="0" xfId="2" applyFont="1" applyBorder="1" applyAlignment="1" applyProtection="1">
      <alignment horizontal="left"/>
    </xf>
    <xf numFmtId="4" fontId="54" fillId="0" borderId="0" xfId="2" applyNumberFormat="1" applyFont="1" applyBorder="1" applyProtection="1"/>
    <xf numFmtId="0" fontId="54" fillId="0" borderId="30" xfId="2" applyFont="1" applyBorder="1" applyProtection="1"/>
    <xf numFmtId="0" fontId="54" fillId="0" borderId="18" xfId="0" applyFont="1" applyBorder="1" applyProtection="1">
      <protection locked="0"/>
    </xf>
    <xf numFmtId="0" fontId="54" fillId="0" borderId="0" xfId="0" applyFont="1" applyProtection="1"/>
    <xf numFmtId="167" fontId="54" fillId="0" borderId="0" xfId="0" applyNumberFormat="1" applyFont="1" applyProtection="1"/>
    <xf numFmtId="0" fontId="49" fillId="0" borderId="29" xfId="2" applyFont="1" applyBorder="1" applyAlignment="1" applyProtection="1">
      <alignment vertical="center"/>
    </xf>
    <xf numFmtId="0" fontId="49" fillId="0" borderId="0" xfId="2" applyFont="1" applyBorder="1" applyAlignment="1" applyProtection="1">
      <alignment horizontal="left" vertical="center"/>
    </xf>
    <xf numFmtId="0" fontId="49" fillId="0" borderId="0" xfId="2" applyFont="1" applyBorder="1" applyAlignment="1" applyProtection="1">
      <alignment horizontal="right" vertical="center"/>
    </xf>
    <xf numFmtId="0" fontId="49" fillId="0" borderId="30" xfId="2" applyFont="1" applyBorder="1" applyAlignment="1" applyProtection="1">
      <alignment vertical="center"/>
    </xf>
    <xf numFmtId="0" fontId="48" fillId="0" borderId="0" xfId="0" applyFont="1" applyAlignment="1" applyProtection="1">
      <alignment vertical="top"/>
    </xf>
    <xf numFmtId="0" fontId="48" fillId="0" borderId="15" xfId="0" applyFont="1" applyBorder="1" applyAlignment="1" applyProtection="1">
      <alignment vertical="center"/>
      <protection locked="0"/>
    </xf>
    <xf numFmtId="0" fontId="48" fillId="0" borderId="16" xfId="0" applyFont="1" applyBorder="1" applyAlignment="1" applyProtection="1">
      <alignment vertical="center"/>
    </xf>
    <xf numFmtId="167" fontId="55" fillId="0" borderId="16" xfId="0" applyNumberFormat="1" applyFont="1" applyBorder="1" applyProtection="1"/>
    <xf numFmtId="167" fontId="55" fillId="0" borderId="17" xfId="0" applyNumberFormat="1" applyFont="1" applyBorder="1" applyProtection="1"/>
    <xf numFmtId="0" fontId="28" fillId="0" borderId="0" xfId="2" applyFont="1" applyAlignment="1" applyProtection="1">
      <alignment horizontal="center"/>
    </xf>
    <xf numFmtId="0" fontId="28" fillId="0" borderId="0" xfId="2" applyFont="1" applyBorder="1" applyAlignment="1" applyProtection="1">
      <alignment horizontal="center" vertical="center"/>
    </xf>
    <xf numFmtId="0" fontId="28" fillId="0" borderId="27" xfId="2" applyFont="1" applyBorder="1" applyAlignment="1" applyProtection="1">
      <alignment horizontal="center" vertical="center"/>
    </xf>
    <xf numFmtId="0" fontId="19" fillId="0" borderId="0" xfId="2" applyBorder="1" applyAlignment="1" applyProtection="1">
      <alignment horizontal="center" vertical="center"/>
    </xf>
    <xf numFmtId="0" fontId="28" fillId="4" borderId="0" xfId="2" applyFont="1" applyFill="1" applyBorder="1" applyAlignment="1" applyProtection="1">
      <alignment horizontal="center" vertical="center"/>
    </xf>
    <xf numFmtId="0" fontId="28" fillId="0" borderId="32" xfId="2" applyFont="1" applyBorder="1" applyAlignment="1" applyProtection="1">
      <alignment horizontal="center" vertical="center"/>
    </xf>
    <xf numFmtId="0" fontId="49" fillId="0" borderId="0" xfId="2" applyFont="1" applyBorder="1" applyAlignment="1" applyProtection="1">
      <alignment horizontal="center" vertical="center"/>
    </xf>
    <xf numFmtId="0" fontId="54" fillId="0" borderId="0" xfId="2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45" fillId="0" borderId="0" xfId="2" applyFont="1" applyAlignment="1" applyProtection="1">
      <alignment horizontal="left" vertical="center"/>
    </xf>
    <xf numFmtId="165" fontId="35" fillId="0" borderId="0" xfId="2" applyNumberFormat="1" applyFont="1" applyAlignment="1" applyProtection="1">
      <alignment horizontal="right" vertical="center"/>
    </xf>
    <xf numFmtId="0" fontId="28" fillId="4" borderId="10" xfId="2" applyFont="1" applyFill="1" applyBorder="1" applyAlignment="1" applyProtection="1">
      <alignment horizontal="right" vertical="center"/>
    </xf>
    <xf numFmtId="0" fontId="53" fillId="0" borderId="0" xfId="2" applyFont="1" applyAlignment="1" applyProtection="1">
      <alignment horizontal="left" vertical="center"/>
    </xf>
    <xf numFmtId="0" fontId="23" fillId="0" borderId="0" xfId="2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top"/>
    </xf>
    <xf numFmtId="0" fontId="0" fillId="0" borderId="32" xfId="0" applyBorder="1" applyAlignment="1" applyProtection="1">
      <alignment horizontal="center" vertical="center"/>
    </xf>
    <xf numFmtId="165" fontId="16" fillId="0" borderId="0" xfId="2" applyNumberFormat="1" applyFont="1" applyAlignment="1" applyProtection="1">
      <alignment horizontal="right" vertical="center"/>
    </xf>
    <xf numFmtId="49" fontId="47" fillId="6" borderId="0" xfId="2" applyNumberFormat="1" applyFont="1" applyFill="1" applyAlignment="1" applyProtection="1">
      <alignment horizontal="left" vertical="center"/>
      <protection locked="0"/>
    </xf>
    <xf numFmtId="49" fontId="32" fillId="6" borderId="0" xfId="2" applyNumberFormat="1" applyFont="1" applyFill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28" fillId="6" borderId="0" xfId="2" applyFont="1" applyFill="1" applyAlignment="1" applyProtection="1">
      <alignment vertical="center"/>
    </xf>
    <xf numFmtId="0" fontId="37" fillId="0" borderId="0" xfId="2" applyFont="1" applyBorder="1" applyAlignment="1" applyProtection="1">
      <alignment horizontal="left" vertical="top"/>
    </xf>
    <xf numFmtId="0" fontId="38" fillId="0" borderId="0" xfId="2" applyFont="1" applyBorder="1" applyAlignment="1" applyProtection="1">
      <alignment horizontal="left" vertical="top"/>
    </xf>
    <xf numFmtId="0" fontId="39" fillId="0" borderId="0" xfId="0" applyFont="1" applyBorder="1" applyAlignment="1" applyProtection="1">
      <alignment horizontal="right" vertical="top"/>
    </xf>
    <xf numFmtId="0" fontId="28" fillId="0" borderId="0" xfId="2" applyFont="1" applyAlignment="1" applyProtection="1">
      <alignment horizontal="left" vertical="top"/>
    </xf>
    <xf numFmtId="0" fontId="19" fillId="0" borderId="3" xfId="2" applyBorder="1" applyAlignment="1" applyProtection="1">
      <alignment horizontal="left" vertical="top"/>
    </xf>
    <xf numFmtId="0" fontId="11" fillId="0" borderId="0" xfId="2" applyFont="1" applyAlignment="1" applyProtection="1">
      <alignment horizontal="left" vertical="top"/>
    </xf>
    <xf numFmtId="0" fontId="19" fillId="0" borderId="0" xfId="2" applyAlignment="1" applyProtection="1">
      <alignment horizontal="left" vertical="top"/>
    </xf>
    <xf numFmtId="0" fontId="12" fillId="0" borderId="0" xfId="2" applyFont="1" applyAlignment="1" applyProtection="1">
      <alignment horizontal="left" vertical="top"/>
    </xf>
    <xf numFmtId="0" fontId="28" fillId="0" borderId="16" xfId="2" applyFont="1" applyBorder="1" applyAlignment="1" applyProtection="1">
      <alignment horizontal="left" vertical="top"/>
    </xf>
    <xf numFmtId="0" fontId="33" fillId="0" borderId="0" xfId="2" applyFont="1" applyAlignment="1" applyProtection="1">
      <alignment horizontal="left" vertical="top"/>
    </xf>
    <xf numFmtId="0" fontId="35" fillId="0" borderId="0" xfId="2" applyFont="1" applyAlignment="1" applyProtection="1">
      <alignment horizontal="left" vertical="top"/>
    </xf>
    <xf numFmtId="0" fontId="31" fillId="4" borderId="9" xfId="2" applyFont="1" applyFill="1" applyBorder="1" applyAlignment="1" applyProtection="1">
      <alignment horizontal="left" vertical="top"/>
    </xf>
    <xf numFmtId="0" fontId="28" fillId="0" borderId="13" xfId="2" applyFont="1" applyBorder="1" applyAlignment="1" applyProtection="1">
      <alignment horizontal="left" vertical="top"/>
    </xf>
    <xf numFmtId="0" fontId="28" fillId="6" borderId="0" xfId="0" applyFont="1" applyFill="1" applyAlignment="1" applyProtection="1">
      <alignment vertical="center"/>
    </xf>
    <xf numFmtId="0" fontId="56" fillId="6" borderId="0" xfId="0" applyFont="1" applyFill="1" applyAlignment="1" applyProtection="1">
      <alignment vertical="center"/>
    </xf>
    <xf numFmtId="0" fontId="57" fillId="0" borderId="0" xfId="0" applyFont="1" applyBorder="1" applyAlignment="1" applyProtection="1">
      <alignment vertical="top" wrapText="1"/>
    </xf>
    <xf numFmtId="166" fontId="32" fillId="0" borderId="0" xfId="2" applyNumberFormat="1" applyFont="1" applyBorder="1" applyAlignment="1" applyProtection="1">
      <alignment horizontal="left" vertical="center"/>
    </xf>
    <xf numFmtId="4" fontId="34" fillId="0" borderId="0" xfId="2" applyNumberFormat="1" applyFont="1" applyBorder="1" applyAlignment="1" applyProtection="1">
      <alignment horizontal="right" vertical="center"/>
    </xf>
    <xf numFmtId="4" fontId="34" fillId="0" borderId="0" xfId="2" applyNumberFormat="1" applyFont="1" applyBorder="1" applyAlignment="1" applyProtection="1">
      <alignment vertical="center"/>
    </xf>
    <xf numFmtId="0" fontId="50" fillId="0" borderId="0" xfId="2" applyFont="1" applyBorder="1" applyAlignment="1" applyProtection="1">
      <alignment horizontal="left" vertical="center" wrapText="1"/>
    </xf>
    <xf numFmtId="4" fontId="37" fillId="0" borderId="0" xfId="2" applyNumberFormat="1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2" fillId="0" borderId="0" xfId="2" applyFont="1" applyBorder="1" applyAlignment="1" applyProtection="1">
      <alignment vertical="center"/>
    </xf>
    <xf numFmtId="0" fontId="32" fillId="4" borderId="9" xfId="2" applyFont="1" applyFill="1" applyBorder="1" applyAlignment="1" applyProtection="1">
      <alignment horizontal="center" vertical="center"/>
    </xf>
    <xf numFmtId="0" fontId="32" fillId="4" borderId="10" xfId="2" applyFont="1" applyFill="1" applyBorder="1" applyAlignment="1" applyProtection="1">
      <alignment horizontal="left" vertical="center"/>
    </xf>
    <xf numFmtId="0" fontId="32" fillId="4" borderId="10" xfId="2" applyFont="1" applyFill="1" applyBorder="1" applyAlignment="1" applyProtection="1">
      <alignment horizontal="center" vertical="center"/>
    </xf>
    <xf numFmtId="0" fontId="32" fillId="4" borderId="10" xfId="2" applyFont="1" applyFill="1" applyBorder="1" applyAlignment="1" applyProtection="1">
      <alignment horizontal="right" vertical="center"/>
    </xf>
    <xf numFmtId="0" fontId="31" fillId="0" borderId="0" xfId="2" applyFont="1" applyBorder="1" applyAlignment="1" applyProtection="1">
      <alignment horizontal="left" vertical="center" wrapText="1"/>
    </xf>
    <xf numFmtId="0" fontId="31" fillId="0" borderId="0" xfId="2" applyFont="1" applyBorder="1" applyAlignment="1" applyProtection="1">
      <alignment vertical="center"/>
    </xf>
    <xf numFmtId="165" fontId="35" fillId="0" borderId="0" xfId="2" applyNumberFormat="1" applyFont="1" applyAlignment="1" applyProtection="1">
      <alignment horizontal="center" vertical="center"/>
    </xf>
    <xf numFmtId="0" fontId="35" fillId="0" borderId="0" xfId="2" applyFont="1" applyAlignment="1" applyProtection="1">
      <alignment vertical="center"/>
    </xf>
    <xf numFmtId="4" fontId="46" fillId="0" borderId="0" xfId="2" applyNumberFormat="1" applyFont="1" applyAlignment="1" applyProtection="1">
      <alignment vertical="center"/>
    </xf>
    <xf numFmtId="0" fontId="31" fillId="3" borderId="10" xfId="2" applyFont="1" applyFill="1" applyBorder="1" applyAlignment="1" applyProtection="1">
      <alignment horizontal="left" vertical="center"/>
    </xf>
    <xf numFmtId="0" fontId="28" fillId="3" borderId="10" xfId="2" applyFont="1" applyFill="1" applyBorder="1" applyAlignment="1" applyProtection="1">
      <alignment vertical="center"/>
    </xf>
    <xf numFmtId="4" fontId="31" fillId="3" borderId="10" xfId="2" applyNumberFormat="1" applyFont="1" applyFill="1" applyBorder="1" applyAlignment="1" applyProtection="1">
      <alignment vertical="center"/>
    </xf>
    <xf numFmtId="0" fontId="28" fillId="3" borderId="11" xfId="2" applyFont="1" applyFill="1" applyBorder="1" applyAlignment="1" applyProtection="1">
      <alignment vertical="center"/>
    </xf>
    <xf numFmtId="0" fontId="32" fillId="0" borderId="0" xfId="2" applyFont="1" applyAlignment="1" applyProtection="1">
      <alignment horizontal="left" vertical="center" wrapText="1"/>
    </xf>
    <xf numFmtId="4" fontId="33" fillId="0" borderId="8" xfId="2" applyNumberFormat="1" applyFont="1" applyBorder="1" applyAlignment="1" applyProtection="1">
      <alignment vertical="center"/>
    </xf>
    <xf numFmtId="0" fontId="28" fillId="0" borderId="8" xfId="2" applyFont="1" applyBorder="1" applyAlignment="1" applyProtection="1">
      <alignment vertical="center"/>
    </xf>
    <xf numFmtId="0" fontId="35" fillId="0" borderId="0" xfId="2" applyFont="1" applyAlignment="1" applyProtection="1">
      <alignment horizontal="right" vertical="center"/>
    </xf>
    <xf numFmtId="0" fontId="13" fillId="0" borderId="0" xfId="2" applyFont="1" applyBorder="1" applyAlignment="1" applyProtection="1">
      <alignment horizontal="left" vertical="top" wrapText="1"/>
    </xf>
    <xf numFmtId="0" fontId="13" fillId="0" borderId="30" xfId="2" applyFont="1" applyBorder="1" applyAlignment="1" applyProtection="1">
      <alignment horizontal="left" vertical="top" wrapText="1"/>
    </xf>
    <xf numFmtId="0" fontId="13" fillId="0" borderId="0" xfId="2" applyFont="1" applyAlignment="1" applyProtection="1">
      <alignment horizontal="left" vertical="top" wrapText="1"/>
    </xf>
    <xf numFmtId="0" fontId="13" fillId="0" borderId="6" xfId="2" applyFont="1" applyBorder="1" applyAlignment="1" applyProtection="1">
      <alignment horizontal="left" vertical="top" wrapText="1"/>
    </xf>
    <xf numFmtId="0" fontId="13" fillId="0" borderId="0" xfId="2" applyFont="1" applyBorder="1" applyAlignment="1" applyProtection="1">
      <alignment horizontal="left" vertical="top"/>
    </xf>
    <xf numFmtId="0" fontId="13" fillId="0" borderId="30" xfId="2" applyFont="1" applyBorder="1" applyAlignment="1" applyProtection="1">
      <alignment horizontal="left" vertical="top"/>
    </xf>
    <xf numFmtId="0" fontId="32" fillId="0" borderId="0" xfId="2" applyFont="1" applyBorder="1" applyAlignment="1" applyProtection="1">
      <alignment horizontal="left" vertical="top"/>
    </xf>
    <xf numFmtId="0" fontId="32" fillId="0" borderId="6" xfId="2" applyFont="1" applyBorder="1" applyAlignment="1" applyProtection="1">
      <alignment horizontal="left" vertical="top"/>
    </xf>
  </cellXfs>
  <cellStyles count="4">
    <cellStyle name="Hypertextový odkaz 2" xfId="3" xr:uid="{3931E144-6B59-4F57-B76F-02E511F10F04}"/>
    <cellStyle name="Měna" xfId="1" builtinId="4"/>
    <cellStyle name="Normální" xfId="0" builtinId="0"/>
    <cellStyle name="Normální 2" xfId="2" xr:uid="{5231E071-3532-4775-88C0-6240398A63D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50AD-2A7E-4195-8145-CF91B648D51F}">
  <sheetPr>
    <pageSetUpPr fitToPage="1"/>
  </sheetPr>
  <dimension ref="B1:AV55"/>
  <sheetViews>
    <sheetView tabSelected="1" zoomScaleNormal="100" workbookViewId="0">
      <selection activeCell="AS12" sqref="AS12"/>
    </sheetView>
  </sheetViews>
  <sheetFormatPr defaultRowHeight="15" x14ac:dyDescent="0.25"/>
  <cols>
    <col min="1" max="1" width="2" style="228" bestFit="1" customWidth="1"/>
    <col min="2" max="2" width="1.5703125" style="228" bestFit="1" customWidth="1"/>
    <col min="3" max="3" width="4.5703125" style="228" customWidth="1"/>
    <col min="4" max="4" width="3.42578125" style="228" customWidth="1"/>
    <col min="5" max="5" width="1.140625" style="228" customWidth="1"/>
    <col min="6" max="6" width="0.7109375" style="228" customWidth="1"/>
    <col min="7" max="7" width="1" style="228" customWidth="1"/>
    <col min="8" max="8" width="1.5703125" style="228" customWidth="1"/>
    <col min="9" max="9" width="2.28515625" style="228" customWidth="1"/>
    <col min="10" max="18" width="2.7109375" style="228" customWidth="1"/>
    <col min="19" max="27" width="3.7109375" style="228" customWidth="1"/>
    <col min="28" max="31" width="2.7109375" style="228" customWidth="1"/>
    <col min="32" max="36" width="1.7109375" style="228" customWidth="1"/>
    <col min="37" max="37" width="2.7109375" style="228" customWidth="1"/>
    <col min="38" max="38" width="4.7109375" style="228" customWidth="1"/>
    <col min="39" max="39" width="6" style="228" customWidth="1"/>
    <col min="40" max="40" width="9.5703125" style="228" bestFit="1" customWidth="1"/>
    <col min="41" max="41" width="7.5703125" style="228" customWidth="1"/>
    <col min="42" max="42" width="5" style="228" customWidth="1"/>
    <col min="43" max="43" width="4.7109375" style="228" bestFit="1" customWidth="1"/>
    <col min="44" max="44" width="1.7109375" style="228" customWidth="1"/>
    <col min="45" max="45" width="9.140625" style="228"/>
    <col min="46" max="46" width="13.140625" style="229" bestFit="1" customWidth="1"/>
    <col min="47" max="16384" width="9.140625" style="228"/>
  </cols>
  <sheetData>
    <row r="1" spans="2:48" x14ac:dyDescent="0.25"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</row>
    <row r="2" spans="2:48" x14ac:dyDescent="0.25">
      <c r="B2" s="230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2"/>
    </row>
    <row r="3" spans="2:48" ht="21" x14ac:dyDescent="0.25">
      <c r="B3" s="233"/>
      <c r="C3" s="227"/>
      <c r="D3" s="234" t="s">
        <v>88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35"/>
    </row>
    <row r="4" spans="2:48" x14ac:dyDescent="0.25">
      <c r="B4" s="233"/>
      <c r="C4" s="227"/>
      <c r="D4" s="236" t="s">
        <v>89</v>
      </c>
      <c r="E4" s="227"/>
      <c r="F4" s="227"/>
      <c r="G4" s="227"/>
      <c r="H4" s="227"/>
      <c r="I4" s="227"/>
      <c r="J4" s="227"/>
      <c r="K4" s="23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35"/>
    </row>
    <row r="5" spans="2:48" ht="15.75" customHeight="1" x14ac:dyDescent="0.25">
      <c r="B5" s="233"/>
      <c r="C5" s="227"/>
      <c r="D5" s="238" t="s">
        <v>90</v>
      </c>
      <c r="E5" s="227"/>
      <c r="F5" s="227"/>
      <c r="G5" s="227"/>
      <c r="H5" s="227"/>
      <c r="I5" s="227"/>
      <c r="J5" s="239" t="s">
        <v>262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35"/>
    </row>
    <row r="6" spans="2:48" x14ac:dyDescent="0.25">
      <c r="B6" s="233"/>
      <c r="C6" s="227"/>
      <c r="D6" s="236" t="s">
        <v>91</v>
      </c>
      <c r="E6" s="227"/>
      <c r="F6" s="227"/>
      <c r="G6" s="227"/>
      <c r="H6" s="227"/>
      <c r="I6" s="227"/>
      <c r="J6" s="227"/>
      <c r="K6" s="240" t="s">
        <v>55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36" t="s">
        <v>92</v>
      </c>
      <c r="AL6" s="227"/>
      <c r="AM6" s="227"/>
      <c r="AN6" s="240" t="s">
        <v>55</v>
      </c>
      <c r="AO6" s="227"/>
      <c r="AP6" s="227"/>
      <c r="AQ6" s="235"/>
    </row>
    <row r="7" spans="2:48" x14ac:dyDescent="0.25">
      <c r="B7" s="233"/>
      <c r="C7" s="227"/>
      <c r="D7" s="236" t="s">
        <v>93</v>
      </c>
      <c r="E7" s="227"/>
      <c r="F7" s="227"/>
      <c r="G7" s="227"/>
      <c r="H7" s="227"/>
      <c r="I7" s="227"/>
      <c r="J7" s="240" t="s">
        <v>94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36" t="s">
        <v>95</v>
      </c>
      <c r="AL7" s="227"/>
      <c r="AM7" s="227"/>
      <c r="AN7" s="7">
        <v>45685</v>
      </c>
      <c r="AO7" s="227"/>
      <c r="AP7" s="227"/>
      <c r="AQ7" s="235"/>
    </row>
    <row r="8" spans="2:48" x14ac:dyDescent="0.25">
      <c r="B8" s="233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35"/>
    </row>
    <row r="9" spans="2:48" x14ac:dyDescent="0.25">
      <c r="B9" s="233"/>
      <c r="C9" s="227"/>
      <c r="D9" s="236" t="s">
        <v>96</v>
      </c>
      <c r="E9" s="227"/>
      <c r="F9" s="227"/>
      <c r="G9" s="227"/>
      <c r="H9" s="227"/>
      <c r="I9" s="227"/>
      <c r="J9" s="240" t="s">
        <v>99</v>
      </c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36" t="s">
        <v>97</v>
      </c>
      <c r="AL9" s="227"/>
      <c r="AM9" s="227"/>
      <c r="AN9" s="240" t="s">
        <v>98</v>
      </c>
      <c r="AO9" s="227"/>
      <c r="AP9" s="227"/>
      <c r="AQ9" s="235"/>
    </row>
    <row r="10" spans="2:48" x14ac:dyDescent="0.25">
      <c r="B10" s="233"/>
      <c r="C10" s="227"/>
      <c r="D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36" t="s">
        <v>100</v>
      </c>
      <c r="AL10" s="227"/>
      <c r="AM10" s="227"/>
      <c r="AN10" s="240" t="s">
        <v>101</v>
      </c>
      <c r="AO10" s="227"/>
      <c r="AP10" s="227"/>
      <c r="AQ10" s="235"/>
    </row>
    <row r="11" spans="2:48" x14ac:dyDescent="0.25">
      <c r="B11" s="233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35"/>
    </row>
    <row r="12" spans="2:48" x14ac:dyDescent="0.25">
      <c r="B12" s="233"/>
      <c r="C12" s="227"/>
      <c r="D12" s="236" t="s">
        <v>102</v>
      </c>
      <c r="E12" s="227"/>
      <c r="F12" s="227"/>
      <c r="G12" s="227"/>
      <c r="H12" s="227"/>
      <c r="I12" s="227"/>
      <c r="J12" s="573" t="s">
        <v>263</v>
      </c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241"/>
      <c r="AH12" s="241"/>
      <c r="AI12" s="241"/>
      <c r="AJ12" s="241"/>
      <c r="AK12" s="236" t="s">
        <v>97</v>
      </c>
      <c r="AL12" s="241"/>
      <c r="AM12" s="227"/>
      <c r="AN12" s="8" t="s">
        <v>265</v>
      </c>
      <c r="AO12" s="227"/>
      <c r="AP12" s="227"/>
      <c r="AQ12" s="235"/>
      <c r="AS12" s="9" t="s">
        <v>266</v>
      </c>
      <c r="AT12" s="590"/>
      <c r="AU12" s="591"/>
      <c r="AV12" s="591"/>
    </row>
    <row r="13" spans="2:48" x14ac:dyDescent="0.25">
      <c r="B13" s="233"/>
      <c r="C13" s="227"/>
      <c r="D13" s="227"/>
      <c r="J13" s="9" t="s">
        <v>264</v>
      </c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H13" s="241"/>
      <c r="AI13" s="241"/>
      <c r="AJ13" s="241"/>
      <c r="AK13" s="236" t="s">
        <v>100</v>
      </c>
      <c r="AL13" s="227"/>
      <c r="AM13" s="227"/>
      <c r="AN13" s="8" t="s">
        <v>265</v>
      </c>
      <c r="AO13" s="227"/>
      <c r="AP13" s="227"/>
      <c r="AQ13" s="235"/>
    </row>
    <row r="14" spans="2:48" x14ac:dyDescent="0.25">
      <c r="B14" s="233"/>
      <c r="C14" s="227"/>
      <c r="D14" s="227"/>
      <c r="E14" s="227"/>
      <c r="F14" s="227"/>
      <c r="G14" s="227"/>
      <c r="H14" s="227"/>
      <c r="I14" s="227"/>
      <c r="J14" s="9" t="s">
        <v>264</v>
      </c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35"/>
    </row>
    <row r="15" spans="2:48" x14ac:dyDescent="0.25">
      <c r="B15" s="233"/>
      <c r="C15" s="227"/>
      <c r="D15" s="236" t="s">
        <v>103</v>
      </c>
      <c r="E15" s="227"/>
      <c r="F15" s="227"/>
      <c r="G15" s="227"/>
      <c r="H15" s="227"/>
      <c r="I15" s="227"/>
      <c r="J15" s="573" t="s">
        <v>263</v>
      </c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  <c r="AF15" s="576"/>
      <c r="AG15" s="227"/>
      <c r="AH15" s="227"/>
      <c r="AI15" s="227"/>
      <c r="AJ15" s="227"/>
      <c r="AK15" s="236" t="s">
        <v>97</v>
      </c>
      <c r="AL15" s="227"/>
      <c r="AM15" s="227"/>
      <c r="AN15" s="8" t="s">
        <v>265</v>
      </c>
      <c r="AO15" s="227"/>
      <c r="AP15" s="227"/>
      <c r="AQ15" s="235"/>
    </row>
    <row r="16" spans="2:48" x14ac:dyDescent="0.25">
      <c r="B16" s="233"/>
      <c r="C16" s="227"/>
      <c r="D16" s="227"/>
      <c r="F16" s="242"/>
      <c r="G16" s="242"/>
      <c r="H16" s="242"/>
      <c r="I16" s="242"/>
      <c r="J16" s="9" t="s">
        <v>264</v>
      </c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242"/>
      <c r="AH16" s="242"/>
      <c r="AI16" s="242"/>
      <c r="AJ16" s="242"/>
      <c r="AK16" s="236" t="s">
        <v>100</v>
      </c>
      <c r="AL16" s="227"/>
      <c r="AM16" s="227"/>
      <c r="AN16" s="8" t="s">
        <v>265</v>
      </c>
      <c r="AO16" s="227"/>
      <c r="AP16" s="227"/>
      <c r="AQ16" s="235"/>
    </row>
    <row r="17" spans="2:43" x14ac:dyDescent="0.25">
      <c r="B17" s="233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35"/>
    </row>
    <row r="18" spans="2:43" x14ac:dyDescent="0.25">
      <c r="B18" s="233"/>
      <c r="C18" s="227"/>
      <c r="D18" s="236" t="s">
        <v>104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35"/>
    </row>
    <row r="19" spans="2:43" ht="54" customHeight="1" x14ac:dyDescent="0.25">
      <c r="B19" s="233"/>
      <c r="C19" s="227"/>
      <c r="D19" s="227"/>
      <c r="E19" s="613" t="s">
        <v>105</v>
      </c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227"/>
      <c r="AP19" s="227"/>
      <c r="AQ19" s="235"/>
    </row>
    <row r="20" spans="2:43" x14ac:dyDescent="0.25">
      <c r="B20" s="233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35"/>
    </row>
    <row r="21" spans="2:43" x14ac:dyDescent="0.25">
      <c r="B21" s="233"/>
      <c r="C21" s="227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27"/>
      <c r="AQ21" s="235"/>
    </row>
    <row r="22" spans="2:43" x14ac:dyDescent="0.25">
      <c r="B22" s="233"/>
      <c r="C22" s="227"/>
      <c r="D22" s="244" t="s">
        <v>106</v>
      </c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614">
        <f>ROUND(AG50,2)</f>
        <v>0</v>
      </c>
      <c r="AL22" s="615"/>
      <c r="AM22" s="615"/>
      <c r="AN22" s="615"/>
      <c r="AO22" s="615"/>
      <c r="AP22" s="227"/>
      <c r="AQ22" s="235"/>
    </row>
    <row r="23" spans="2:43" x14ac:dyDescent="0.25">
      <c r="B23" s="233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35"/>
    </row>
    <row r="24" spans="2:43" x14ac:dyDescent="0.25">
      <c r="B24" s="233"/>
      <c r="C24" s="227"/>
      <c r="D24" s="227"/>
      <c r="E24" s="227"/>
      <c r="F24" s="227"/>
      <c r="G24" s="227"/>
      <c r="H24" s="227"/>
      <c r="I24" s="227"/>
      <c r="J24" s="227"/>
      <c r="K24" s="227"/>
      <c r="L24" s="616" t="s">
        <v>107</v>
      </c>
      <c r="M24" s="616"/>
      <c r="N24" s="616"/>
      <c r="O24" s="616"/>
      <c r="P24" s="227"/>
      <c r="Q24" s="227"/>
      <c r="R24" s="227"/>
      <c r="S24" s="227"/>
      <c r="T24" s="227"/>
      <c r="U24" s="227"/>
      <c r="V24" s="227"/>
      <c r="W24" s="616" t="s">
        <v>108</v>
      </c>
      <c r="X24" s="616"/>
      <c r="Y24" s="616"/>
      <c r="Z24" s="616"/>
      <c r="AA24" s="616"/>
      <c r="AB24" s="616"/>
      <c r="AC24" s="616"/>
      <c r="AD24" s="616"/>
      <c r="AE24" s="616"/>
      <c r="AF24" s="227"/>
      <c r="AG24" s="227"/>
      <c r="AH24" s="227"/>
      <c r="AI24" s="227"/>
      <c r="AJ24" s="227"/>
      <c r="AK24" s="616" t="s">
        <v>109</v>
      </c>
      <c r="AL24" s="616"/>
      <c r="AM24" s="616"/>
      <c r="AN24" s="616"/>
      <c r="AO24" s="616"/>
      <c r="AP24" s="227"/>
      <c r="AQ24" s="235"/>
    </row>
    <row r="25" spans="2:43" x14ac:dyDescent="0.25">
      <c r="B25" s="245"/>
      <c r="C25" s="528"/>
      <c r="D25" s="246" t="s">
        <v>110</v>
      </c>
      <c r="E25" s="528"/>
      <c r="F25" s="246" t="s">
        <v>111</v>
      </c>
      <c r="G25" s="528"/>
      <c r="H25" s="528"/>
      <c r="I25" s="528"/>
      <c r="J25" s="528"/>
      <c r="K25" s="528"/>
      <c r="L25" s="606">
        <v>0.21</v>
      </c>
      <c r="M25" s="607"/>
      <c r="N25" s="607"/>
      <c r="O25" s="607"/>
      <c r="P25" s="528"/>
      <c r="Q25" s="528"/>
      <c r="R25" s="528"/>
      <c r="S25" s="528"/>
      <c r="T25" s="528"/>
      <c r="U25" s="528"/>
      <c r="V25" s="528"/>
      <c r="W25" s="608">
        <f>ROUND(AG50,2)</f>
        <v>0</v>
      </c>
      <c r="X25" s="607"/>
      <c r="Y25" s="607"/>
      <c r="Z25" s="607"/>
      <c r="AA25" s="607"/>
      <c r="AB25" s="607"/>
      <c r="AC25" s="607"/>
      <c r="AD25" s="607"/>
      <c r="AE25" s="607"/>
      <c r="AF25" s="528"/>
      <c r="AG25" s="528"/>
      <c r="AH25" s="528"/>
      <c r="AI25" s="528"/>
      <c r="AJ25" s="528"/>
      <c r="AK25" s="608">
        <f>ROUND(AT50,2)</f>
        <v>0</v>
      </c>
      <c r="AL25" s="607"/>
      <c r="AM25" s="607"/>
      <c r="AN25" s="607"/>
      <c r="AO25" s="607"/>
      <c r="AP25" s="528"/>
      <c r="AQ25" s="247"/>
    </row>
    <row r="26" spans="2:43" x14ac:dyDescent="0.25">
      <c r="B26" s="245"/>
      <c r="C26" s="528"/>
      <c r="D26" s="528"/>
      <c r="E26" s="528"/>
      <c r="F26" s="246" t="s">
        <v>112</v>
      </c>
      <c r="G26" s="528"/>
      <c r="H26" s="528"/>
      <c r="I26" s="528"/>
      <c r="J26" s="528"/>
      <c r="K26" s="528"/>
      <c r="L26" s="606">
        <v>0.15</v>
      </c>
      <c r="M26" s="607"/>
      <c r="N26" s="607"/>
      <c r="O26" s="607"/>
      <c r="P26" s="528"/>
      <c r="Q26" s="528"/>
      <c r="R26" s="528"/>
      <c r="S26" s="528"/>
      <c r="T26" s="528"/>
      <c r="U26" s="528"/>
      <c r="V26" s="528"/>
      <c r="W26" s="608">
        <f>ROUND(BA50,2)</f>
        <v>0</v>
      </c>
      <c r="X26" s="607"/>
      <c r="Y26" s="607"/>
      <c r="Z26" s="607"/>
      <c r="AA26" s="607"/>
      <c r="AB26" s="607"/>
      <c r="AC26" s="607"/>
      <c r="AD26" s="607"/>
      <c r="AE26" s="607"/>
      <c r="AF26" s="528"/>
      <c r="AG26" s="528"/>
      <c r="AH26" s="528"/>
      <c r="AI26" s="528"/>
      <c r="AJ26" s="528"/>
      <c r="AK26" s="608">
        <f>ROUND(AW50,2)</f>
        <v>0</v>
      </c>
      <c r="AL26" s="607"/>
      <c r="AM26" s="607"/>
      <c r="AN26" s="607"/>
      <c r="AO26" s="607"/>
      <c r="AP26" s="528"/>
      <c r="AQ26" s="247"/>
    </row>
    <row r="27" spans="2:43" x14ac:dyDescent="0.25">
      <c r="B27" s="245"/>
      <c r="C27" s="528"/>
      <c r="D27" s="528"/>
      <c r="E27" s="528"/>
      <c r="F27" s="246" t="s">
        <v>113</v>
      </c>
      <c r="G27" s="528"/>
      <c r="H27" s="528"/>
      <c r="I27" s="528"/>
      <c r="J27" s="528"/>
      <c r="K27" s="528"/>
      <c r="L27" s="606">
        <v>0.21</v>
      </c>
      <c r="M27" s="607"/>
      <c r="N27" s="607"/>
      <c r="O27" s="607"/>
      <c r="P27" s="528"/>
      <c r="Q27" s="528"/>
      <c r="R27" s="528"/>
      <c r="S27" s="528"/>
      <c r="T27" s="528"/>
      <c r="U27" s="528"/>
      <c r="V27" s="528"/>
      <c r="W27" s="608">
        <f>ROUND(BB50,2)</f>
        <v>0</v>
      </c>
      <c r="X27" s="607"/>
      <c r="Y27" s="607"/>
      <c r="Z27" s="607"/>
      <c r="AA27" s="607"/>
      <c r="AB27" s="607"/>
      <c r="AC27" s="607"/>
      <c r="AD27" s="607"/>
      <c r="AE27" s="607"/>
      <c r="AF27" s="528"/>
      <c r="AG27" s="528"/>
      <c r="AH27" s="528"/>
      <c r="AI27" s="528"/>
      <c r="AJ27" s="528"/>
      <c r="AK27" s="608">
        <v>0</v>
      </c>
      <c r="AL27" s="607"/>
      <c r="AM27" s="607"/>
      <c r="AN27" s="607"/>
      <c r="AO27" s="607"/>
      <c r="AP27" s="528"/>
      <c r="AQ27" s="247"/>
    </row>
    <row r="28" spans="2:43" x14ac:dyDescent="0.25">
      <c r="B28" s="245"/>
      <c r="C28" s="528"/>
      <c r="D28" s="528"/>
      <c r="E28" s="528"/>
      <c r="F28" s="246" t="s">
        <v>114</v>
      </c>
      <c r="G28" s="528"/>
      <c r="H28" s="528"/>
      <c r="I28" s="528"/>
      <c r="J28" s="528"/>
      <c r="K28" s="528"/>
      <c r="L28" s="606">
        <v>0.15</v>
      </c>
      <c r="M28" s="607"/>
      <c r="N28" s="607"/>
      <c r="O28" s="607"/>
      <c r="P28" s="528"/>
      <c r="Q28" s="528"/>
      <c r="R28" s="528"/>
      <c r="S28" s="528"/>
      <c r="T28" s="528"/>
      <c r="U28" s="528"/>
      <c r="V28" s="528"/>
      <c r="W28" s="608">
        <f>ROUND(BC50,2)</f>
        <v>0</v>
      </c>
      <c r="X28" s="607"/>
      <c r="Y28" s="607"/>
      <c r="Z28" s="607"/>
      <c r="AA28" s="607"/>
      <c r="AB28" s="607"/>
      <c r="AC28" s="607"/>
      <c r="AD28" s="607"/>
      <c r="AE28" s="607"/>
      <c r="AF28" s="528"/>
      <c r="AG28" s="528"/>
      <c r="AH28" s="528"/>
      <c r="AI28" s="528"/>
      <c r="AJ28" s="528"/>
      <c r="AK28" s="608">
        <v>0</v>
      </c>
      <c r="AL28" s="607"/>
      <c r="AM28" s="607"/>
      <c r="AN28" s="607"/>
      <c r="AO28" s="607"/>
      <c r="AP28" s="528"/>
      <c r="AQ28" s="247"/>
    </row>
    <row r="29" spans="2:43" x14ac:dyDescent="0.25">
      <c r="B29" s="245"/>
      <c r="C29" s="528"/>
      <c r="D29" s="528"/>
      <c r="E29" s="528"/>
      <c r="F29" s="246" t="s">
        <v>115</v>
      </c>
      <c r="G29" s="528"/>
      <c r="H29" s="528"/>
      <c r="I29" s="528"/>
      <c r="J29" s="528"/>
      <c r="K29" s="528"/>
      <c r="L29" s="606">
        <v>0</v>
      </c>
      <c r="M29" s="607"/>
      <c r="N29" s="607"/>
      <c r="O29" s="607"/>
      <c r="P29" s="528"/>
      <c r="Q29" s="528"/>
      <c r="R29" s="528"/>
      <c r="S29" s="528"/>
      <c r="T29" s="528"/>
      <c r="U29" s="528"/>
      <c r="V29" s="528"/>
      <c r="W29" s="608">
        <f>ROUND(BD50,2)</f>
        <v>0</v>
      </c>
      <c r="X29" s="607"/>
      <c r="Y29" s="607"/>
      <c r="Z29" s="607"/>
      <c r="AA29" s="607"/>
      <c r="AB29" s="607"/>
      <c r="AC29" s="607"/>
      <c r="AD29" s="607"/>
      <c r="AE29" s="607"/>
      <c r="AF29" s="528"/>
      <c r="AG29" s="528"/>
      <c r="AH29" s="528"/>
      <c r="AI29" s="528"/>
      <c r="AJ29" s="528"/>
      <c r="AK29" s="608">
        <v>0</v>
      </c>
      <c r="AL29" s="607"/>
      <c r="AM29" s="607"/>
      <c r="AN29" s="607"/>
      <c r="AO29" s="607"/>
      <c r="AP29" s="528"/>
      <c r="AQ29" s="247"/>
    </row>
    <row r="30" spans="2:43" x14ac:dyDescent="0.25">
      <c r="B30" s="233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35"/>
    </row>
    <row r="31" spans="2:43" ht="15.75" x14ac:dyDescent="0.25">
      <c r="B31" s="233"/>
      <c r="C31" s="248"/>
      <c r="D31" s="249" t="s">
        <v>116</v>
      </c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250" t="s">
        <v>117</v>
      </c>
      <c r="U31" s="529"/>
      <c r="V31" s="529"/>
      <c r="W31" s="529"/>
      <c r="X31" s="609" t="s">
        <v>118</v>
      </c>
      <c r="Y31" s="610"/>
      <c r="Z31" s="610"/>
      <c r="AA31" s="610"/>
      <c r="AB31" s="610"/>
      <c r="AC31" s="529"/>
      <c r="AD31" s="529"/>
      <c r="AE31" s="529"/>
      <c r="AF31" s="529"/>
      <c r="AG31" s="529"/>
      <c r="AH31" s="529"/>
      <c r="AI31" s="529"/>
      <c r="AJ31" s="529"/>
      <c r="AK31" s="611">
        <f>SUM(AK22:AK29)</f>
        <v>0</v>
      </c>
      <c r="AL31" s="610"/>
      <c r="AM31" s="610"/>
      <c r="AN31" s="610"/>
      <c r="AO31" s="612"/>
      <c r="AP31" s="248"/>
      <c r="AQ31" s="251"/>
    </row>
    <row r="32" spans="2:43" x14ac:dyDescent="0.25">
      <c r="B32" s="233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35"/>
    </row>
    <row r="33" spans="2:43" x14ac:dyDescent="0.25">
      <c r="B33" s="252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4"/>
    </row>
    <row r="34" spans="2:43" x14ac:dyDescent="0.2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</row>
    <row r="35" spans="2:43" x14ac:dyDescent="0.2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</row>
    <row r="36" spans="2:43" x14ac:dyDescent="0.25"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</row>
    <row r="37" spans="2:43" x14ac:dyDescent="0.25">
      <c r="B37" s="230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2"/>
    </row>
    <row r="38" spans="2:43" ht="21" x14ac:dyDescent="0.25">
      <c r="B38" s="233"/>
      <c r="C38" s="255" t="s">
        <v>119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35"/>
    </row>
    <row r="39" spans="2:43" x14ac:dyDescent="0.25">
      <c r="B39" s="233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35"/>
    </row>
    <row r="40" spans="2:43" x14ac:dyDescent="0.25">
      <c r="B40" s="257"/>
      <c r="C40" s="258" t="s">
        <v>89</v>
      </c>
      <c r="D40" s="526"/>
      <c r="E40" s="526"/>
      <c r="F40" s="526"/>
      <c r="G40" s="526"/>
      <c r="H40" s="526"/>
      <c r="I40" s="526"/>
      <c r="J40" s="526"/>
      <c r="K40" s="526"/>
      <c r="L40" s="526">
        <f>K4</f>
        <v>0</v>
      </c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6"/>
      <c r="Z40" s="526"/>
      <c r="AA40" s="526"/>
      <c r="AB40" s="526"/>
      <c r="AC40" s="526"/>
      <c r="AD40" s="526"/>
      <c r="AE40" s="526"/>
      <c r="AF40" s="526"/>
      <c r="AG40" s="526"/>
      <c r="AH40" s="526"/>
      <c r="AI40" s="526"/>
      <c r="AJ40" s="526"/>
      <c r="AK40" s="526"/>
      <c r="AL40" s="526"/>
      <c r="AM40" s="526"/>
      <c r="AN40" s="526"/>
      <c r="AO40" s="526"/>
      <c r="AP40" s="526"/>
      <c r="AQ40" s="259"/>
    </row>
    <row r="41" spans="2:43" ht="15.75" x14ac:dyDescent="0.25">
      <c r="B41" s="260"/>
      <c r="C41" s="261" t="s">
        <v>90</v>
      </c>
      <c r="D41" s="527"/>
      <c r="E41" s="527"/>
      <c r="F41" s="527"/>
      <c r="G41" s="527"/>
      <c r="H41" s="527"/>
      <c r="I41" s="527"/>
      <c r="J41" s="527"/>
      <c r="K41" s="527"/>
      <c r="L41" s="604" t="str">
        <f>J5</f>
        <v>SFC Opava, fotbalový stadion, oprava trávníku po povodni 09/2024</v>
      </c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605"/>
      <c r="AC41" s="605"/>
      <c r="AD41" s="605"/>
      <c r="AE41" s="605"/>
      <c r="AF41" s="605"/>
      <c r="AG41" s="605"/>
      <c r="AH41" s="605"/>
      <c r="AI41" s="605"/>
      <c r="AJ41" s="605"/>
      <c r="AK41" s="605"/>
      <c r="AL41" s="605"/>
      <c r="AM41" s="605"/>
      <c r="AN41" s="605"/>
      <c r="AO41" s="605"/>
      <c r="AP41" s="527"/>
      <c r="AQ41" s="262"/>
    </row>
    <row r="42" spans="2:43" x14ac:dyDescent="0.25">
      <c r="B42" s="233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35"/>
    </row>
    <row r="43" spans="2:43" x14ac:dyDescent="0.25">
      <c r="B43" s="233"/>
      <c r="C43" s="258" t="s">
        <v>93</v>
      </c>
      <c r="D43" s="256"/>
      <c r="E43" s="256"/>
      <c r="F43" s="256"/>
      <c r="G43" s="256"/>
      <c r="H43" s="256"/>
      <c r="I43" s="256"/>
      <c r="J43" s="256"/>
      <c r="K43" s="256"/>
      <c r="L43" s="263" t="str">
        <f>IF(J7="","",J7)</f>
        <v>Opava</v>
      </c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8" t="s">
        <v>95</v>
      </c>
      <c r="AJ43" s="256"/>
      <c r="AK43" s="256"/>
      <c r="AL43" s="256"/>
      <c r="AM43" s="593">
        <f>IF(AN7= "","",AN7)</f>
        <v>45685</v>
      </c>
      <c r="AN43" s="593"/>
      <c r="AO43" s="256"/>
      <c r="AP43" s="256"/>
      <c r="AQ43" s="235"/>
    </row>
    <row r="44" spans="2:43" x14ac:dyDescent="0.25">
      <c r="B44" s="233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35"/>
    </row>
    <row r="45" spans="2:43" x14ac:dyDescent="0.25">
      <c r="B45" s="233"/>
      <c r="C45" s="258" t="s">
        <v>96</v>
      </c>
      <c r="D45" s="256"/>
      <c r="E45" s="256"/>
      <c r="F45" s="256"/>
      <c r="G45" s="256"/>
      <c r="H45" s="256"/>
      <c r="I45" s="256"/>
      <c r="J45" s="256"/>
      <c r="K45" s="256"/>
      <c r="L45" s="526" t="str">
        <f>IF(J9= "","",J9)</f>
        <v>Statutární město Opava</v>
      </c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8" t="s">
        <v>103</v>
      </c>
      <c r="AJ45" s="256"/>
      <c r="AK45" s="256"/>
      <c r="AL45" s="256"/>
      <c r="AM45" s="599" t="str">
        <f>IF(J16="","",J16)</f>
        <v>Zadejte adresu firmy</v>
      </c>
      <c r="AN45" s="599"/>
      <c r="AO45" s="599"/>
      <c r="AP45" s="599"/>
      <c r="AQ45" s="235"/>
    </row>
    <row r="46" spans="2:43" x14ac:dyDescent="0.25">
      <c r="B46" s="233"/>
      <c r="C46" s="258" t="s">
        <v>102</v>
      </c>
      <c r="D46" s="256"/>
      <c r="E46" s="256"/>
      <c r="F46" s="256"/>
      <c r="G46" s="256"/>
      <c r="H46" s="256"/>
      <c r="I46" s="256"/>
      <c r="J46" s="256"/>
      <c r="K46" s="256"/>
      <c r="L46" s="526" t="str">
        <f>IF(J12= "Vyplň údaj","",J12)</f>
        <v>Zadejte název firmy</v>
      </c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35"/>
    </row>
    <row r="47" spans="2:43" x14ac:dyDescent="0.25">
      <c r="B47" s="233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35"/>
    </row>
    <row r="48" spans="2:43" x14ac:dyDescent="0.25">
      <c r="B48" s="233"/>
      <c r="C48" s="600" t="s">
        <v>120</v>
      </c>
      <c r="D48" s="601"/>
      <c r="E48" s="601"/>
      <c r="F48" s="601"/>
      <c r="G48" s="601"/>
      <c r="H48" s="264"/>
      <c r="I48" s="602" t="s">
        <v>121</v>
      </c>
      <c r="J48" s="601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3" t="s">
        <v>122</v>
      </c>
      <c r="AH48" s="601"/>
      <c r="AI48" s="601"/>
      <c r="AJ48" s="601"/>
      <c r="AK48" s="601"/>
      <c r="AL48" s="601"/>
      <c r="AM48" s="601"/>
      <c r="AN48" s="602" t="s">
        <v>123</v>
      </c>
      <c r="AO48" s="601"/>
      <c r="AP48" s="601"/>
      <c r="AQ48" s="265" t="s">
        <v>124</v>
      </c>
    </row>
    <row r="49" spans="2:46" x14ac:dyDescent="0.25">
      <c r="B49" s="233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35"/>
      <c r="AT49" s="229" t="s">
        <v>239</v>
      </c>
    </row>
    <row r="50" spans="2:46" s="269" customFormat="1" ht="15.75" x14ac:dyDescent="0.25">
      <c r="B50" s="260"/>
      <c r="C50" s="266" t="s">
        <v>125</v>
      </c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594">
        <f>ROUND(SUM(AG51:AG53),2)</f>
        <v>0</v>
      </c>
      <c r="AH50" s="594"/>
      <c r="AI50" s="594"/>
      <c r="AJ50" s="594"/>
      <c r="AK50" s="594"/>
      <c r="AL50" s="594"/>
      <c r="AM50" s="594"/>
      <c r="AN50" s="595">
        <f>SUM(AN51:AP53)</f>
        <v>0</v>
      </c>
      <c r="AO50" s="595"/>
      <c r="AP50" s="595"/>
      <c r="AQ50" s="268" t="s">
        <v>55</v>
      </c>
      <c r="AT50" s="270">
        <f>SUM(AT51:AT53)</f>
        <v>0</v>
      </c>
    </row>
    <row r="51" spans="2:46" s="269" customFormat="1" ht="15.75" x14ac:dyDescent="0.25">
      <c r="B51" s="271"/>
      <c r="C51" s="272"/>
      <c r="D51" s="596" t="s">
        <v>126</v>
      </c>
      <c r="E51" s="596"/>
      <c r="F51" s="596"/>
      <c r="G51" s="596"/>
      <c r="H51" s="596"/>
      <c r="I51" s="525"/>
      <c r="J51" s="596" t="s">
        <v>127</v>
      </c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596"/>
      <c r="V51" s="596"/>
      <c r="W51" s="596"/>
      <c r="X51" s="596"/>
      <c r="Y51" s="596"/>
      <c r="Z51" s="596"/>
      <c r="AA51" s="596"/>
      <c r="AB51" s="596"/>
      <c r="AC51" s="596"/>
      <c r="AD51" s="596"/>
      <c r="AE51" s="596"/>
      <c r="AF51" s="596"/>
      <c r="AG51" s="597">
        <f>'01-SO 01-Terénní úpravy'!J53</f>
        <v>0</v>
      </c>
      <c r="AH51" s="597"/>
      <c r="AI51" s="597"/>
      <c r="AJ51" s="597"/>
      <c r="AK51" s="597"/>
      <c r="AL51" s="597"/>
      <c r="AM51" s="597"/>
      <c r="AN51" s="597">
        <f>SUM(AG51,AT51)</f>
        <v>0</v>
      </c>
      <c r="AO51" s="598"/>
      <c r="AP51" s="598"/>
      <c r="AQ51" s="268" t="s">
        <v>128</v>
      </c>
      <c r="AT51" s="270">
        <f>'01-SO 01-Terénní úpravy'!J28</f>
        <v>0</v>
      </c>
    </row>
    <row r="52" spans="2:46" s="269" customFormat="1" ht="15.75" x14ac:dyDescent="0.25">
      <c r="B52" s="271"/>
      <c r="C52" s="272"/>
      <c r="D52" s="596" t="s">
        <v>132</v>
      </c>
      <c r="E52" s="596"/>
      <c r="F52" s="596"/>
      <c r="G52" s="596"/>
      <c r="H52" s="596"/>
      <c r="I52" s="525"/>
      <c r="J52" s="596" t="s">
        <v>133</v>
      </c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6"/>
      <c r="AB52" s="596"/>
      <c r="AC52" s="596"/>
      <c r="AD52" s="596"/>
      <c r="AE52" s="596"/>
      <c r="AF52" s="596"/>
      <c r="AG52" s="597">
        <f>'05-SO 04-Automatická závlaha'!J53</f>
        <v>0</v>
      </c>
      <c r="AH52" s="598"/>
      <c r="AI52" s="598"/>
      <c r="AJ52" s="598"/>
      <c r="AK52" s="598"/>
      <c r="AL52" s="598"/>
      <c r="AM52" s="598"/>
      <c r="AN52" s="597">
        <f>SUM(AG52,AT52)</f>
        <v>0</v>
      </c>
      <c r="AO52" s="598"/>
      <c r="AP52" s="598"/>
      <c r="AQ52" s="268" t="s">
        <v>128</v>
      </c>
      <c r="AT52" s="270">
        <f>'05-SO 04-Automatická závlaha'!J28</f>
        <v>0</v>
      </c>
    </row>
    <row r="53" spans="2:46" s="269" customFormat="1" ht="15.75" x14ac:dyDescent="0.25">
      <c r="B53" s="271"/>
      <c r="C53" s="272"/>
      <c r="D53" s="596" t="s">
        <v>134</v>
      </c>
      <c r="E53" s="596"/>
      <c r="F53" s="596"/>
      <c r="G53" s="596"/>
      <c r="H53" s="596"/>
      <c r="I53" s="525"/>
      <c r="J53" s="596" t="s">
        <v>135</v>
      </c>
      <c r="K53" s="596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596"/>
      <c r="X53" s="596"/>
      <c r="Y53" s="596"/>
      <c r="Z53" s="596"/>
      <c r="AA53" s="596"/>
      <c r="AB53" s="596"/>
      <c r="AC53" s="596"/>
      <c r="AD53" s="596"/>
      <c r="AE53" s="596"/>
      <c r="AF53" s="596"/>
      <c r="AG53" s="597">
        <f>'14 - VKP - Všeobecné kce'!J80</f>
        <v>0</v>
      </c>
      <c r="AH53" s="598"/>
      <c r="AI53" s="598"/>
      <c r="AJ53" s="598"/>
      <c r="AK53" s="598"/>
      <c r="AL53" s="598"/>
      <c r="AM53" s="598"/>
      <c r="AN53" s="597">
        <f>SUM(AG53,AT53)</f>
        <v>0</v>
      </c>
      <c r="AO53" s="598"/>
      <c r="AP53" s="598"/>
      <c r="AQ53" s="268" t="s">
        <v>128</v>
      </c>
      <c r="AT53" s="270">
        <f>'14 - VKP - Všeobecné kce'!J28</f>
        <v>0</v>
      </c>
    </row>
    <row r="54" spans="2:46" x14ac:dyDescent="0.25">
      <c r="B54" s="233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35"/>
    </row>
    <row r="55" spans="2:46" x14ac:dyDescent="0.25">
      <c r="B55" s="252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4"/>
    </row>
  </sheetData>
  <sheetProtection algorithmName="SHA-512" hashValue="KiiNzEZC/YdE2ApnhvwTock+dGcNnLCUgieQ74xe1PwFAKz6IVNiDaOz/r/0v7n4MP9Yr2yURE5zLTkarxn5ZA==" saltValue="pmV3P6FnnyaIHCOVWkxZ0w==" spinCount="100000" sheet="1" objects="1" scenarios="1"/>
  <mergeCells count="43">
    <mergeCell ref="E19:AN19"/>
    <mergeCell ref="AK22:AO22"/>
    <mergeCell ref="L24:O24"/>
    <mergeCell ref="W24:AE24"/>
    <mergeCell ref="AK24:AO24"/>
    <mergeCell ref="L25:O25"/>
    <mergeCell ref="W25:AE25"/>
    <mergeCell ref="AK25:AO25"/>
    <mergeCell ref="L26:O26"/>
    <mergeCell ref="W26:AE26"/>
    <mergeCell ref="AK26:AO26"/>
    <mergeCell ref="L41:AO41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  <mergeCell ref="D53:H53"/>
    <mergeCell ref="J53:AF53"/>
    <mergeCell ref="AG53:AM53"/>
    <mergeCell ref="AN53:AP53"/>
    <mergeCell ref="D52:H52"/>
    <mergeCell ref="J52:AF52"/>
    <mergeCell ref="AG52:AM52"/>
    <mergeCell ref="AN52:AP52"/>
    <mergeCell ref="AM43:AN43"/>
    <mergeCell ref="AG50:AM50"/>
    <mergeCell ref="AN50:AP50"/>
    <mergeCell ref="D51:H51"/>
    <mergeCell ref="J51:AF51"/>
    <mergeCell ref="AG51:AM51"/>
    <mergeCell ref="AN51:AP51"/>
    <mergeCell ref="AM45:AP45"/>
    <mergeCell ref="C48:G48"/>
    <mergeCell ref="I48:AF48"/>
    <mergeCell ref="AG48:AM48"/>
    <mergeCell ref="AN48:AP48"/>
  </mergeCells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DCA5-A41D-486B-B2B4-9088CA551B15}">
  <sheetPr>
    <pageSetUpPr fitToPage="1"/>
  </sheetPr>
  <dimension ref="A1:W173"/>
  <sheetViews>
    <sheetView zoomScaleNormal="100" workbookViewId="0">
      <selection activeCell="I173" sqref="I173"/>
    </sheetView>
  </sheetViews>
  <sheetFormatPr defaultRowHeight="15" x14ac:dyDescent="0.25"/>
  <cols>
    <col min="1" max="1" width="1.85546875" style="37" customWidth="1"/>
    <col min="2" max="2" width="1.85546875" style="26" customWidth="1"/>
    <col min="3" max="3" width="4.140625" style="26" customWidth="1"/>
    <col min="4" max="4" width="6.42578125" style="37" customWidth="1"/>
    <col min="5" max="5" width="12.140625" style="37" customWidth="1"/>
    <col min="6" max="6" width="73.42578125" style="82" customWidth="1"/>
    <col min="7" max="7" width="6.140625" style="83" customWidth="1"/>
    <col min="8" max="8" width="15.140625" style="83" customWidth="1"/>
    <col min="9" max="9" width="13.140625" style="101" customWidth="1"/>
    <col min="10" max="10" width="15.85546875" style="25" bestFit="1" customWidth="1"/>
    <col min="11" max="11" width="7.5703125" style="101" bestFit="1" customWidth="1"/>
    <col min="12" max="12" width="2.140625" style="25" customWidth="1"/>
    <col min="13" max="13" width="9.140625" style="10"/>
    <col min="14" max="14" width="9.140625" style="26"/>
    <col min="15" max="15" width="6.85546875" style="26" bestFit="1" customWidth="1"/>
    <col min="16" max="16" width="7.42578125" style="26" bestFit="1" customWidth="1"/>
    <col min="17" max="17" width="10.42578125" style="26" bestFit="1" customWidth="1"/>
    <col min="18" max="18" width="10.7109375" style="26" bestFit="1" customWidth="1"/>
    <col min="19" max="16384" width="9.140625" style="26"/>
  </cols>
  <sheetData>
    <row r="1" spans="1:11" x14ac:dyDescent="0.3">
      <c r="A1" s="23"/>
      <c r="B1" s="23"/>
      <c r="C1" s="23"/>
      <c r="D1" s="23"/>
      <c r="E1" s="24"/>
      <c r="F1" s="23"/>
      <c r="G1" s="23"/>
      <c r="H1" s="23"/>
      <c r="I1" s="23"/>
      <c r="J1" s="23"/>
      <c r="K1" s="23"/>
    </row>
    <row r="2" spans="1:11" x14ac:dyDescent="0.3">
      <c r="A2" s="23"/>
      <c r="B2" s="27"/>
      <c r="C2" s="28"/>
      <c r="D2" s="28"/>
      <c r="E2" s="29"/>
      <c r="F2" s="28"/>
      <c r="G2" s="28"/>
      <c r="H2" s="28"/>
      <c r="I2" s="28"/>
      <c r="J2" s="28"/>
      <c r="K2" s="30"/>
    </row>
    <row r="3" spans="1:11" ht="21" x14ac:dyDescent="0.3">
      <c r="A3" s="23"/>
      <c r="B3" s="31"/>
      <c r="C3" s="23"/>
      <c r="D3" s="32" t="s">
        <v>136</v>
      </c>
      <c r="E3" s="24"/>
      <c r="F3" s="23"/>
      <c r="G3" s="23"/>
      <c r="H3" s="23"/>
      <c r="I3" s="23"/>
      <c r="J3" s="23"/>
      <c r="K3" s="33"/>
    </row>
    <row r="4" spans="1:11" x14ac:dyDescent="0.3">
      <c r="A4" s="23"/>
      <c r="B4" s="31"/>
      <c r="C4" s="23"/>
      <c r="D4" s="23"/>
      <c r="E4" s="24"/>
      <c r="F4" s="23"/>
      <c r="G4" s="23"/>
      <c r="H4" s="23"/>
      <c r="I4" s="23"/>
      <c r="J4" s="23"/>
      <c r="K4" s="33"/>
    </row>
    <row r="5" spans="1:11" x14ac:dyDescent="0.3">
      <c r="A5" s="23"/>
      <c r="B5" s="31"/>
      <c r="C5" s="23"/>
      <c r="D5" s="34" t="s">
        <v>90</v>
      </c>
      <c r="E5" s="24"/>
      <c r="F5" s="35" t="str">
        <f>'Rekapitulace stavby'!J5</f>
        <v>SFC Opava, fotbalový stadion, oprava trávníku po povodni 09/2024</v>
      </c>
      <c r="G5" s="36"/>
      <c r="H5" s="36"/>
      <c r="I5" s="36"/>
      <c r="J5" s="36"/>
      <c r="K5" s="33"/>
    </row>
    <row r="6" spans="1:11" x14ac:dyDescent="0.3">
      <c r="A6" s="23"/>
      <c r="B6" s="31"/>
      <c r="C6" s="23"/>
      <c r="D6" s="23"/>
      <c r="F6" s="38"/>
      <c r="G6" s="38"/>
      <c r="H6" s="38"/>
      <c r="I6" s="36"/>
      <c r="J6" s="36"/>
      <c r="K6" s="33"/>
    </row>
    <row r="7" spans="1:11" ht="15" customHeight="1" x14ac:dyDescent="0.25">
      <c r="A7" s="39"/>
      <c r="B7" s="40"/>
      <c r="C7" s="39"/>
      <c r="D7" s="34" t="s">
        <v>137</v>
      </c>
      <c r="E7" s="41"/>
      <c r="F7" s="42" t="s">
        <v>138</v>
      </c>
      <c r="G7" s="22"/>
      <c r="H7" s="22"/>
      <c r="I7" s="22"/>
      <c r="J7" s="22"/>
      <c r="K7" s="43"/>
    </row>
    <row r="8" spans="1:11" x14ac:dyDescent="0.25">
      <c r="A8" s="39"/>
      <c r="B8" s="40"/>
      <c r="C8" s="39"/>
      <c r="D8" s="39"/>
      <c r="F8" s="44"/>
      <c r="G8" s="45"/>
      <c r="H8" s="45"/>
      <c r="I8" s="22"/>
      <c r="J8" s="22"/>
      <c r="K8" s="43"/>
    </row>
    <row r="9" spans="1:11" x14ac:dyDescent="0.25">
      <c r="A9" s="39"/>
      <c r="B9" s="40"/>
      <c r="C9" s="39"/>
      <c r="D9" s="39"/>
      <c r="E9" s="41"/>
      <c r="F9" s="22"/>
      <c r="G9" s="22"/>
      <c r="H9" s="22"/>
      <c r="I9" s="22"/>
      <c r="J9" s="22"/>
      <c r="K9" s="43"/>
    </row>
    <row r="10" spans="1:11" x14ac:dyDescent="0.25">
      <c r="A10" s="39"/>
      <c r="B10" s="40"/>
      <c r="C10" s="39"/>
      <c r="D10" s="34" t="s">
        <v>91</v>
      </c>
      <c r="E10" s="41"/>
      <c r="F10" s="20" t="s">
        <v>55</v>
      </c>
      <c r="G10" s="22"/>
      <c r="H10" s="22"/>
      <c r="I10" s="562" t="s">
        <v>92</v>
      </c>
      <c r="J10" s="20" t="str">
        <f>'Rekapitulace stavby'!AN6</f>
        <v/>
      </c>
      <c r="K10" s="43"/>
    </row>
    <row r="11" spans="1:11" x14ac:dyDescent="0.25">
      <c r="A11" s="39"/>
      <c r="B11" s="40"/>
      <c r="C11" s="39"/>
      <c r="D11" s="34" t="s">
        <v>93</v>
      </c>
      <c r="F11" s="19" t="str">
        <f>'Rekapitulace stavby'!J7</f>
        <v>Opava</v>
      </c>
      <c r="G11" s="22"/>
      <c r="H11" s="22"/>
      <c r="I11" s="562" t="s">
        <v>95</v>
      </c>
      <c r="J11" s="18">
        <f>'Rekapitulace stavby'!AN7</f>
        <v>45685</v>
      </c>
      <c r="K11" s="43"/>
    </row>
    <row r="12" spans="1:11" x14ac:dyDescent="0.25">
      <c r="A12" s="39"/>
      <c r="B12" s="40"/>
      <c r="C12" s="39"/>
      <c r="D12" s="39"/>
      <c r="E12" s="41"/>
      <c r="F12" s="22"/>
      <c r="G12" s="22"/>
      <c r="H12" s="22"/>
      <c r="I12" s="22"/>
      <c r="J12" s="22"/>
      <c r="K12" s="43"/>
    </row>
    <row r="13" spans="1:11" x14ac:dyDescent="0.25">
      <c r="A13" s="39"/>
      <c r="B13" s="40"/>
      <c r="C13" s="39"/>
      <c r="D13" s="34" t="s">
        <v>96</v>
      </c>
      <c r="F13" s="20" t="str">
        <f>'Rekapitulace stavby'!J9</f>
        <v>Statutární město Opava</v>
      </c>
      <c r="G13" s="22"/>
      <c r="H13" s="22"/>
      <c r="I13" s="562" t="s">
        <v>97</v>
      </c>
      <c r="J13" s="20" t="str">
        <f>'Rekapitulace stavby'!AN9</f>
        <v>00300535</v>
      </c>
      <c r="K13" s="43"/>
    </row>
    <row r="14" spans="1:11" x14ac:dyDescent="0.25">
      <c r="A14" s="39"/>
      <c r="B14" s="40"/>
      <c r="C14" s="39"/>
      <c r="F14" s="44"/>
      <c r="G14" s="22"/>
      <c r="H14" s="22"/>
      <c r="I14" s="562" t="s">
        <v>100</v>
      </c>
      <c r="J14" s="20" t="str">
        <f>'Rekapitulace stavby'!AN10</f>
        <v>CZ00300535</v>
      </c>
      <c r="K14" s="43"/>
    </row>
    <row r="15" spans="1:11" x14ac:dyDescent="0.25">
      <c r="A15" s="39"/>
      <c r="B15" s="40"/>
      <c r="C15" s="39"/>
      <c r="D15" s="39"/>
      <c r="E15" s="41"/>
      <c r="F15" s="22"/>
      <c r="G15" s="22"/>
      <c r="H15" s="22"/>
      <c r="I15" s="22"/>
      <c r="J15" s="22"/>
      <c r="K15" s="43"/>
    </row>
    <row r="16" spans="1:11" x14ac:dyDescent="0.25">
      <c r="A16" s="39"/>
      <c r="B16" s="40"/>
      <c r="C16" s="39"/>
      <c r="D16" s="34" t="s">
        <v>102</v>
      </c>
      <c r="E16" s="41"/>
      <c r="F16" s="21" t="str">
        <f>'Rekapitulace stavby'!J12</f>
        <v>Zadejte název firmy</v>
      </c>
      <c r="G16" s="22"/>
      <c r="H16" s="22"/>
      <c r="I16" s="562" t="s">
        <v>97</v>
      </c>
      <c r="J16" s="20" t="str">
        <f>'Rekapitulace stavby'!AN12</f>
        <v>vyplňte</v>
      </c>
      <c r="K16" s="43"/>
    </row>
    <row r="17" spans="1:11" x14ac:dyDescent="0.25">
      <c r="A17" s="39"/>
      <c r="B17" s="40"/>
      <c r="C17" s="39"/>
      <c r="D17" s="39"/>
      <c r="E17" s="46"/>
      <c r="F17" s="21" t="str">
        <f>'Rekapitulace stavby'!J13</f>
        <v>Zadejte adresu firmy</v>
      </c>
      <c r="G17" s="22"/>
      <c r="H17" s="22"/>
      <c r="I17" s="562" t="s">
        <v>100</v>
      </c>
      <c r="J17" s="20" t="str">
        <f>'Rekapitulace stavby'!AN13</f>
        <v>vyplňte</v>
      </c>
      <c r="K17" s="43"/>
    </row>
    <row r="18" spans="1:11" x14ac:dyDescent="0.25">
      <c r="A18" s="39"/>
      <c r="B18" s="40"/>
      <c r="C18" s="39"/>
      <c r="D18" s="39"/>
      <c r="E18" s="41"/>
      <c r="F18" s="21" t="str">
        <f>'Rekapitulace stavby'!J14</f>
        <v>Zadejte adresu firmy</v>
      </c>
      <c r="G18" s="22"/>
      <c r="H18" s="22"/>
      <c r="I18" s="22"/>
      <c r="J18" s="22"/>
      <c r="K18" s="43"/>
    </row>
    <row r="19" spans="1:11" x14ac:dyDescent="0.25">
      <c r="A19" s="39"/>
      <c r="B19" s="40"/>
      <c r="C19" s="39"/>
      <c r="D19" s="34" t="s">
        <v>103</v>
      </c>
      <c r="E19" s="41"/>
      <c r="F19" s="22" t="str">
        <f>'Rekapitulace stavby'!J15</f>
        <v>Zadejte název firmy</v>
      </c>
      <c r="G19" s="22"/>
      <c r="H19" s="22"/>
      <c r="I19" s="562" t="s">
        <v>97</v>
      </c>
      <c r="J19" s="20" t="str">
        <f>'Rekapitulace stavby'!AN15</f>
        <v>vyplňte</v>
      </c>
      <c r="K19" s="43"/>
    </row>
    <row r="20" spans="1:11" x14ac:dyDescent="0.25">
      <c r="A20" s="39"/>
      <c r="B20" s="40"/>
      <c r="C20" s="39"/>
      <c r="D20" s="39"/>
      <c r="E20" s="46"/>
      <c r="F20" s="22" t="str">
        <f>'Rekapitulace stavby'!J16</f>
        <v>Zadejte adresu firmy</v>
      </c>
      <c r="G20" s="22"/>
      <c r="H20" s="22"/>
      <c r="I20" s="562" t="s">
        <v>100</v>
      </c>
      <c r="J20" s="20" t="str">
        <f>'Rekapitulace stavby'!AN16</f>
        <v>vyplňte</v>
      </c>
      <c r="K20" s="43"/>
    </row>
    <row r="21" spans="1:11" x14ac:dyDescent="0.25">
      <c r="A21" s="39"/>
      <c r="B21" s="40"/>
      <c r="C21" s="39"/>
      <c r="D21" s="39"/>
      <c r="E21" s="41"/>
      <c r="F21" s="21"/>
      <c r="G21" s="22"/>
      <c r="H21" s="22"/>
      <c r="I21" s="22"/>
      <c r="J21" s="22"/>
      <c r="K21" s="43"/>
    </row>
    <row r="22" spans="1:11" x14ac:dyDescent="0.25">
      <c r="A22" s="39"/>
      <c r="B22" s="40"/>
      <c r="C22" s="39"/>
      <c r="D22" s="34" t="s">
        <v>104</v>
      </c>
      <c r="E22" s="41"/>
      <c r="F22" s="22">
        <f>'Rekapitulace stavby'!J18</f>
        <v>0</v>
      </c>
      <c r="G22" s="22"/>
      <c r="H22" s="22"/>
      <c r="I22" s="22"/>
      <c r="J22" s="22"/>
      <c r="K22" s="43"/>
    </row>
    <row r="23" spans="1:11" x14ac:dyDescent="0.25">
      <c r="A23" s="47"/>
      <c r="B23" s="48"/>
      <c r="C23" s="47"/>
      <c r="D23" s="47"/>
      <c r="E23" s="49" t="s">
        <v>55</v>
      </c>
      <c r="F23" s="50"/>
      <c r="G23" s="50"/>
      <c r="H23" s="50"/>
      <c r="I23" s="51"/>
      <c r="J23" s="51"/>
      <c r="K23" s="52"/>
    </row>
    <row r="24" spans="1:11" x14ac:dyDescent="0.25">
      <c r="A24" s="39"/>
      <c r="B24" s="40"/>
      <c r="C24" s="39"/>
      <c r="D24" s="53"/>
      <c r="E24" s="54"/>
      <c r="F24" s="55"/>
      <c r="G24" s="55"/>
      <c r="H24" s="55"/>
      <c r="I24" s="55"/>
      <c r="J24" s="55"/>
      <c r="K24" s="56"/>
    </row>
    <row r="25" spans="1:11" ht="18" x14ac:dyDescent="0.25">
      <c r="A25" s="39"/>
      <c r="B25" s="40"/>
      <c r="C25" s="39"/>
      <c r="D25" s="57" t="s">
        <v>106</v>
      </c>
      <c r="E25" s="41"/>
      <c r="F25" s="39"/>
      <c r="G25" s="39"/>
      <c r="H25" s="39"/>
      <c r="I25" s="39"/>
      <c r="J25" s="58">
        <f>ROUND(J53,2)</f>
        <v>0</v>
      </c>
      <c r="K25" s="43"/>
    </row>
    <row r="26" spans="1:11" x14ac:dyDescent="0.25">
      <c r="A26" s="39"/>
      <c r="B26" s="40"/>
      <c r="C26" s="39"/>
      <c r="D26" s="53"/>
      <c r="E26" s="54"/>
      <c r="F26" s="53"/>
      <c r="G26" s="53"/>
      <c r="H26" s="53"/>
      <c r="I26" s="53"/>
      <c r="J26" s="53"/>
      <c r="K26" s="56"/>
    </row>
    <row r="27" spans="1:11" x14ac:dyDescent="0.25">
      <c r="A27" s="39"/>
      <c r="B27" s="40"/>
      <c r="C27" s="39"/>
      <c r="D27" s="39"/>
      <c r="E27" s="41"/>
      <c r="F27" s="59" t="s">
        <v>108</v>
      </c>
      <c r="G27" s="39"/>
      <c r="H27" s="39"/>
      <c r="I27" s="59" t="s">
        <v>107</v>
      </c>
      <c r="J27" s="59" t="s">
        <v>109</v>
      </c>
      <c r="K27" s="43"/>
    </row>
    <row r="28" spans="1:11" x14ac:dyDescent="0.25">
      <c r="A28" s="39"/>
      <c r="B28" s="40"/>
      <c r="C28" s="39"/>
      <c r="D28" s="60" t="s">
        <v>110</v>
      </c>
      <c r="E28" s="60" t="s">
        <v>111</v>
      </c>
      <c r="F28" s="61">
        <f>ROUND(SUM(BE103:BE385), 2)</f>
        <v>0</v>
      </c>
      <c r="G28" s="39"/>
      <c r="H28" s="39"/>
      <c r="I28" s="572">
        <v>0.21</v>
      </c>
      <c r="J28" s="61">
        <f>ROUND(ROUND((SUM(J53)), 2)*I28, 2)</f>
        <v>0</v>
      </c>
      <c r="K28" s="43"/>
    </row>
    <row r="29" spans="1:11" x14ac:dyDescent="0.25">
      <c r="A29" s="39"/>
      <c r="B29" s="40"/>
      <c r="C29" s="39"/>
      <c r="D29" s="39"/>
      <c r="E29" s="60" t="s">
        <v>112</v>
      </c>
      <c r="F29" s="61">
        <f>ROUND(SUM(BF103:BF385), 2)</f>
        <v>0</v>
      </c>
      <c r="G29" s="39"/>
      <c r="H29" s="39"/>
      <c r="I29" s="572">
        <v>0.15</v>
      </c>
      <c r="J29" s="61">
        <f>ROUND(ROUND((SUM(BF103:BF385)), 2)*I29, 2)</f>
        <v>0</v>
      </c>
      <c r="K29" s="43"/>
    </row>
    <row r="30" spans="1:11" x14ac:dyDescent="0.25">
      <c r="A30" s="39"/>
      <c r="B30" s="40"/>
      <c r="C30" s="39"/>
      <c r="D30" s="39"/>
      <c r="E30" s="60" t="s">
        <v>113</v>
      </c>
      <c r="F30" s="61">
        <f>ROUND(SUM(BG103:BG385), 2)</f>
        <v>0</v>
      </c>
      <c r="G30" s="39"/>
      <c r="H30" s="39"/>
      <c r="I30" s="572">
        <v>0.21</v>
      </c>
      <c r="J30" s="61">
        <v>0</v>
      </c>
      <c r="K30" s="43"/>
    </row>
    <row r="31" spans="1:11" x14ac:dyDescent="0.25">
      <c r="A31" s="39"/>
      <c r="B31" s="40"/>
      <c r="C31" s="39"/>
      <c r="D31" s="39"/>
      <c r="E31" s="60" t="s">
        <v>114</v>
      </c>
      <c r="F31" s="61">
        <f>ROUND(SUM(BH103:BH385), 2)</f>
        <v>0</v>
      </c>
      <c r="G31" s="39"/>
      <c r="H31" s="39"/>
      <c r="I31" s="572">
        <v>0.15</v>
      </c>
      <c r="J31" s="61">
        <v>0</v>
      </c>
      <c r="K31" s="43"/>
    </row>
    <row r="32" spans="1:11" x14ac:dyDescent="0.25">
      <c r="A32" s="39"/>
      <c r="B32" s="40"/>
      <c r="C32" s="39"/>
      <c r="D32" s="39"/>
      <c r="E32" s="60" t="s">
        <v>115</v>
      </c>
      <c r="F32" s="61">
        <f>ROUND(SUM(BI103:BI385), 2)</f>
        <v>0</v>
      </c>
      <c r="G32" s="39"/>
      <c r="H32" s="39"/>
      <c r="I32" s="572">
        <v>0</v>
      </c>
      <c r="J32" s="61">
        <v>0</v>
      </c>
      <c r="K32" s="43"/>
    </row>
    <row r="33" spans="1:11" x14ac:dyDescent="0.25">
      <c r="A33" s="39"/>
      <c r="B33" s="40"/>
      <c r="C33" s="39"/>
      <c r="D33" s="39"/>
      <c r="E33" s="41"/>
      <c r="F33" s="39"/>
      <c r="G33" s="39"/>
      <c r="H33" s="39"/>
      <c r="I33" s="39"/>
      <c r="J33" s="39"/>
      <c r="K33" s="43"/>
    </row>
    <row r="34" spans="1:11" ht="18" x14ac:dyDescent="0.25">
      <c r="A34" s="39"/>
      <c r="B34" s="40"/>
      <c r="C34" s="62"/>
      <c r="D34" s="63" t="s">
        <v>116</v>
      </c>
      <c r="E34" s="64"/>
      <c r="F34" s="65"/>
      <c r="G34" s="66" t="s">
        <v>117</v>
      </c>
      <c r="H34" s="67" t="s">
        <v>118</v>
      </c>
      <c r="I34" s="65"/>
      <c r="J34" s="68">
        <f>SUM(J28:J33,J25)</f>
        <v>0</v>
      </c>
      <c r="K34" s="69"/>
    </row>
    <row r="35" spans="1:11" x14ac:dyDescent="0.25">
      <c r="A35" s="39"/>
      <c r="B35" s="70"/>
      <c r="C35" s="71"/>
      <c r="D35" s="71"/>
      <c r="E35" s="72"/>
      <c r="F35" s="71"/>
      <c r="G35" s="71"/>
      <c r="H35" s="71"/>
      <c r="I35" s="71"/>
      <c r="J35" s="71"/>
      <c r="K35" s="73"/>
    </row>
    <row r="36" spans="1:11" x14ac:dyDescent="0.25">
      <c r="A36" s="39"/>
      <c r="B36" s="74"/>
      <c r="C36" s="74"/>
      <c r="D36" s="74"/>
      <c r="E36" s="75"/>
      <c r="F36" s="74"/>
      <c r="G36" s="74"/>
      <c r="H36" s="74"/>
      <c r="I36" s="74"/>
      <c r="J36" s="74"/>
      <c r="K36" s="74"/>
    </row>
    <row r="37" spans="1:11" x14ac:dyDescent="0.25">
      <c r="A37" s="39"/>
      <c r="B37" s="74"/>
      <c r="C37" s="74"/>
      <c r="D37" s="74"/>
      <c r="E37" s="75"/>
      <c r="F37" s="74"/>
      <c r="G37" s="74"/>
      <c r="H37" s="74"/>
      <c r="I37" s="74"/>
      <c r="J37" s="74"/>
      <c r="K37" s="74"/>
    </row>
    <row r="38" spans="1:11" x14ac:dyDescent="0.3">
      <c r="A38" s="23"/>
      <c r="B38" s="23"/>
      <c r="C38" s="23"/>
      <c r="D38" s="23"/>
      <c r="E38" s="24"/>
      <c r="F38" s="23"/>
      <c r="G38" s="23"/>
      <c r="H38" s="23"/>
      <c r="I38" s="23"/>
      <c r="J38" s="23"/>
      <c r="K38" s="23"/>
    </row>
    <row r="39" spans="1:11" x14ac:dyDescent="0.25">
      <c r="A39" s="39"/>
      <c r="B39" s="76"/>
      <c r="C39" s="77"/>
      <c r="D39" s="77"/>
      <c r="E39" s="78"/>
      <c r="F39" s="77"/>
      <c r="G39" s="77"/>
      <c r="H39" s="77"/>
      <c r="I39" s="77"/>
      <c r="J39" s="77"/>
      <c r="K39" s="79"/>
    </row>
    <row r="40" spans="1:11" ht="21" x14ac:dyDescent="0.25">
      <c r="A40" s="39"/>
      <c r="B40" s="40"/>
      <c r="C40" s="32" t="s">
        <v>139</v>
      </c>
      <c r="D40" s="39"/>
      <c r="E40" s="41"/>
      <c r="F40" s="39"/>
      <c r="G40" s="39"/>
      <c r="H40" s="39"/>
      <c r="I40" s="39"/>
      <c r="J40" s="39"/>
      <c r="K40" s="43"/>
    </row>
    <row r="41" spans="1:11" x14ac:dyDescent="0.25">
      <c r="A41" s="39"/>
      <c r="B41" s="40"/>
      <c r="C41" s="39"/>
      <c r="D41" s="39"/>
      <c r="E41" s="41"/>
      <c r="F41" s="39"/>
      <c r="G41" s="39"/>
      <c r="H41" s="39"/>
      <c r="I41" s="39"/>
      <c r="J41" s="39"/>
      <c r="K41" s="43"/>
    </row>
    <row r="42" spans="1:11" x14ac:dyDescent="0.25">
      <c r="A42" s="39"/>
      <c r="B42" s="40"/>
      <c r="C42" s="34" t="s">
        <v>90</v>
      </c>
      <c r="D42" s="39"/>
      <c r="E42" s="41"/>
      <c r="F42" s="80" t="str">
        <f>F5</f>
        <v>SFC Opava, fotbalový stadion, oprava trávníku po povodni 09/2024</v>
      </c>
      <c r="G42" s="81"/>
      <c r="H42" s="81"/>
      <c r="I42" s="81"/>
      <c r="J42" s="39"/>
      <c r="K42" s="43"/>
    </row>
    <row r="43" spans="1:11" x14ac:dyDescent="0.25">
      <c r="A43" s="39"/>
      <c r="B43" s="40"/>
      <c r="C43" s="39"/>
      <c r="D43" s="39"/>
      <c r="I43" s="39"/>
      <c r="J43" s="39"/>
      <c r="K43" s="43"/>
    </row>
    <row r="44" spans="1:11" x14ac:dyDescent="0.25">
      <c r="A44" s="39"/>
      <c r="B44" s="40"/>
      <c r="C44" s="34" t="s">
        <v>137</v>
      </c>
      <c r="D44" s="39"/>
      <c r="E44" s="41"/>
      <c r="F44" s="39"/>
      <c r="G44" s="39"/>
      <c r="H44" s="39"/>
      <c r="I44" s="39"/>
      <c r="J44" s="39"/>
      <c r="K44" s="43"/>
    </row>
    <row r="45" spans="1:11" x14ac:dyDescent="0.25">
      <c r="A45" s="39"/>
      <c r="B45" s="40"/>
      <c r="C45" s="39"/>
      <c r="D45" s="39"/>
      <c r="E45" s="41"/>
      <c r="F45" s="39"/>
      <c r="G45" s="39"/>
      <c r="H45" s="39"/>
      <c r="I45" s="39"/>
      <c r="J45" s="39"/>
      <c r="K45" s="43"/>
    </row>
    <row r="46" spans="1:11" x14ac:dyDescent="0.25">
      <c r="A46" s="39"/>
      <c r="B46" s="40"/>
      <c r="C46" s="34" t="s">
        <v>93</v>
      </c>
      <c r="D46" s="39"/>
      <c r="E46" s="41"/>
      <c r="F46" s="46" t="str">
        <f>F11</f>
        <v>Opava</v>
      </c>
      <c r="G46" s="39"/>
      <c r="H46" s="39"/>
      <c r="I46" s="34" t="s">
        <v>95</v>
      </c>
      <c r="J46" s="84">
        <f>IF(J11="","",J11)</f>
        <v>45685</v>
      </c>
      <c r="K46" s="43"/>
    </row>
    <row r="47" spans="1:11" x14ac:dyDescent="0.25">
      <c r="A47" s="39"/>
      <c r="B47" s="40"/>
      <c r="C47" s="39"/>
      <c r="D47" s="39"/>
      <c r="E47" s="41"/>
      <c r="F47" s="39"/>
      <c r="G47" s="39"/>
      <c r="H47" s="39"/>
      <c r="I47" s="39"/>
      <c r="J47" s="39"/>
      <c r="K47" s="43"/>
    </row>
    <row r="48" spans="1:11" ht="15" customHeight="1" x14ac:dyDescent="0.25">
      <c r="A48" s="39"/>
      <c r="B48" s="40"/>
      <c r="C48" s="34" t="s">
        <v>96</v>
      </c>
      <c r="D48" s="39"/>
      <c r="E48" s="41"/>
      <c r="F48" s="46" t="str">
        <f>F13</f>
        <v>Statutární město Opava</v>
      </c>
      <c r="G48" s="39"/>
      <c r="H48" s="39"/>
      <c r="I48" s="34" t="s">
        <v>103</v>
      </c>
      <c r="J48" s="619" t="str">
        <f>F19</f>
        <v>Zadejte název firmy</v>
      </c>
      <c r="K48" s="620"/>
    </row>
    <row r="49" spans="1:11" x14ac:dyDescent="0.25">
      <c r="A49" s="39"/>
      <c r="B49" s="40"/>
      <c r="C49" s="34" t="s">
        <v>102</v>
      </c>
      <c r="D49" s="39"/>
      <c r="E49" s="41"/>
      <c r="F49" s="46" t="str">
        <f>IF(F16="","",F16)</f>
        <v>Zadejte název firmy</v>
      </c>
      <c r="G49" s="39"/>
      <c r="H49" s="39"/>
      <c r="I49" s="39"/>
      <c r="J49" s="39"/>
      <c r="K49" s="43"/>
    </row>
    <row r="50" spans="1:11" x14ac:dyDescent="0.25">
      <c r="A50" s="39"/>
      <c r="B50" s="40"/>
      <c r="C50" s="39"/>
      <c r="D50" s="39"/>
      <c r="E50" s="41"/>
      <c r="F50" s="39"/>
      <c r="G50" s="39"/>
      <c r="H50" s="39"/>
      <c r="I50" s="39"/>
      <c r="J50" s="39"/>
      <c r="K50" s="43"/>
    </row>
    <row r="51" spans="1:11" x14ac:dyDescent="0.25">
      <c r="A51" s="39"/>
      <c r="B51" s="40"/>
      <c r="C51" s="85" t="s">
        <v>140</v>
      </c>
      <c r="D51" s="62"/>
      <c r="E51" s="86"/>
      <c r="F51" s="62"/>
      <c r="G51" s="62"/>
      <c r="H51" s="62"/>
      <c r="I51" s="62"/>
      <c r="J51" s="87" t="s">
        <v>141</v>
      </c>
      <c r="K51" s="88"/>
    </row>
    <row r="52" spans="1:11" x14ac:dyDescent="0.25">
      <c r="A52" s="39"/>
      <c r="B52" s="40"/>
      <c r="C52" s="39"/>
      <c r="D52" s="39"/>
      <c r="E52" s="41"/>
      <c r="F52" s="39"/>
      <c r="G52" s="39"/>
      <c r="H52" s="39"/>
      <c r="I52" s="39"/>
      <c r="J52" s="39"/>
      <c r="K52" s="43"/>
    </row>
    <row r="53" spans="1:11" ht="18" x14ac:dyDescent="0.25">
      <c r="A53" s="39"/>
      <c r="B53" s="40"/>
      <c r="C53" s="103" t="s">
        <v>142</v>
      </c>
      <c r="D53" s="39"/>
      <c r="E53" s="41"/>
      <c r="F53" s="39"/>
      <c r="G53" s="39"/>
      <c r="H53" s="39"/>
      <c r="I53" s="39"/>
      <c r="J53" s="58">
        <f>SUM(J54)</f>
        <v>0</v>
      </c>
      <c r="K53" s="43"/>
    </row>
    <row r="54" spans="1:11" ht="18" x14ac:dyDescent="0.25">
      <c r="A54" s="104"/>
      <c r="B54" s="105"/>
      <c r="C54" s="104"/>
      <c r="D54" s="106" t="s">
        <v>143</v>
      </c>
      <c r="E54" s="106"/>
      <c r="F54" s="89"/>
      <c r="G54" s="89"/>
      <c r="H54" s="89"/>
      <c r="I54" s="89"/>
      <c r="J54" s="107">
        <f>J77</f>
        <v>0</v>
      </c>
      <c r="K54" s="108"/>
    </row>
    <row r="55" spans="1:11" x14ac:dyDescent="0.25">
      <c r="A55" s="109"/>
      <c r="B55" s="110"/>
      <c r="C55" s="109"/>
      <c r="D55" s="111" t="s">
        <v>144</v>
      </c>
      <c r="E55" s="111"/>
      <c r="F55" s="90"/>
      <c r="G55" s="90"/>
      <c r="H55" s="90"/>
      <c r="I55" s="90"/>
      <c r="J55" s="112">
        <f>J78</f>
        <v>0</v>
      </c>
      <c r="K55" s="113"/>
    </row>
    <row r="56" spans="1:11" x14ac:dyDescent="0.25">
      <c r="A56" s="109"/>
      <c r="B56" s="110"/>
      <c r="C56" s="109"/>
      <c r="D56" s="111" t="s">
        <v>145</v>
      </c>
      <c r="E56" s="111"/>
      <c r="F56" s="90"/>
      <c r="G56" s="90"/>
      <c r="H56" s="90"/>
      <c r="I56" s="90"/>
      <c r="J56" s="112">
        <f>J137</f>
        <v>0</v>
      </c>
      <c r="K56" s="113"/>
    </row>
    <row r="57" spans="1:11" x14ac:dyDescent="0.25">
      <c r="A57" s="109"/>
      <c r="B57" s="110"/>
      <c r="C57" s="109"/>
      <c r="D57" s="111" t="s">
        <v>146</v>
      </c>
      <c r="E57" s="111"/>
      <c r="F57" s="90"/>
      <c r="G57" s="90"/>
      <c r="H57" s="90"/>
      <c r="I57" s="90"/>
      <c r="J57" s="112">
        <f>J156</f>
        <v>0</v>
      </c>
      <c r="K57" s="113"/>
    </row>
    <row r="58" spans="1:11" x14ac:dyDescent="0.25">
      <c r="A58" s="109"/>
      <c r="B58" s="110"/>
      <c r="C58" s="109"/>
      <c r="D58" s="111" t="s">
        <v>147</v>
      </c>
      <c r="E58" s="111"/>
      <c r="F58" s="90"/>
      <c r="G58" s="90"/>
      <c r="H58" s="90"/>
      <c r="I58" s="90"/>
      <c r="J58" s="112">
        <f>J161</f>
        <v>0</v>
      </c>
      <c r="K58" s="113"/>
    </row>
    <row r="59" spans="1:11" x14ac:dyDescent="0.25">
      <c r="A59" s="109"/>
      <c r="B59" s="110"/>
      <c r="C59" s="109"/>
      <c r="D59" s="111" t="s">
        <v>148</v>
      </c>
      <c r="E59" s="111"/>
      <c r="F59" s="90"/>
      <c r="G59" s="90"/>
      <c r="H59" s="90"/>
      <c r="I59" s="90"/>
      <c r="J59" s="112">
        <f>J170</f>
        <v>0</v>
      </c>
      <c r="K59" s="113"/>
    </row>
    <row r="60" spans="1:11" x14ac:dyDescent="0.25">
      <c r="A60" s="39"/>
      <c r="B60" s="70"/>
      <c r="C60" s="71"/>
      <c r="D60" s="71"/>
      <c r="E60" s="72"/>
      <c r="F60" s="71"/>
      <c r="G60" s="71"/>
      <c r="H60" s="71"/>
      <c r="I60" s="71"/>
      <c r="J60" s="71"/>
      <c r="K60" s="73"/>
    </row>
    <row r="62" spans="1:11" x14ac:dyDescent="0.25">
      <c r="A62" s="39"/>
      <c r="B62" s="114"/>
      <c r="C62" s="91"/>
      <c r="D62" s="91"/>
      <c r="E62" s="115"/>
      <c r="F62" s="91"/>
      <c r="G62" s="91"/>
      <c r="H62" s="91"/>
      <c r="I62" s="91"/>
      <c r="J62" s="91"/>
      <c r="K62" s="116"/>
    </row>
    <row r="63" spans="1:11" ht="21" x14ac:dyDescent="0.25">
      <c r="A63" s="39"/>
      <c r="B63" s="117"/>
      <c r="C63" s="118" t="s">
        <v>150</v>
      </c>
      <c r="D63" s="74"/>
      <c r="E63" s="75"/>
      <c r="F63" s="74"/>
      <c r="G63" s="74"/>
      <c r="H63" s="74"/>
      <c r="I63" s="74"/>
      <c r="J63" s="74"/>
      <c r="K63" s="119"/>
    </row>
    <row r="64" spans="1:11" x14ac:dyDescent="0.25">
      <c r="A64" s="39"/>
      <c r="B64" s="117"/>
      <c r="C64" s="74"/>
      <c r="D64" s="74"/>
      <c r="E64" s="75"/>
      <c r="F64" s="74"/>
      <c r="G64" s="74"/>
      <c r="H64" s="74"/>
      <c r="I64" s="74"/>
      <c r="J64" s="74"/>
      <c r="K64" s="119"/>
    </row>
    <row r="65" spans="1:20" x14ac:dyDescent="0.25">
      <c r="A65" s="39"/>
      <c r="B65" s="117"/>
      <c r="C65" s="93" t="s">
        <v>90</v>
      </c>
      <c r="D65" s="74"/>
      <c r="E65" s="75"/>
      <c r="F65" s="120" t="str">
        <f>F5</f>
        <v>SFC Opava, fotbalový stadion, oprava trávníku po povodni 09/2024</v>
      </c>
      <c r="G65" s="92"/>
      <c r="H65" s="92"/>
      <c r="I65" s="92"/>
      <c r="J65" s="74"/>
      <c r="K65" s="119"/>
    </row>
    <row r="66" spans="1:20" x14ac:dyDescent="0.25">
      <c r="A66" s="39"/>
      <c r="B66" s="117"/>
      <c r="C66" s="74"/>
      <c r="D66" s="74"/>
      <c r="E66" s="26"/>
      <c r="F66" s="26"/>
      <c r="G66" s="26"/>
      <c r="H66" s="26"/>
      <c r="I66" s="74"/>
      <c r="J66" s="74"/>
      <c r="K66" s="119"/>
    </row>
    <row r="67" spans="1:20" ht="18" x14ac:dyDescent="0.25">
      <c r="A67" s="39"/>
      <c r="B67" s="117"/>
      <c r="C67" s="93" t="s">
        <v>137</v>
      </c>
      <c r="D67" s="74"/>
      <c r="E67" s="75"/>
      <c r="F67" s="121" t="str">
        <f>F7</f>
        <v>01 - SO 01 - Terénní úpravy</v>
      </c>
      <c r="G67" s="74"/>
      <c r="H67" s="74"/>
      <c r="I67" s="74"/>
      <c r="J67" s="74"/>
      <c r="K67" s="119"/>
    </row>
    <row r="68" spans="1:20" ht="15" customHeight="1" x14ac:dyDescent="0.25">
      <c r="A68" s="39"/>
      <c r="B68" s="117"/>
      <c r="C68" s="74"/>
      <c r="D68" s="74"/>
      <c r="E68" s="26"/>
      <c r="F68" s="26"/>
      <c r="G68" s="74"/>
      <c r="H68" s="74"/>
      <c r="I68" s="74"/>
      <c r="J68" s="74"/>
      <c r="K68" s="119"/>
    </row>
    <row r="69" spans="1:20" x14ac:dyDescent="0.25">
      <c r="A69" s="39"/>
      <c r="B69" s="117"/>
      <c r="C69" s="74"/>
      <c r="D69" s="74"/>
      <c r="E69" s="75"/>
      <c r="F69" s="74"/>
      <c r="G69" s="74"/>
      <c r="H69" s="74"/>
      <c r="I69" s="74"/>
      <c r="J69" s="74"/>
      <c r="K69" s="119"/>
    </row>
    <row r="70" spans="1:20" x14ac:dyDescent="0.25">
      <c r="A70" s="39"/>
      <c r="B70" s="117"/>
      <c r="C70" s="93" t="s">
        <v>93</v>
      </c>
      <c r="D70" s="74"/>
      <c r="E70" s="75"/>
      <c r="F70" s="122" t="str">
        <f>F11</f>
        <v>Opava</v>
      </c>
      <c r="G70" s="74"/>
      <c r="H70" s="74"/>
      <c r="I70" s="93" t="s">
        <v>95</v>
      </c>
      <c r="J70" s="123">
        <f>IF(J11="","",J11)</f>
        <v>45685</v>
      </c>
      <c r="K70" s="119"/>
    </row>
    <row r="71" spans="1:20" x14ac:dyDescent="0.25">
      <c r="A71" s="39"/>
      <c r="B71" s="117"/>
      <c r="C71" s="74"/>
      <c r="D71" s="74"/>
      <c r="E71" s="75"/>
      <c r="F71" s="74"/>
      <c r="G71" s="74"/>
      <c r="H71" s="74"/>
      <c r="I71" s="74"/>
      <c r="J71" s="74"/>
      <c r="K71" s="119"/>
    </row>
    <row r="72" spans="1:20" ht="15.75" customHeight="1" x14ac:dyDescent="0.25">
      <c r="A72" s="39"/>
      <c r="B72" s="117"/>
      <c r="C72" s="93" t="s">
        <v>96</v>
      </c>
      <c r="D72" s="74"/>
      <c r="E72" s="75"/>
      <c r="F72" s="122" t="str">
        <f>F13</f>
        <v>Statutární město Opava</v>
      </c>
      <c r="G72" s="74"/>
      <c r="H72" s="74"/>
      <c r="I72" s="93" t="s">
        <v>103</v>
      </c>
      <c r="J72" s="617" t="str">
        <f>F19</f>
        <v>Zadejte název firmy</v>
      </c>
      <c r="K72" s="618"/>
    </row>
    <row r="73" spans="1:20" x14ac:dyDescent="0.25">
      <c r="A73" s="39"/>
      <c r="B73" s="117"/>
      <c r="C73" s="93" t="s">
        <v>102</v>
      </c>
      <c r="D73" s="74"/>
      <c r="E73" s="75"/>
      <c r="F73" s="122" t="str">
        <f>IF(F16="","",F16)</f>
        <v>Zadejte název firmy</v>
      </c>
      <c r="G73" s="74"/>
      <c r="H73" s="74"/>
      <c r="I73" s="74"/>
      <c r="J73" s="74"/>
      <c r="K73" s="119"/>
    </row>
    <row r="74" spans="1:20" x14ac:dyDescent="0.25">
      <c r="A74" s="39"/>
      <c r="B74" s="117"/>
      <c r="C74" s="74"/>
      <c r="D74" s="74"/>
      <c r="E74" s="75"/>
      <c r="F74" s="74"/>
      <c r="G74" s="74"/>
      <c r="H74" s="74"/>
      <c r="I74" s="74"/>
      <c r="J74" s="74"/>
      <c r="K74" s="119"/>
    </row>
    <row r="75" spans="1:20" ht="45" x14ac:dyDescent="0.25">
      <c r="A75" s="124"/>
      <c r="B75" s="125"/>
      <c r="C75" s="94" t="s">
        <v>151</v>
      </c>
      <c r="D75" s="94" t="s">
        <v>124</v>
      </c>
      <c r="E75" s="126" t="s">
        <v>120</v>
      </c>
      <c r="F75" s="94" t="s">
        <v>152</v>
      </c>
      <c r="G75" s="94" t="s">
        <v>6</v>
      </c>
      <c r="H75" s="94" t="s">
        <v>153</v>
      </c>
      <c r="I75" s="94" t="s">
        <v>154</v>
      </c>
      <c r="J75" s="94" t="s">
        <v>141</v>
      </c>
      <c r="K75" s="127" t="s">
        <v>155</v>
      </c>
      <c r="M75" s="12" t="s">
        <v>211</v>
      </c>
      <c r="N75" s="128" t="s">
        <v>110</v>
      </c>
      <c r="O75" s="128" t="s">
        <v>212</v>
      </c>
      <c r="P75" s="128" t="s">
        <v>213</v>
      </c>
      <c r="Q75" s="128" t="s">
        <v>214</v>
      </c>
      <c r="R75" s="128" t="s">
        <v>215</v>
      </c>
      <c r="S75" s="128" t="s">
        <v>216</v>
      </c>
      <c r="T75" s="129" t="s">
        <v>217</v>
      </c>
    </row>
    <row r="76" spans="1:20" ht="18" x14ac:dyDescent="0.35">
      <c r="A76" s="39"/>
      <c r="B76" s="117"/>
      <c r="C76" s="130" t="s">
        <v>142</v>
      </c>
      <c r="D76" s="74"/>
      <c r="E76" s="75"/>
      <c r="F76" s="74"/>
      <c r="G76" s="74"/>
      <c r="H76" s="74"/>
      <c r="I76" s="74"/>
      <c r="J76" s="131">
        <f>SUM(J77,)</f>
        <v>0</v>
      </c>
      <c r="K76" s="119"/>
      <c r="M76" s="13"/>
      <c r="N76" s="132"/>
      <c r="O76" s="132"/>
      <c r="P76" s="133">
        <f>SUM(P77)</f>
        <v>0</v>
      </c>
      <c r="Q76" s="132"/>
      <c r="R76" s="133">
        <f>SUM(R77)</f>
        <v>486.38057840000016</v>
      </c>
      <c r="S76" s="132"/>
      <c r="T76" s="133">
        <f>SUM(T77)</f>
        <v>237.75880000000001</v>
      </c>
    </row>
    <row r="77" spans="1:20" ht="18" x14ac:dyDescent="0.35">
      <c r="A77" s="134"/>
      <c r="B77" s="135"/>
      <c r="C77" s="563"/>
      <c r="D77" s="136" t="s">
        <v>50</v>
      </c>
      <c r="E77" s="137" t="s">
        <v>156</v>
      </c>
      <c r="F77" s="137" t="s">
        <v>157</v>
      </c>
      <c r="G77" s="95"/>
      <c r="H77" s="95"/>
      <c r="I77" s="95"/>
      <c r="J77" s="138">
        <f>SUM(J78,J137,J156,J161,J170)</f>
        <v>0</v>
      </c>
      <c r="K77" s="139"/>
      <c r="M77" s="14"/>
      <c r="N77" s="140"/>
      <c r="O77" s="140"/>
      <c r="P77" s="141">
        <f>SUM(P78,P137,P156,)</f>
        <v>0</v>
      </c>
      <c r="Q77" s="140"/>
      <c r="R77" s="141">
        <f>SUM(R78,R137,R156,)</f>
        <v>486.38057840000016</v>
      </c>
      <c r="S77" s="140"/>
      <c r="T77" s="141">
        <f>SUM(T78,T137,T156,)</f>
        <v>237.75880000000001</v>
      </c>
    </row>
    <row r="78" spans="1:20" s="142" customFormat="1" x14ac:dyDescent="0.3">
      <c r="B78" s="143"/>
      <c r="C78" s="564"/>
      <c r="D78" s="145" t="s">
        <v>50</v>
      </c>
      <c r="E78" s="144"/>
      <c r="F78" s="144" t="s">
        <v>205</v>
      </c>
      <c r="G78" s="146"/>
      <c r="H78" s="147"/>
      <c r="I78" s="96"/>
      <c r="J78" s="96">
        <f>SUM(J79:J136)</f>
        <v>0</v>
      </c>
      <c r="K78" s="148"/>
      <c r="L78" s="149"/>
      <c r="M78" s="14"/>
      <c r="N78" s="140"/>
      <c r="O78" s="140"/>
      <c r="P78" s="141">
        <f>SUM(P79:P136)</f>
        <v>0</v>
      </c>
      <c r="Q78" s="140"/>
      <c r="R78" s="141">
        <f>SUM(R79:R136)</f>
        <v>367.53157600000003</v>
      </c>
      <c r="S78" s="140"/>
      <c r="T78" s="141">
        <f>SUM(T79:T136)</f>
        <v>237.75880000000001</v>
      </c>
    </row>
    <row r="79" spans="1:20" ht="17.25" x14ac:dyDescent="0.25">
      <c r="A79" s="26"/>
      <c r="B79" s="150"/>
      <c r="C79" s="178">
        <v>1</v>
      </c>
      <c r="D79" s="152" t="s">
        <v>8</v>
      </c>
      <c r="E79" s="151">
        <v>122202202</v>
      </c>
      <c r="F79" s="153" t="s">
        <v>14</v>
      </c>
      <c r="G79" s="152" t="s">
        <v>3</v>
      </c>
      <c r="H79" s="154">
        <f>SUM(H80:H81)</f>
        <v>180.988</v>
      </c>
      <c r="I79" s="15">
        <v>0</v>
      </c>
      <c r="J79" s="97">
        <f>H79*I79</f>
        <v>0</v>
      </c>
      <c r="K79" s="155"/>
      <c r="L79" s="83"/>
      <c r="M79" s="1" t="s">
        <v>55</v>
      </c>
      <c r="N79" s="156" t="s">
        <v>111</v>
      </c>
      <c r="O79" s="157"/>
      <c r="P79" s="158">
        <f>O79*H78</f>
        <v>0</v>
      </c>
      <c r="Q79" s="158">
        <v>0</v>
      </c>
      <c r="R79" s="158">
        <f>Q79*H79</f>
        <v>0</v>
      </c>
      <c r="S79" s="158">
        <v>1.1000000000000001</v>
      </c>
      <c r="T79" s="159">
        <f>S79*H79</f>
        <v>199.08680000000001</v>
      </c>
    </row>
    <row r="80" spans="1:20" x14ac:dyDescent="0.25">
      <c r="A80" s="26"/>
      <c r="B80" s="150"/>
      <c r="C80" s="178"/>
      <c r="D80" s="160" t="s">
        <v>39</v>
      </c>
      <c r="E80" s="151"/>
      <c r="F80" s="161" t="s">
        <v>200</v>
      </c>
      <c r="G80" s="152"/>
      <c r="H80" s="162">
        <f>7869.8*0.02</f>
        <v>157.39600000000002</v>
      </c>
      <c r="I80" s="97"/>
      <c r="J80" s="97"/>
      <c r="K80" s="155"/>
      <c r="L80" s="83"/>
      <c r="M80" s="11"/>
      <c r="N80" s="83"/>
      <c r="O80" s="101"/>
      <c r="P80" s="101"/>
      <c r="Q80" s="101"/>
      <c r="R80" s="101"/>
    </row>
    <row r="81" spans="1:20" x14ac:dyDescent="0.25">
      <c r="A81" s="26"/>
      <c r="B81" s="150"/>
      <c r="C81" s="178"/>
      <c r="D81" s="160" t="s">
        <v>39</v>
      </c>
      <c r="E81" s="151"/>
      <c r="F81" s="161" t="s">
        <v>201</v>
      </c>
      <c r="G81" s="152"/>
      <c r="H81" s="162">
        <f>1179.6*0.02</f>
        <v>23.591999999999999</v>
      </c>
      <c r="I81" s="97"/>
      <c r="J81" s="97"/>
      <c r="K81" s="155"/>
      <c r="L81" s="83"/>
      <c r="M81" s="11"/>
      <c r="N81" s="83"/>
      <c r="O81" s="101"/>
      <c r="P81" s="101"/>
      <c r="Q81" s="101"/>
      <c r="R81" s="101"/>
    </row>
    <row r="82" spans="1:20" ht="17.25" x14ac:dyDescent="0.25">
      <c r="A82" s="26"/>
      <c r="B82" s="150"/>
      <c r="C82" s="178">
        <v>2</v>
      </c>
      <c r="D82" s="152" t="s">
        <v>8</v>
      </c>
      <c r="E82" s="151">
        <v>122202209</v>
      </c>
      <c r="F82" s="153" t="s">
        <v>15</v>
      </c>
      <c r="G82" s="152" t="s">
        <v>3</v>
      </c>
      <c r="H82" s="154">
        <f>SUM(H83:H84)</f>
        <v>180.988</v>
      </c>
      <c r="I82" s="15">
        <v>0</v>
      </c>
      <c r="J82" s="97">
        <f>H82*I82</f>
        <v>0</v>
      </c>
      <c r="K82" s="155"/>
      <c r="L82" s="83"/>
      <c r="M82" s="1" t="s">
        <v>55</v>
      </c>
      <c r="N82" s="156" t="s">
        <v>111</v>
      </c>
      <c r="O82" s="157"/>
      <c r="P82" s="158">
        <f>O82*H81</f>
        <v>0</v>
      </c>
      <c r="Q82" s="158">
        <v>0</v>
      </c>
      <c r="R82" s="158">
        <f>Q82*H82</f>
        <v>0</v>
      </c>
      <c r="S82" s="158">
        <v>0</v>
      </c>
      <c r="T82" s="159">
        <f>S82*H82</f>
        <v>0</v>
      </c>
    </row>
    <row r="83" spans="1:20" x14ac:dyDescent="0.25">
      <c r="A83" s="26"/>
      <c r="B83" s="150"/>
      <c r="C83" s="178"/>
      <c r="D83" s="160" t="s">
        <v>39</v>
      </c>
      <c r="E83" s="151"/>
      <c r="F83" s="161" t="s">
        <v>200</v>
      </c>
      <c r="G83" s="152"/>
      <c r="H83" s="162">
        <f>7869.8*0.02</f>
        <v>157.39600000000002</v>
      </c>
      <c r="I83" s="97"/>
      <c r="J83" s="97"/>
      <c r="K83" s="155"/>
      <c r="L83" s="83"/>
      <c r="M83" s="11"/>
      <c r="N83" s="83"/>
      <c r="O83" s="101"/>
      <c r="P83" s="101"/>
      <c r="Q83" s="101"/>
      <c r="R83" s="101"/>
    </row>
    <row r="84" spans="1:20" x14ac:dyDescent="0.25">
      <c r="A84" s="26"/>
      <c r="B84" s="150"/>
      <c r="C84" s="178"/>
      <c r="D84" s="160" t="s">
        <v>39</v>
      </c>
      <c r="E84" s="151"/>
      <c r="F84" s="161" t="s">
        <v>201</v>
      </c>
      <c r="G84" s="152"/>
      <c r="H84" s="162">
        <f>1179.6*0.02</f>
        <v>23.591999999999999</v>
      </c>
      <c r="I84" s="97"/>
      <c r="J84" s="97"/>
      <c r="K84" s="155"/>
      <c r="L84" s="83"/>
      <c r="M84" s="11"/>
      <c r="N84" s="83"/>
      <c r="O84" s="101"/>
      <c r="P84" s="101"/>
      <c r="Q84" s="101"/>
      <c r="R84" s="101"/>
    </row>
    <row r="85" spans="1:20" ht="32.25" x14ac:dyDescent="0.25">
      <c r="A85" s="26"/>
      <c r="B85" s="150"/>
      <c r="C85" s="178">
        <v>3</v>
      </c>
      <c r="D85" s="152" t="s">
        <v>8</v>
      </c>
      <c r="E85" s="151">
        <v>133212811</v>
      </c>
      <c r="F85" s="153" t="s">
        <v>16</v>
      </c>
      <c r="G85" s="152" t="s">
        <v>3</v>
      </c>
      <c r="H85" s="154">
        <f>H86</f>
        <v>1.0240000000000002</v>
      </c>
      <c r="I85" s="15">
        <v>0</v>
      </c>
      <c r="J85" s="97">
        <f>H85*I85</f>
        <v>0</v>
      </c>
      <c r="K85" s="155"/>
      <c r="L85" s="83"/>
      <c r="M85" s="1" t="s">
        <v>55</v>
      </c>
      <c r="N85" s="156" t="s">
        <v>111</v>
      </c>
      <c r="O85" s="157"/>
      <c r="P85" s="158">
        <f>O85*H84</f>
        <v>0</v>
      </c>
      <c r="Q85" s="158">
        <v>0</v>
      </c>
      <c r="R85" s="158">
        <f>Q85*H85</f>
        <v>0</v>
      </c>
      <c r="S85" s="158">
        <v>2</v>
      </c>
      <c r="T85" s="159">
        <f>S85*H85</f>
        <v>2.0480000000000005</v>
      </c>
    </row>
    <row r="86" spans="1:20" x14ac:dyDescent="0.25">
      <c r="A86" s="26"/>
      <c r="B86" s="150"/>
      <c r="C86" s="178"/>
      <c r="D86" s="160" t="s">
        <v>39</v>
      </c>
      <c r="E86" s="151"/>
      <c r="F86" s="161" t="s">
        <v>256</v>
      </c>
      <c r="G86" s="152"/>
      <c r="H86" s="162">
        <f>16*0.4*0.4*0.4</f>
        <v>1.0240000000000002</v>
      </c>
      <c r="I86" s="97"/>
      <c r="J86" s="97"/>
      <c r="K86" s="155"/>
      <c r="L86" s="83"/>
      <c r="M86" s="11"/>
      <c r="N86" s="83"/>
      <c r="O86" s="101"/>
      <c r="P86" s="101"/>
      <c r="Q86" s="101"/>
      <c r="R86" s="101"/>
    </row>
    <row r="87" spans="1:20" ht="17.25" x14ac:dyDescent="0.25">
      <c r="A87" s="26"/>
      <c r="B87" s="150"/>
      <c r="C87" s="178">
        <v>4</v>
      </c>
      <c r="D87" s="152" t="s">
        <v>8</v>
      </c>
      <c r="E87" s="151">
        <v>133301109</v>
      </c>
      <c r="F87" s="151" t="s">
        <v>17</v>
      </c>
      <c r="G87" s="152" t="s">
        <v>3</v>
      </c>
      <c r="H87" s="154">
        <f>H85</f>
        <v>1.0240000000000002</v>
      </c>
      <c r="I87" s="15">
        <v>0</v>
      </c>
      <c r="J87" s="97">
        <f>H87*I87</f>
        <v>0</v>
      </c>
      <c r="K87" s="155"/>
      <c r="L87" s="83"/>
      <c r="M87" s="1" t="s">
        <v>55</v>
      </c>
      <c r="N87" s="156" t="s">
        <v>111</v>
      </c>
      <c r="O87" s="157"/>
      <c r="P87" s="158">
        <f>O87*H86</f>
        <v>0</v>
      </c>
      <c r="Q87" s="158">
        <v>0</v>
      </c>
      <c r="R87" s="158">
        <f>Q87*H87</f>
        <v>0</v>
      </c>
      <c r="S87" s="158">
        <v>0</v>
      </c>
      <c r="T87" s="159">
        <f>S87*H87</f>
        <v>0</v>
      </c>
    </row>
    <row r="88" spans="1:20" ht="30" x14ac:dyDescent="0.25">
      <c r="A88" s="26"/>
      <c r="B88" s="150"/>
      <c r="C88" s="178">
        <v>5</v>
      </c>
      <c r="D88" s="152" t="s">
        <v>8</v>
      </c>
      <c r="E88" s="151">
        <v>132212131</v>
      </c>
      <c r="F88" s="153" t="s">
        <v>19</v>
      </c>
      <c r="G88" s="152" t="s">
        <v>3</v>
      </c>
      <c r="H88" s="154">
        <f>H89</f>
        <v>18.312000000000001</v>
      </c>
      <c r="I88" s="15">
        <v>0</v>
      </c>
      <c r="J88" s="97">
        <f>H88*I88</f>
        <v>0</v>
      </c>
      <c r="K88" s="155"/>
      <c r="L88" s="83"/>
      <c r="M88" s="1" t="s">
        <v>55</v>
      </c>
      <c r="N88" s="156" t="s">
        <v>111</v>
      </c>
      <c r="O88" s="157"/>
      <c r="P88" s="158">
        <f>O88*H87</f>
        <v>0</v>
      </c>
      <c r="Q88" s="158">
        <v>0</v>
      </c>
      <c r="R88" s="158">
        <f>Q88*H88</f>
        <v>0</v>
      </c>
      <c r="S88" s="158">
        <v>2</v>
      </c>
      <c r="T88" s="159">
        <f>S88*H88</f>
        <v>36.624000000000002</v>
      </c>
    </row>
    <row r="89" spans="1:20" x14ac:dyDescent="0.25">
      <c r="A89" s="26"/>
      <c r="B89" s="150"/>
      <c r="C89" s="178"/>
      <c r="D89" s="160" t="s">
        <v>39</v>
      </c>
      <c r="E89" s="151"/>
      <c r="F89" s="161" t="s">
        <v>258</v>
      </c>
      <c r="G89" s="152"/>
      <c r="H89" s="162">
        <f>2*109*0.2*0.42</f>
        <v>18.312000000000001</v>
      </c>
      <c r="I89" s="97"/>
      <c r="J89" s="97"/>
      <c r="K89" s="155"/>
      <c r="L89" s="83"/>
      <c r="M89" s="11"/>
      <c r="N89" s="83"/>
      <c r="O89" s="101"/>
      <c r="P89" s="101"/>
      <c r="Q89" s="101"/>
      <c r="R89" s="101"/>
    </row>
    <row r="90" spans="1:20" ht="17.25" x14ac:dyDescent="0.25">
      <c r="A90" s="26"/>
      <c r="B90" s="150"/>
      <c r="C90" s="178">
        <v>6</v>
      </c>
      <c r="D90" s="152" t="s">
        <v>8</v>
      </c>
      <c r="E90" s="151">
        <v>132212191</v>
      </c>
      <c r="F90" s="153" t="s">
        <v>21</v>
      </c>
      <c r="G90" s="152" t="s">
        <v>3</v>
      </c>
      <c r="H90" s="154">
        <f>SUM(H91)</f>
        <v>18.312000000000001</v>
      </c>
      <c r="I90" s="15">
        <v>0</v>
      </c>
      <c r="J90" s="97">
        <f>H90*I90</f>
        <v>0</v>
      </c>
      <c r="K90" s="155"/>
      <c r="L90" s="83"/>
      <c r="M90" s="1" t="s">
        <v>55</v>
      </c>
      <c r="N90" s="156" t="s">
        <v>111</v>
      </c>
      <c r="O90" s="157"/>
      <c r="P90" s="158">
        <f>O90*H89</f>
        <v>0</v>
      </c>
      <c r="Q90" s="158">
        <v>0</v>
      </c>
      <c r="R90" s="158">
        <f>Q90*H90</f>
        <v>0</v>
      </c>
      <c r="S90" s="158">
        <v>0</v>
      </c>
      <c r="T90" s="159">
        <f>S90*H90</f>
        <v>0</v>
      </c>
    </row>
    <row r="91" spans="1:20" x14ac:dyDescent="0.25">
      <c r="A91" s="26"/>
      <c r="B91" s="150"/>
      <c r="C91" s="178"/>
      <c r="D91" s="160" t="s">
        <v>39</v>
      </c>
      <c r="E91" s="151"/>
      <c r="F91" s="161" t="s">
        <v>258</v>
      </c>
      <c r="G91" s="152"/>
      <c r="H91" s="162">
        <f>2*109*0.2*0.42</f>
        <v>18.312000000000001</v>
      </c>
      <c r="I91" s="97"/>
      <c r="J91" s="97"/>
      <c r="K91" s="155"/>
      <c r="L91" s="83"/>
      <c r="M91" s="11"/>
      <c r="N91" s="83"/>
      <c r="O91" s="101"/>
      <c r="P91" s="101"/>
      <c r="Q91" s="101"/>
      <c r="R91" s="101"/>
    </row>
    <row r="92" spans="1:20" ht="30" x14ac:dyDescent="0.25">
      <c r="A92" s="26"/>
      <c r="B92" s="150"/>
      <c r="C92" s="178">
        <v>7</v>
      </c>
      <c r="D92" s="152" t="s">
        <v>8</v>
      </c>
      <c r="E92" s="151">
        <v>139001109</v>
      </c>
      <c r="F92" s="153" t="s">
        <v>20</v>
      </c>
      <c r="G92" s="152" t="s">
        <v>3</v>
      </c>
      <c r="H92" s="154">
        <f>SUM(H93:H96)</f>
        <v>200.32400000000001</v>
      </c>
      <c r="I92" s="15">
        <v>0</v>
      </c>
      <c r="J92" s="97">
        <f>H92*I92</f>
        <v>0</v>
      </c>
      <c r="K92" s="155"/>
      <c r="L92" s="83"/>
      <c r="M92" s="1" t="s">
        <v>55</v>
      </c>
      <c r="N92" s="156" t="s">
        <v>111</v>
      </c>
      <c r="O92" s="157"/>
      <c r="P92" s="158">
        <f>O92*H91</f>
        <v>0</v>
      </c>
      <c r="Q92" s="158">
        <v>0</v>
      </c>
      <c r="R92" s="158">
        <f>Q92*H92</f>
        <v>0</v>
      </c>
      <c r="S92" s="158">
        <v>0</v>
      </c>
      <c r="T92" s="159">
        <f>S92*H92</f>
        <v>0</v>
      </c>
    </row>
    <row r="93" spans="1:20" x14ac:dyDescent="0.25">
      <c r="A93" s="26"/>
      <c r="B93" s="150"/>
      <c r="C93" s="178"/>
      <c r="D93" s="160" t="s">
        <v>39</v>
      </c>
      <c r="E93" s="151"/>
      <c r="F93" s="161" t="s">
        <v>200</v>
      </c>
      <c r="G93" s="152"/>
      <c r="H93" s="162">
        <f>7869.8*0.02</f>
        <v>157.39600000000002</v>
      </c>
      <c r="I93" s="97"/>
      <c r="J93" s="97"/>
      <c r="K93" s="155"/>
      <c r="L93" s="83"/>
      <c r="M93" s="11"/>
      <c r="N93" s="83"/>
      <c r="O93" s="101"/>
      <c r="P93" s="101"/>
      <c r="Q93" s="101"/>
      <c r="R93" s="101"/>
    </row>
    <row r="94" spans="1:20" x14ac:dyDescent="0.25">
      <c r="A94" s="26"/>
      <c r="B94" s="150"/>
      <c r="C94" s="178"/>
      <c r="D94" s="160" t="s">
        <v>39</v>
      </c>
      <c r="E94" s="151"/>
      <c r="F94" s="161" t="s">
        <v>201</v>
      </c>
      <c r="G94" s="152"/>
      <c r="H94" s="162">
        <f>1179.6*0.02</f>
        <v>23.591999999999999</v>
      </c>
      <c r="I94" s="97"/>
      <c r="J94" s="97"/>
      <c r="K94" s="155"/>
      <c r="L94" s="83"/>
      <c r="M94" s="11"/>
      <c r="N94" s="83"/>
      <c r="O94" s="101"/>
      <c r="P94" s="101"/>
      <c r="Q94" s="101"/>
      <c r="R94" s="101"/>
    </row>
    <row r="95" spans="1:20" x14ac:dyDescent="0.25">
      <c r="A95" s="26"/>
      <c r="B95" s="150"/>
      <c r="C95" s="178"/>
      <c r="D95" s="160" t="s">
        <v>39</v>
      </c>
      <c r="E95" s="151"/>
      <c r="F95" s="161" t="s">
        <v>256</v>
      </c>
      <c r="G95" s="152"/>
      <c r="H95" s="162">
        <f>16*0.4*0.4*0.4</f>
        <v>1.0240000000000002</v>
      </c>
      <c r="I95" s="97"/>
      <c r="J95" s="97"/>
      <c r="K95" s="155"/>
      <c r="L95" s="83"/>
      <c r="M95" s="11"/>
      <c r="N95" s="83"/>
      <c r="O95" s="101"/>
      <c r="P95" s="101"/>
      <c r="Q95" s="101"/>
      <c r="R95" s="101"/>
    </row>
    <row r="96" spans="1:20" x14ac:dyDescent="0.25">
      <c r="A96" s="26"/>
      <c r="B96" s="150"/>
      <c r="C96" s="178"/>
      <c r="D96" s="160" t="s">
        <v>39</v>
      </c>
      <c r="E96" s="151"/>
      <c r="F96" s="161" t="s">
        <v>258</v>
      </c>
      <c r="G96" s="152"/>
      <c r="H96" s="162">
        <f>2*109*0.2*0.42</f>
        <v>18.312000000000001</v>
      </c>
      <c r="I96" s="97"/>
      <c r="J96" s="97"/>
      <c r="K96" s="155"/>
      <c r="L96" s="83"/>
      <c r="M96" s="11"/>
      <c r="N96" s="83"/>
      <c r="O96" s="101"/>
      <c r="P96" s="101"/>
      <c r="Q96" s="101"/>
      <c r="R96" s="101"/>
    </row>
    <row r="97" spans="1:20" ht="30" x14ac:dyDescent="0.25">
      <c r="A97" s="26"/>
      <c r="B97" s="150"/>
      <c r="C97" s="178">
        <v>8</v>
      </c>
      <c r="D97" s="152" t="s">
        <v>8</v>
      </c>
      <c r="E97" s="151">
        <v>162351103</v>
      </c>
      <c r="F97" s="153" t="s">
        <v>260</v>
      </c>
      <c r="G97" s="152" t="s">
        <v>3</v>
      </c>
      <c r="H97" s="154">
        <f>SUM(H98:H102)</f>
        <v>357.72</v>
      </c>
      <c r="I97" s="15">
        <v>0</v>
      </c>
      <c r="J97" s="97">
        <f>H97*I97</f>
        <v>0</v>
      </c>
      <c r="K97" s="155"/>
      <c r="L97" s="83"/>
      <c r="M97" s="1" t="s">
        <v>55</v>
      </c>
      <c r="N97" s="156" t="s">
        <v>111</v>
      </c>
      <c r="O97" s="157"/>
      <c r="P97" s="158">
        <f>O97*H96</f>
        <v>0</v>
      </c>
      <c r="Q97" s="158">
        <v>0</v>
      </c>
      <c r="R97" s="158">
        <f>Q97*H97</f>
        <v>0</v>
      </c>
      <c r="S97" s="158">
        <v>0</v>
      </c>
      <c r="T97" s="159">
        <f>S97*H97</f>
        <v>0</v>
      </c>
    </row>
    <row r="98" spans="1:20" x14ac:dyDescent="0.25">
      <c r="A98" s="26"/>
      <c r="B98" s="150"/>
      <c r="C98" s="178"/>
      <c r="D98" s="160" t="s">
        <v>39</v>
      </c>
      <c r="E98" s="151"/>
      <c r="F98" s="161" t="s">
        <v>202</v>
      </c>
      <c r="G98" s="152"/>
      <c r="H98" s="162">
        <f>109*72.2*0.02</f>
        <v>157.39600000000002</v>
      </c>
      <c r="I98" s="97"/>
      <c r="J98" s="97"/>
      <c r="K98" s="155"/>
      <c r="L98" s="83"/>
      <c r="M98" s="11"/>
      <c r="N98" s="83"/>
      <c r="O98" s="101"/>
      <c r="P98" s="101"/>
      <c r="Q98" s="101"/>
      <c r="R98" s="101"/>
    </row>
    <row r="99" spans="1:20" x14ac:dyDescent="0.25">
      <c r="A99" s="26"/>
      <c r="B99" s="150"/>
      <c r="C99" s="178"/>
      <c r="D99" s="160" t="s">
        <v>39</v>
      </c>
      <c r="E99" s="151"/>
      <c r="F99" s="161" t="s">
        <v>203</v>
      </c>
      <c r="G99" s="152"/>
      <c r="H99" s="162">
        <f>109*72.2*0.02</f>
        <v>157.39600000000002</v>
      </c>
      <c r="I99" s="97"/>
      <c r="J99" s="97"/>
      <c r="K99" s="155"/>
      <c r="L99" s="83"/>
      <c r="M99" s="11"/>
      <c r="N99" s="83"/>
      <c r="O99" s="101"/>
      <c r="P99" s="101"/>
      <c r="Q99" s="101"/>
      <c r="R99" s="101"/>
    </row>
    <row r="100" spans="1:20" x14ac:dyDescent="0.25">
      <c r="A100" s="26"/>
      <c r="B100" s="150"/>
      <c r="C100" s="178"/>
      <c r="D100" s="160" t="s">
        <v>39</v>
      </c>
      <c r="E100" s="151"/>
      <c r="F100" s="161" t="s">
        <v>201</v>
      </c>
      <c r="G100" s="152"/>
      <c r="H100" s="162">
        <f>1179.6*0.02</f>
        <v>23.591999999999999</v>
      </c>
      <c r="I100" s="97"/>
      <c r="J100" s="97"/>
      <c r="K100" s="155"/>
      <c r="L100" s="83"/>
      <c r="M100" s="11"/>
      <c r="N100" s="83"/>
      <c r="O100" s="101"/>
      <c r="P100" s="101"/>
      <c r="Q100" s="101"/>
      <c r="R100" s="101"/>
    </row>
    <row r="101" spans="1:20" x14ac:dyDescent="0.25">
      <c r="A101" s="26"/>
      <c r="B101" s="150"/>
      <c r="C101" s="178"/>
      <c r="D101" s="160" t="s">
        <v>39</v>
      </c>
      <c r="E101" s="151"/>
      <c r="F101" s="161" t="s">
        <v>256</v>
      </c>
      <c r="G101" s="152"/>
      <c r="H101" s="162">
        <f>16*0.4*0.4*0.4</f>
        <v>1.0240000000000002</v>
      </c>
      <c r="I101" s="97"/>
      <c r="J101" s="97"/>
      <c r="K101" s="155"/>
      <c r="L101" s="83"/>
      <c r="M101" s="11"/>
      <c r="N101" s="83"/>
      <c r="O101" s="101"/>
      <c r="P101" s="101"/>
      <c r="Q101" s="101"/>
      <c r="R101" s="101"/>
    </row>
    <row r="102" spans="1:20" x14ac:dyDescent="0.25">
      <c r="A102" s="26"/>
      <c r="B102" s="150"/>
      <c r="C102" s="178"/>
      <c r="D102" s="160" t="s">
        <v>39</v>
      </c>
      <c r="E102" s="151"/>
      <c r="F102" s="161" t="s">
        <v>258</v>
      </c>
      <c r="G102" s="152"/>
      <c r="H102" s="162">
        <f>2*109*0.2*0.42</f>
        <v>18.312000000000001</v>
      </c>
      <c r="I102" s="97"/>
      <c r="J102" s="97"/>
      <c r="K102" s="155"/>
      <c r="L102" s="83"/>
      <c r="M102" s="11"/>
      <c r="N102" s="83"/>
      <c r="O102" s="101"/>
      <c r="P102" s="101"/>
      <c r="Q102" s="101"/>
      <c r="R102" s="101"/>
    </row>
    <row r="103" spans="1:20" ht="17.25" x14ac:dyDescent="0.25">
      <c r="A103" s="26"/>
      <c r="B103" s="150"/>
      <c r="C103" s="178">
        <v>9</v>
      </c>
      <c r="D103" s="152" t="s">
        <v>8</v>
      </c>
      <c r="E103" s="151" t="s">
        <v>9</v>
      </c>
      <c r="F103" s="153" t="s">
        <v>10</v>
      </c>
      <c r="G103" s="152" t="s">
        <v>3</v>
      </c>
      <c r="H103" s="154">
        <f>H104</f>
        <v>157.39600000000002</v>
      </c>
      <c r="I103" s="15">
        <v>0</v>
      </c>
      <c r="J103" s="97">
        <f>H103*I103</f>
        <v>0</v>
      </c>
      <c r="K103" s="155"/>
      <c r="L103" s="83"/>
      <c r="M103" s="1" t="s">
        <v>55</v>
      </c>
      <c r="N103" s="156" t="s">
        <v>111</v>
      </c>
      <c r="O103" s="157"/>
      <c r="P103" s="158">
        <f>O103*H102</f>
        <v>0</v>
      </c>
      <c r="Q103" s="158">
        <v>0</v>
      </c>
      <c r="R103" s="158">
        <f>Q103*H103</f>
        <v>0</v>
      </c>
      <c r="S103" s="158">
        <v>0</v>
      </c>
      <c r="T103" s="159">
        <f>S103*H103</f>
        <v>0</v>
      </c>
    </row>
    <row r="104" spans="1:20" x14ac:dyDescent="0.25">
      <c r="A104" s="26"/>
      <c r="B104" s="150"/>
      <c r="C104" s="178"/>
      <c r="D104" s="160" t="s">
        <v>39</v>
      </c>
      <c r="E104" s="151"/>
      <c r="F104" s="161" t="s">
        <v>11</v>
      </c>
      <c r="G104" s="152"/>
      <c r="H104" s="162">
        <f>7869.8*0.02</f>
        <v>157.39600000000002</v>
      </c>
      <c r="I104" s="97"/>
      <c r="J104" s="97"/>
      <c r="K104" s="155"/>
      <c r="L104" s="83"/>
      <c r="M104" s="11"/>
      <c r="N104" s="83"/>
      <c r="O104" s="101"/>
      <c r="P104" s="101"/>
      <c r="Q104" s="101"/>
      <c r="R104" s="101"/>
    </row>
    <row r="105" spans="1:20" ht="17.25" x14ac:dyDescent="0.25">
      <c r="A105" s="26"/>
      <c r="B105" s="150"/>
      <c r="C105" s="178">
        <v>10</v>
      </c>
      <c r="D105" s="152" t="s">
        <v>8</v>
      </c>
      <c r="E105" s="151">
        <v>167101102</v>
      </c>
      <c r="F105" s="153" t="s">
        <v>13</v>
      </c>
      <c r="G105" s="152" t="s">
        <v>3</v>
      </c>
      <c r="H105" s="154">
        <f>H106</f>
        <v>157.39600000000002</v>
      </c>
      <c r="I105" s="15">
        <v>0</v>
      </c>
      <c r="J105" s="97">
        <f>H105*I105</f>
        <v>0</v>
      </c>
      <c r="K105" s="155"/>
      <c r="L105" s="83"/>
      <c r="M105" s="1" t="s">
        <v>55</v>
      </c>
      <c r="N105" s="156" t="s">
        <v>111</v>
      </c>
      <c r="O105" s="157"/>
      <c r="P105" s="158">
        <f>O105*H104</f>
        <v>0</v>
      </c>
      <c r="Q105" s="158">
        <v>0</v>
      </c>
      <c r="R105" s="158">
        <f>Q105*H105</f>
        <v>0</v>
      </c>
      <c r="S105" s="158">
        <v>0</v>
      </c>
      <c r="T105" s="159">
        <f>S105*H105</f>
        <v>0</v>
      </c>
    </row>
    <row r="106" spans="1:20" x14ac:dyDescent="0.25">
      <c r="A106" s="26"/>
      <c r="B106" s="150"/>
      <c r="C106" s="178"/>
      <c r="D106" s="160" t="s">
        <v>38</v>
      </c>
      <c r="E106" s="151"/>
      <c r="F106" s="161" t="s">
        <v>11</v>
      </c>
      <c r="G106" s="152"/>
      <c r="H106" s="162">
        <f>7869.8*0.02</f>
        <v>157.39600000000002</v>
      </c>
      <c r="I106" s="97"/>
      <c r="J106" s="97"/>
      <c r="K106" s="155"/>
      <c r="L106" s="83"/>
      <c r="M106" s="11"/>
      <c r="N106" s="83"/>
      <c r="O106" s="101"/>
      <c r="P106" s="101"/>
      <c r="Q106" s="101"/>
      <c r="R106" s="101"/>
    </row>
    <row r="107" spans="1:20" ht="30" x14ac:dyDescent="0.25">
      <c r="A107" s="26"/>
      <c r="B107" s="150"/>
      <c r="C107" s="178">
        <v>11</v>
      </c>
      <c r="D107" s="152" t="s">
        <v>8</v>
      </c>
      <c r="E107" s="151">
        <v>171101112</v>
      </c>
      <c r="F107" s="153" t="s">
        <v>12</v>
      </c>
      <c r="G107" s="152" t="s">
        <v>3</v>
      </c>
      <c r="H107" s="154">
        <f>H108</f>
        <v>157.39600000000002</v>
      </c>
      <c r="I107" s="15">
        <v>0</v>
      </c>
      <c r="J107" s="97">
        <f>H107*I107</f>
        <v>0</v>
      </c>
      <c r="K107" s="155"/>
      <c r="L107" s="83"/>
      <c r="M107" s="1" t="s">
        <v>55</v>
      </c>
      <c r="N107" s="156" t="s">
        <v>111</v>
      </c>
      <c r="O107" s="157"/>
      <c r="P107" s="158">
        <f>O107*H106</f>
        <v>0</v>
      </c>
      <c r="Q107" s="158">
        <v>0</v>
      </c>
      <c r="R107" s="158">
        <f>Q107*H107</f>
        <v>0</v>
      </c>
      <c r="S107" s="158">
        <v>0</v>
      </c>
      <c r="T107" s="159">
        <f>S107*H107</f>
        <v>0</v>
      </c>
    </row>
    <row r="108" spans="1:20" x14ac:dyDescent="0.25">
      <c r="A108" s="26"/>
      <c r="B108" s="150"/>
      <c r="C108" s="178"/>
      <c r="D108" s="160" t="s">
        <v>39</v>
      </c>
      <c r="E108" s="151"/>
      <c r="F108" s="161" t="s">
        <v>204</v>
      </c>
      <c r="G108" s="152"/>
      <c r="H108" s="162">
        <f>7869.8*0.02</f>
        <v>157.39600000000002</v>
      </c>
      <c r="I108" s="97"/>
      <c r="J108" s="97"/>
      <c r="K108" s="155"/>
      <c r="L108" s="83"/>
      <c r="M108" s="11"/>
      <c r="N108" s="83"/>
      <c r="O108" s="101"/>
      <c r="P108" s="101"/>
      <c r="Q108" s="101"/>
      <c r="R108" s="101"/>
    </row>
    <row r="109" spans="1:20" ht="30" x14ac:dyDescent="0.25">
      <c r="A109" s="163"/>
      <c r="B109" s="164"/>
      <c r="C109" s="207">
        <v>12</v>
      </c>
      <c r="D109" s="166" t="s">
        <v>8</v>
      </c>
      <c r="E109" s="165">
        <v>174111101</v>
      </c>
      <c r="F109" s="167" t="s">
        <v>18</v>
      </c>
      <c r="G109" s="166" t="s">
        <v>3</v>
      </c>
      <c r="H109" s="168">
        <f>SUM(H110)</f>
        <v>1.0240000000000002</v>
      </c>
      <c r="I109" s="15">
        <v>0</v>
      </c>
      <c r="J109" s="98">
        <f>H109*I109</f>
        <v>0</v>
      </c>
      <c r="K109" s="169"/>
      <c r="L109" s="102"/>
      <c r="M109" s="1" t="s">
        <v>55</v>
      </c>
      <c r="N109" s="156" t="s">
        <v>111</v>
      </c>
      <c r="O109" s="157"/>
      <c r="P109" s="158">
        <f>O109*H108</f>
        <v>0</v>
      </c>
      <c r="Q109" s="158">
        <v>0</v>
      </c>
      <c r="R109" s="158">
        <f>Q109*H109</f>
        <v>0</v>
      </c>
      <c r="S109" s="158">
        <v>0</v>
      </c>
      <c r="T109" s="159">
        <f>S109*H109</f>
        <v>0</v>
      </c>
    </row>
    <row r="110" spans="1:20" x14ac:dyDescent="0.25">
      <c r="A110" s="26"/>
      <c r="B110" s="150"/>
      <c r="C110" s="178"/>
      <c r="D110" s="160" t="s">
        <v>39</v>
      </c>
      <c r="E110" s="151"/>
      <c r="F110" s="161" t="s">
        <v>257</v>
      </c>
      <c r="G110" s="152"/>
      <c r="H110" s="162">
        <f>16*0.4*0.4*0.4</f>
        <v>1.0240000000000002</v>
      </c>
      <c r="I110" s="97"/>
      <c r="J110" s="97"/>
      <c r="K110" s="155"/>
      <c r="L110" s="83"/>
      <c r="M110" s="11"/>
      <c r="N110" s="83"/>
      <c r="O110" s="101"/>
      <c r="P110" s="101"/>
      <c r="Q110" s="101"/>
      <c r="R110" s="101"/>
    </row>
    <row r="111" spans="1:20" s="163" customFormat="1" x14ac:dyDescent="0.25">
      <c r="A111" s="26"/>
      <c r="B111" s="150"/>
      <c r="C111" s="178">
        <v>13</v>
      </c>
      <c r="D111" s="152" t="s">
        <v>7</v>
      </c>
      <c r="E111" s="151">
        <v>10321100</v>
      </c>
      <c r="F111" s="174" t="s">
        <v>199</v>
      </c>
      <c r="G111" s="152" t="s">
        <v>1</v>
      </c>
      <c r="H111" s="175">
        <f>SUM(H112:H113)</f>
        <v>160.14280000000002</v>
      </c>
      <c r="I111" s="15">
        <v>0</v>
      </c>
      <c r="J111" s="97">
        <f>H111*I111</f>
        <v>0</v>
      </c>
      <c r="K111" s="155"/>
      <c r="L111" s="83"/>
      <c r="M111" s="1" t="s">
        <v>55</v>
      </c>
      <c r="N111" s="156" t="s">
        <v>111</v>
      </c>
      <c r="O111" s="157"/>
      <c r="P111" s="158">
        <f>O111*H110</f>
        <v>0</v>
      </c>
      <c r="Q111" s="158">
        <v>1</v>
      </c>
      <c r="R111" s="158">
        <f>Q111*H111</f>
        <v>160.14280000000002</v>
      </c>
      <c r="S111" s="158">
        <v>0</v>
      </c>
      <c r="T111" s="159">
        <f>S111*H111</f>
        <v>0</v>
      </c>
    </row>
    <row r="112" spans="1:20" x14ac:dyDescent="0.25">
      <c r="A112" s="26"/>
      <c r="B112" s="150"/>
      <c r="C112" s="178"/>
      <c r="D112" s="160" t="s">
        <v>39</v>
      </c>
      <c r="E112" s="151"/>
      <c r="F112" s="176" t="s">
        <v>191</v>
      </c>
      <c r="G112" s="152"/>
      <c r="H112" s="162">
        <f>2*109*0.1*0.105*1.2</f>
        <v>2.7467999999999999</v>
      </c>
      <c r="I112" s="97"/>
      <c r="J112" s="97"/>
      <c r="K112" s="155"/>
      <c r="L112" s="83"/>
      <c r="M112" s="11"/>
      <c r="N112" s="83"/>
      <c r="O112" s="101"/>
      <c r="P112" s="101"/>
      <c r="Q112" s="101"/>
      <c r="R112" s="101"/>
    </row>
    <row r="113" spans="1:20" x14ac:dyDescent="0.25">
      <c r="A113" s="26"/>
      <c r="B113" s="150"/>
      <c r="C113" s="178"/>
      <c r="D113" s="160" t="s">
        <v>39</v>
      </c>
      <c r="E113" s="151"/>
      <c r="F113" s="161" t="s">
        <v>190</v>
      </c>
      <c r="G113" s="152"/>
      <c r="H113" s="162">
        <f>7869.8*0.02</f>
        <v>157.39600000000002</v>
      </c>
      <c r="I113" s="97"/>
      <c r="J113" s="97"/>
      <c r="K113" s="155"/>
      <c r="L113" s="83"/>
      <c r="M113" s="11"/>
      <c r="N113" s="83"/>
      <c r="O113" s="101"/>
      <c r="P113" s="101"/>
      <c r="Q113" s="101"/>
      <c r="R113" s="101"/>
    </row>
    <row r="114" spans="1:20" ht="17.25" x14ac:dyDescent="0.25">
      <c r="A114" s="26"/>
      <c r="B114" s="150"/>
      <c r="C114" s="178">
        <v>14</v>
      </c>
      <c r="D114" s="152" t="s">
        <v>8</v>
      </c>
      <c r="E114" s="151" t="s">
        <v>22</v>
      </c>
      <c r="F114" s="153" t="s">
        <v>23</v>
      </c>
      <c r="G114" s="152" t="s">
        <v>0</v>
      </c>
      <c r="H114" s="154">
        <f>H115</f>
        <v>7869.8</v>
      </c>
      <c r="I114" s="15">
        <v>0</v>
      </c>
      <c r="J114" s="97">
        <f>H114*I114</f>
        <v>0</v>
      </c>
      <c r="K114" s="155"/>
      <c r="L114" s="83"/>
      <c r="M114" s="1" t="s">
        <v>55</v>
      </c>
      <c r="N114" s="156" t="s">
        <v>111</v>
      </c>
      <c r="O114" s="157"/>
      <c r="P114" s="158">
        <f>O114*H113</f>
        <v>0</v>
      </c>
      <c r="Q114" s="158">
        <v>5.0000000000000001E-3</v>
      </c>
      <c r="R114" s="158">
        <f>Q114*H114</f>
        <v>39.349000000000004</v>
      </c>
      <c r="S114" s="158">
        <v>0</v>
      </c>
      <c r="T114" s="159">
        <f>S114*H114</f>
        <v>0</v>
      </c>
    </row>
    <row r="115" spans="1:20" x14ac:dyDescent="0.25">
      <c r="A115" s="26"/>
      <c r="B115" s="150"/>
      <c r="C115" s="178"/>
      <c r="D115" s="160" t="s">
        <v>38</v>
      </c>
      <c r="E115" s="151"/>
      <c r="F115" s="161" t="s">
        <v>24</v>
      </c>
      <c r="G115" s="152"/>
      <c r="H115" s="162">
        <f>109*72.2</f>
        <v>7869.8</v>
      </c>
      <c r="I115" s="97"/>
      <c r="J115" s="97"/>
      <c r="K115" s="155"/>
      <c r="L115" s="83"/>
      <c r="M115" s="11"/>
      <c r="N115" s="83"/>
      <c r="O115" s="101"/>
      <c r="P115" s="101"/>
      <c r="Q115" s="101"/>
      <c r="R115" s="101"/>
    </row>
    <row r="116" spans="1:20" ht="30" x14ac:dyDescent="0.25">
      <c r="A116" s="26"/>
      <c r="B116" s="150"/>
      <c r="C116" s="178">
        <v>15</v>
      </c>
      <c r="D116" s="152" t="s">
        <v>7</v>
      </c>
      <c r="E116" s="151"/>
      <c r="F116" s="174" t="s">
        <v>26</v>
      </c>
      <c r="G116" s="152" t="s">
        <v>0</v>
      </c>
      <c r="H116" s="175">
        <f>H117</f>
        <v>8263.2900000000009</v>
      </c>
      <c r="I116" s="15">
        <v>0</v>
      </c>
      <c r="J116" s="97">
        <f>H116*I116</f>
        <v>0</v>
      </c>
      <c r="K116" s="155"/>
      <c r="L116" s="83"/>
      <c r="M116" s="1" t="s">
        <v>55</v>
      </c>
      <c r="N116" s="156" t="s">
        <v>111</v>
      </c>
      <c r="O116" s="157"/>
      <c r="P116" s="158">
        <f>O116*H115</f>
        <v>0</v>
      </c>
      <c r="Q116" s="158">
        <v>0.02</v>
      </c>
      <c r="R116" s="158">
        <f>Q116*H116</f>
        <v>165.26580000000001</v>
      </c>
      <c r="S116" s="158">
        <v>0</v>
      </c>
      <c r="T116" s="159">
        <f>S116*H116</f>
        <v>0</v>
      </c>
    </row>
    <row r="117" spans="1:20" x14ac:dyDescent="0.25">
      <c r="A117" s="26"/>
      <c r="B117" s="150"/>
      <c r="C117" s="178"/>
      <c r="D117" s="160" t="s">
        <v>39</v>
      </c>
      <c r="E117" s="151"/>
      <c r="F117" s="161" t="s">
        <v>25</v>
      </c>
      <c r="G117" s="152"/>
      <c r="H117" s="162">
        <f>109*72.2*1.05</f>
        <v>8263.2900000000009</v>
      </c>
      <c r="I117" s="97"/>
      <c r="J117" s="97"/>
      <c r="K117" s="155"/>
      <c r="L117" s="83"/>
      <c r="M117" s="11"/>
      <c r="N117" s="83"/>
      <c r="O117" s="101"/>
      <c r="P117" s="101"/>
      <c r="Q117" s="101"/>
      <c r="R117" s="101"/>
    </row>
    <row r="118" spans="1:20" ht="17.25" x14ac:dyDescent="0.25">
      <c r="A118" s="26"/>
      <c r="B118" s="150"/>
      <c r="C118" s="178">
        <v>16</v>
      </c>
      <c r="D118" s="152" t="s">
        <v>8</v>
      </c>
      <c r="E118" s="177" t="s">
        <v>28</v>
      </c>
      <c r="F118" s="153" t="s">
        <v>29</v>
      </c>
      <c r="G118" s="152" t="s">
        <v>0</v>
      </c>
      <c r="H118" s="154">
        <f>H119</f>
        <v>7869.8</v>
      </c>
      <c r="I118" s="15">
        <v>0</v>
      </c>
      <c r="J118" s="97">
        <f>H118*I118</f>
        <v>0</v>
      </c>
      <c r="K118" s="155"/>
      <c r="L118" s="83"/>
      <c r="M118" s="1" t="s">
        <v>55</v>
      </c>
      <c r="N118" s="156" t="s">
        <v>111</v>
      </c>
      <c r="O118" s="157"/>
      <c r="P118" s="158">
        <f>O118*H117</f>
        <v>0</v>
      </c>
      <c r="Q118" s="158">
        <v>1E-4</v>
      </c>
      <c r="R118" s="158">
        <f>Q118*H118</f>
        <v>0.78698000000000001</v>
      </c>
      <c r="S118" s="158">
        <v>0</v>
      </c>
      <c r="T118" s="159">
        <f>S118*H118</f>
        <v>0</v>
      </c>
    </row>
    <row r="119" spans="1:20" x14ac:dyDescent="0.25">
      <c r="A119" s="26"/>
      <c r="B119" s="150"/>
      <c r="C119" s="178"/>
      <c r="D119" s="160" t="s">
        <v>39</v>
      </c>
      <c r="E119" s="151"/>
      <c r="F119" s="161" t="s">
        <v>24</v>
      </c>
      <c r="G119" s="152"/>
      <c r="H119" s="162">
        <f>109*72.2</f>
        <v>7869.8</v>
      </c>
      <c r="I119" s="97"/>
      <c r="J119" s="97"/>
      <c r="K119" s="155"/>
      <c r="L119" s="83"/>
      <c r="M119" s="11"/>
      <c r="N119" s="83"/>
      <c r="O119" s="101"/>
      <c r="P119" s="101"/>
      <c r="Q119" s="101"/>
      <c r="R119" s="101"/>
    </row>
    <row r="120" spans="1:20" ht="17.25" x14ac:dyDescent="0.25">
      <c r="A120" s="26"/>
      <c r="B120" s="150"/>
      <c r="C120" s="178">
        <v>17</v>
      </c>
      <c r="D120" s="152" t="s">
        <v>8</v>
      </c>
      <c r="E120" s="177" t="s">
        <v>30</v>
      </c>
      <c r="F120" s="153" t="s">
        <v>31</v>
      </c>
      <c r="G120" s="152" t="s">
        <v>0</v>
      </c>
      <c r="H120" s="154">
        <f>SUM(H121:H122)</f>
        <v>9047.7000000000007</v>
      </c>
      <c r="I120" s="15">
        <v>0</v>
      </c>
      <c r="J120" s="97">
        <f>H120*I120</f>
        <v>0</v>
      </c>
      <c r="K120" s="155"/>
      <c r="L120" s="83"/>
      <c r="M120" s="1" t="s">
        <v>55</v>
      </c>
      <c r="N120" s="156" t="s">
        <v>111</v>
      </c>
      <c r="O120" s="157"/>
      <c r="P120" s="158">
        <f>O120*H119</f>
        <v>0</v>
      </c>
      <c r="Q120" s="158">
        <v>5.0000000000000002E-5</v>
      </c>
      <c r="R120" s="158">
        <f>Q120*H120</f>
        <v>0.45238500000000004</v>
      </c>
      <c r="S120" s="158">
        <v>0</v>
      </c>
      <c r="T120" s="159">
        <f>S120*H120</f>
        <v>0</v>
      </c>
    </row>
    <row r="121" spans="1:20" x14ac:dyDescent="0.25">
      <c r="A121" s="26"/>
      <c r="B121" s="150"/>
      <c r="C121" s="178"/>
      <c r="D121" s="160" t="s">
        <v>39</v>
      </c>
      <c r="E121" s="151"/>
      <c r="F121" s="161" t="s">
        <v>32</v>
      </c>
      <c r="G121" s="152"/>
      <c r="H121" s="162">
        <f>109*72.2</f>
        <v>7869.8</v>
      </c>
      <c r="I121" s="97"/>
      <c r="J121" s="97"/>
      <c r="K121" s="155"/>
      <c r="L121" s="83"/>
      <c r="M121" s="11"/>
      <c r="N121" s="83"/>
      <c r="O121" s="101"/>
      <c r="P121" s="101"/>
      <c r="Q121" s="101"/>
      <c r="R121" s="101"/>
    </row>
    <row r="122" spans="1:20" x14ac:dyDescent="0.25">
      <c r="A122" s="26"/>
      <c r="B122" s="150"/>
      <c r="C122" s="178"/>
      <c r="D122" s="160" t="s">
        <v>39</v>
      </c>
      <c r="E122" s="151"/>
      <c r="F122" s="161" t="s">
        <v>33</v>
      </c>
      <c r="G122" s="152"/>
      <c r="H122" s="162">
        <f>115*78+27*2.1+2*21*0.5-109*72.2</f>
        <v>1177.9000000000005</v>
      </c>
      <c r="I122" s="97"/>
      <c r="J122" s="97"/>
      <c r="K122" s="155"/>
      <c r="L122" s="83"/>
      <c r="M122" s="11"/>
      <c r="N122" s="83"/>
      <c r="O122" s="101"/>
      <c r="P122" s="101"/>
      <c r="Q122" s="101"/>
      <c r="R122" s="101"/>
    </row>
    <row r="123" spans="1:20" ht="17.25" x14ac:dyDescent="0.25">
      <c r="A123" s="26"/>
      <c r="B123" s="150"/>
      <c r="C123" s="178">
        <v>18</v>
      </c>
      <c r="D123" s="178" t="s">
        <v>8</v>
      </c>
      <c r="E123" s="177" t="s">
        <v>34</v>
      </c>
      <c r="F123" s="153" t="s">
        <v>35</v>
      </c>
      <c r="G123" s="152" t="s">
        <v>0</v>
      </c>
      <c r="H123" s="154">
        <f>SUM(H124:H125)</f>
        <v>9047.7000000000007</v>
      </c>
      <c r="I123" s="15">
        <v>0</v>
      </c>
      <c r="J123" s="97">
        <f>H123*I123</f>
        <v>0</v>
      </c>
      <c r="K123" s="155"/>
      <c r="L123" s="83"/>
      <c r="M123" s="1" t="s">
        <v>55</v>
      </c>
      <c r="N123" s="156" t="s">
        <v>111</v>
      </c>
      <c r="O123" s="157"/>
      <c r="P123" s="158">
        <f>O123*H122</f>
        <v>0</v>
      </c>
      <c r="Q123" s="158">
        <v>0</v>
      </c>
      <c r="R123" s="158">
        <f>Q123*H123</f>
        <v>0</v>
      </c>
      <c r="S123" s="158">
        <v>0</v>
      </c>
      <c r="T123" s="159">
        <f>S123*H123</f>
        <v>0</v>
      </c>
    </row>
    <row r="124" spans="1:20" x14ac:dyDescent="0.25">
      <c r="A124" s="26"/>
      <c r="B124" s="150"/>
      <c r="C124" s="178"/>
      <c r="D124" s="160" t="s">
        <v>39</v>
      </c>
      <c r="E124" s="151"/>
      <c r="F124" s="161" t="s">
        <v>32</v>
      </c>
      <c r="G124" s="152"/>
      <c r="H124" s="162">
        <f>109*72.2</f>
        <v>7869.8</v>
      </c>
      <c r="I124" s="97"/>
      <c r="J124" s="97"/>
      <c r="K124" s="155"/>
      <c r="L124" s="83"/>
      <c r="M124" s="11"/>
      <c r="N124" s="83"/>
      <c r="O124" s="101"/>
      <c r="P124" s="101"/>
      <c r="Q124" s="101"/>
      <c r="R124" s="101"/>
    </row>
    <row r="125" spans="1:20" x14ac:dyDescent="0.25">
      <c r="A125" s="26"/>
      <c r="B125" s="150"/>
      <c r="C125" s="178"/>
      <c r="D125" s="160" t="s">
        <v>39</v>
      </c>
      <c r="E125" s="151"/>
      <c r="F125" s="161" t="s">
        <v>33</v>
      </c>
      <c r="G125" s="152"/>
      <c r="H125" s="162">
        <f>115*78+27*2.1+2*21*0.5-109*72.2</f>
        <v>1177.9000000000005</v>
      </c>
      <c r="I125" s="97"/>
      <c r="J125" s="97"/>
      <c r="K125" s="155"/>
      <c r="L125" s="83"/>
      <c r="M125" s="11"/>
      <c r="N125" s="83"/>
      <c r="O125" s="101"/>
      <c r="P125" s="101"/>
      <c r="Q125" s="101"/>
      <c r="R125" s="101"/>
    </row>
    <row r="126" spans="1:20" x14ac:dyDescent="0.25">
      <c r="A126" s="26"/>
      <c r="B126" s="150"/>
      <c r="C126" s="178">
        <v>19</v>
      </c>
      <c r="D126" s="178" t="s">
        <v>8</v>
      </c>
      <c r="E126" s="177" t="s">
        <v>36</v>
      </c>
      <c r="F126" s="153" t="s">
        <v>37</v>
      </c>
      <c r="G126" s="152" t="s">
        <v>41</v>
      </c>
      <c r="H126" s="154">
        <f>H128</f>
        <v>275.44300000000004</v>
      </c>
      <c r="I126" s="15">
        <v>0</v>
      </c>
      <c r="J126" s="97">
        <f>H126*I126</f>
        <v>0</v>
      </c>
      <c r="K126" s="155"/>
      <c r="L126" s="83"/>
      <c r="M126" s="1" t="s">
        <v>55</v>
      </c>
      <c r="N126" s="156" t="s">
        <v>111</v>
      </c>
      <c r="O126" s="157"/>
      <c r="P126" s="158">
        <f>O126*H125</f>
        <v>0</v>
      </c>
      <c r="Q126" s="158">
        <v>1E-3</v>
      </c>
      <c r="R126" s="158">
        <f>Q126*H126</f>
        <v>0.27544300000000005</v>
      </c>
      <c r="S126" s="158">
        <v>0</v>
      </c>
      <c r="T126" s="159">
        <f>S126*H126</f>
        <v>0</v>
      </c>
    </row>
    <row r="127" spans="1:20" x14ac:dyDescent="0.25">
      <c r="A127" s="26"/>
      <c r="B127" s="150"/>
      <c r="C127" s="178"/>
      <c r="D127" s="160" t="s">
        <v>38</v>
      </c>
      <c r="E127" s="151"/>
      <c r="F127" s="179" t="s">
        <v>37</v>
      </c>
      <c r="G127" s="152"/>
      <c r="H127" s="162"/>
      <c r="I127" s="97"/>
      <c r="J127" s="97"/>
      <c r="K127" s="155"/>
      <c r="L127" s="83"/>
      <c r="M127" s="11"/>
      <c r="N127" s="83"/>
      <c r="O127" s="101"/>
      <c r="P127" s="101"/>
      <c r="Q127" s="101"/>
      <c r="R127" s="101"/>
    </row>
    <row r="128" spans="1:20" x14ac:dyDescent="0.25">
      <c r="A128" s="26"/>
      <c r="B128" s="150"/>
      <c r="C128" s="178"/>
      <c r="D128" s="160" t="s">
        <v>39</v>
      </c>
      <c r="E128" s="151"/>
      <c r="F128" s="161" t="s">
        <v>40</v>
      </c>
      <c r="G128" s="152"/>
      <c r="H128" s="162">
        <f>7869.8*0.035</f>
        <v>275.44300000000004</v>
      </c>
      <c r="I128" s="97"/>
      <c r="J128" s="97"/>
      <c r="K128" s="155"/>
      <c r="L128" s="83"/>
      <c r="M128" s="11"/>
      <c r="N128" s="83"/>
      <c r="O128" s="101"/>
      <c r="P128" s="101"/>
      <c r="Q128" s="101"/>
      <c r="R128" s="101"/>
    </row>
    <row r="129" spans="1:20" x14ac:dyDescent="0.25">
      <c r="A129" s="26"/>
      <c r="B129" s="150"/>
      <c r="C129" s="178">
        <v>20</v>
      </c>
      <c r="D129" s="151" t="s">
        <v>8</v>
      </c>
      <c r="E129" s="177" t="s">
        <v>42</v>
      </c>
      <c r="F129" s="153" t="s">
        <v>43</v>
      </c>
      <c r="G129" s="152" t="s">
        <v>41</v>
      </c>
      <c r="H129" s="154">
        <f>H131</f>
        <v>236.09399999999999</v>
      </c>
      <c r="I129" s="15">
        <v>0</v>
      </c>
      <c r="J129" s="97">
        <f>H129*I129</f>
        <v>0</v>
      </c>
      <c r="K129" s="155"/>
      <c r="L129" s="83"/>
      <c r="M129" s="1" t="s">
        <v>55</v>
      </c>
      <c r="N129" s="156" t="s">
        <v>111</v>
      </c>
      <c r="O129" s="157"/>
      <c r="P129" s="158">
        <f>O129*H128</f>
        <v>0</v>
      </c>
      <c r="Q129" s="158">
        <v>1E-3</v>
      </c>
      <c r="R129" s="158">
        <f>Q129*H129</f>
        <v>0.236094</v>
      </c>
      <c r="S129" s="158">
        <v>0</v>
      </c>
      <c r="T129" s="159">
        <f>S129*H129</f>
        <v>0</v>
      </c>
    </row>
    <row r="130" spans="1:20" x14ac:dyDescent="0.25">
      <c r="A130" s="26"/>
      <c r="B130" s="150"/>
      <c r="C130" s="178"/>
      <c r="D130" s="160" t="s">
        <v>38</v>
      </c>
      <c r="E130" s="151"/>
      <c r="F130" s="179" t="s">
        <v>43</v>
      </c>
      <c r="G130" s="152"/>
      <c r="H130" s="162"/>
      <c r="I130" s="97"/>
      <c r="J130" s="97"/>
      <c r="K130" s="155"/>
      <c r="L130" s="83"/>
      <c r="M130" s="11"/>
      <c r="N130" s="83"/>
      <c r="O130" s="101"/>
      <c r="P130" s="101"/>
      <c r="Q130" s="101"/>
      <c r="R130" s="101"/>
    </row>
    <row r="131" spans="1:20" x14ac:dyDescent="0.25">
      <c r="A131" s="26"/>
      <c r="B131" s="150"/>
      <c r="C131" s="178"/>
      <c r="D131" s="160" t="s">
        <v>39</v>
      </c>
      <c r="E131" s="151"/>
      <c r="F131" s="161" t="s">
        <v>44</v>
      </c>
      <c r="G131" s="152"/>
      <c r="H131" s="162">
        <f>7869.8*0.03</f>
        <v>236.09399999999999</v>
      </c>
      <c r="I131" s="97"/>
      <c r="J131" s="97"/>
      <c r="K131" s="155"/>
      <c r="L131" s="83"/>
      <c r="M131" s="11"/>
      <c r="N131" s="83"/>
      <c r="O131" s="101"/>
      <c r="P131" s="101"/>
      <c r="Q131" s="101"/>
      <c r="R131" s="101"/>
    </row>
    <row r="132" spans="1:20" x14ac:dyDescent="0.25">
      <c r="A132" s="26"/>
      <c r="B132" s="150"/>
      <c r="C132" s="178">
        <v>21</v>
      </c>
      <c r="D132" s="178" t="s">
        <v>8</v>
      </c>
      <c r="E132" s="177" t="s">
        <v>47</v>
      </c>
      <c r="F132" s="153" t="s">
        <v>45</v>
      </c>
      <c r="G132" s="152" t="s">
        <v>41</v>
      </c>
      <c r="H132" s="154">
        <f>H134</f>
        <v>236.09399999999999</v>
      </c>
      <c r="I132" s="15">
        <v>0</v>
      </c>
      <c r="J132" s="97">
        <f>H132*I132</f>
        <v>0</v>
      </c>
      <c r="K132" s="155"/>
      <c r="L132" s="83"/>
      <c r="M132" s="1" t="s">
        <v>55</v>
      </c>
      <c r="N132" s="156" t="s">
        <v>111</v>
      </c>
      <c r="O132" s="157"/>
      <c r="P132" s="158">
        <f>O132*H131</f>
        <v>0</v>
      </c>
      <c r="Q132" s="158">
        <v>1E-3</v>
      </c>
      <c r="R132" s="158">
        <f>Q132*H132</f>
        <v>0.236094</v>
      </c>
      <c r="S132" s="158">
        <v>0</v>
      </c>
      <c r="T132" s="159">
        <f>S132*H132</f>
        <v>0</v>
      </c>
    </row>
    <row r="133" spans="1:20" x14ac:dyDescent="0.25">
      <c r="A133" s="26"/>
      <c r="B133" s="150"/>
      <c r="C133" s="178"/>
      <c r="D133" s="160" t="s">
        <v>38</v>
      </c>
      <c r="E133" s="151"/>
      <c r="F133" s="179" t="s">
        <v>46</v>
      </c>
      <c r="G133" s="152"/>
      <c r="H133" s="162"/>
      <c r="I133" s="97"/>
      <c r="J133" s="97"/>
      <c r="K133" s="155"/>
      <c r="L133" s="83"/>
      <c r="M133" s="11"/>
      <c r="N133" s="83"/>
      <c r="O133" s="101"/>
      <c r="P133" s="101"/>
      <c r="Q133" s="101"/>
      <c r="R133" s="101"/>
    </row>
    <row r="134" spans="1:20" x14ac:dyDescent="0.25">
      <c r="A134" s="26"/>
      <c r="B134" s="150"/>
      <c r="C134" s="178"/>
      <c r="D134" s="160" t="s">
        <v>39</v>
      </c>
      <c r="E134" s="151"/>
      <c r="F134" s="161" t="s">
        <v>44</v>
      </c>
      <c r="G134" s="152"/>
      <c r="H134" s="162">
        <f>7869.8*0.03</f>
        <v>236.09399999999999</v>
      </c>
      <c r="I134" s="97"/>
      <c r="J134" s="97"/>
      <c r="K134" s="155"/>
      <c r="L134" s="83"/>
      <c r="M134" s="11"/>
      <c r="N134" s="83"/>
      <c r="O134" s="101"/>
      <c r="P134" s="101"/>
      <c r="Q134" s="101"/>
      <c r="R134" s="101"/>
    </row>
    <row r="135" spans="1:20" ht="17.25" x14ac:dyDescent="0.25">
      <c r="A135" s="26"/>
      <c r="B135" s="150"/>
      <c r="C135" s="178">
        <v>22</v>
      </c>
      <c r="D135" s="178" t="s">
        <v>8</v>
      </c>
      <c r="E135" s="177" t="s">
        <v>48</v>
      </c>
      <c r="F135" s="153" t="s">
        <v>49</v>
      </c>
      <c r="G135" s="152" t="s">
        <v>0</v>
      </c>
      <c r="H135" s="154">
        <f>H136</f>
        <v>7869.8</v>
      </c>
      <c r="I135" s="15">
        <v>0</v>
      </c>
      <c r="J135" s="97">
        <f>H135*I135</f>
        <v>0</v>
      </c>
      <c r="K135" s="155"/>
      <c r="L135" s="83"/>
      <c r="M135" s="1" t="s">
        <v>55</v>
      </c>
      <c r="N135" s="156" t="s">
        <v>111</v>
      </c>
      <c r="O135" s="157"/>
      <c r="P135" s="158">
        <f>O135*H134</f>
        <v>0</v>
      </c>
      <c r="Q135" s="158">
        <v>1E-4</v>
      </c>
      <c r="R135" s="158">
        <f>Q135*H135</f>
        <v>0.78698000000000001</v>
      </c>
      <c r="S135" s="158">
        <v>0</v>
      </c>
      <c r="T135" s="159">
        <f>S135*H135</f>
        <v>0</v>
      </c>
    </row>
    <row r="136" spans="1:20" x14ac:dyDescent="0.25">
      <c r="A136" s="26"/>
      <c r="B136" s="150"/>
      <c r="C136" s="178"/>
      <c r="D136" s="160" t="s">
        <v>39</v>
      </c>
      <c r="E136" s="151"/>
      <c r="F136" s="161" t="s">
        <v>32</v>
      </c>
      <c r="G136" s="152"/>
      <c r="H136" s="162">
        <f>109*72.2</f>
        <v>7869.8</v>
      </c>
      <c r="I136" s="97"/>
      <c r="J136" s="97"/>
      <c r="K136" s="155"/>
      <c r="L136" s="83"/>
      <c r="M136" s="11"/>
      <c r="N136" s="83"/>
      <c r="O136" s="101"/>
      <c r="P136" s="101"/>
      <c r="Q136" s="101"/>
      <c r="R136" s="101"/>
    </row>
    <row r="137" spans="1:20" s="142" customFormat="1" x14ac:dyDescent="0.3">
      <c r="B137" s="143"/>
      <c r="C137" s="564"/>
      <c r="D137" s="146" t="s">
        <v>50</v>
      </c>
      <c r="E137" s="144">
        <v>5</v>
      </c>
      <c r="F137" s="144" t="s">
        <v>208</v>
      </c>
      <c r="G137" s="146"/>
      <c r="H137" s="147"/>
      <c r="I137" s="96"/>
      <c r="J137" s="96">
        <f>SUM(J138:J155)</f>
        <v>0</v>
      </c>
      <c r="K137" s="148"/>
      <c r="L137" s="149"/>
      <c r="M137" s="14"/>
      <c r="N137" s="140"/>
      <c r="O137" s="140"/>
      <c r="P137" s="141">
        <f>SUM(P138:P155)</f>
        <v>0</v>
      </c>
      <c r="Q137" s="140"/>
      <c r="R137" s="141">
        <f>SUM(R138:R155)</f>
        <v>118.77340240000011</v>
      </c>
      <c r="S137" s="140"/>
      <c r="T137" s="141">
        <f>SUM(T138:T155)</f>
        <v>0</v>
      </c>
    </row>
    <row r="138" spans="1:20" ht="30" x14ac:dyDescent="0.25">
      <c r="A138" s="26"/>
      <c r="B138" s="150"/>
      <c r="C138" s="178">
        <v>23</v>
      </c>
      <c r="D138" s="178" t="s">
        <v>8</v>
      </c>
      <c r="E138" s="177" t="s">
        <v>51</v>
      </c>
      <c r="F138" s="153" t="s">
        <v>57</v>
      </c>
      <c r="G138" s="152" t="s">
        <v>0</v>
      </c>
      <c r="H138" s="154">
        <f>H140</f>
        <v>21.8</v>
      </c>
      <c r="I138" s="15">
        <v>0</v>
      </c>
      <c r="J138" s="97">
        <f>H138*I138</f>
        <v>0</v>
      </c>
      <c r="K138" s="155"/>
      <c r="L138" s="83"/>
      <c r="M138" s="1" t="s">
        <v>55</v>
      </c>
      <c r="N138" s="156" t="s">
        <v>111</v>
      </c>
      <c r="O138" s="157"/>
      <c r="P138" s="158">
        <f>O138*H137</f>
        <v>0</v>
      </c>
      <c r="Q138" s="158">
        <v>4.1999999999999997E-3</v>
      </c>
      <c r="R138" s="158">
        <f>Q138*H138</f>
        <v>9.1560000000000002E-2</v>
      </c>
      <c r="S138" s="158">
        <v>0</v>
      </c>
      <c r="T138" s="159">
        <f>S138*H138</f>
        <v>0</v>
      </c>
    </row>
    <row r="139" spans="1:20" x14ac:dyDescent="0.25">
      <c r="A139" s="26"/>
      <c r="B139" s="150"/>
      <c r="C139" s="565"/>
      <c r="D139" s="160" t="s">
        <v>39</v>
      </c>
      <c r="E139" s="180" t="s">
        <v>55</v>
      </c>
      <c r="F139" s="181" t="s">
        <v>56</v>
      </c>
      <c r="G139" s="152"/>
      <c r="H139" s="154"/>
      <c r="I139" s="97"/>
      <c r="J139" s="97"/>
      <c r="K139" s="155"/>
      <c r="L139" s="83"/>
      <c r="M139" s="17"/>
      <c r="N139" s="102"/>
      <c r="O139" s="101"/>
      <c r="P139" s="25"/>
      <c r="Q139" s="101"/>
      <c r="R139" s="25"/>
    </row>
    <row r="140" spans="1:20" x14ac:dyDescent="0.25">
      <c r="A140" s="163"/>
      <c r="B140" s="164"/>
      <c r="C140" s="207"/>
      <c r="D140" s="170" t="s">
        <v>38</v>
      </c>
      <c r="E140" s="165"/>
      <c r="F140" s="171" t="s">
        <v>5</v>
      </c>
      <c r="G140" s="166"/>
      <c r="H140" s="172">
        <f>2*109*0.1</f>
        <v>21.8</v>
      </c>
      <c r="I140" s="98"/>
      <c r="J140" s="98"/>
      <c r="K140" s="169"/>
      <c r="L140" s="102"/>
      <c r="M140" s="11"/>
      <c r="N140" s="83"/>
      <c r="O140" s="173"/>
      <c r="P140" s="173"/>
      <c r="Q140" s="173"/>
      <c r="R140" s="173"/>
      <c r="S140" s="163"/>
      <c r="T140" s="163"/>
    </row>
    <row r="141" spans="1:20" s="163" customFormat="1" ht="17.25" x14ac:dyDescent="0.25">
      <c r="A141" s="26"/>
      <c r="B141" s="150"/>
      <c r="C141" s="178">
        <v>24</v>
      </c>
      <c r="D141" s="178" t="s">
        <v>8</v>
      </c>
      <c r="E141" s="177" t="s">
        <v>54</v>
      </c>
      <c r="F141" s="153" t="s">
        <v>59</v>
      </c>
      <c r="G141" s="152" t="s">
        <v>0</v>
      </c>
      <c r="H141" s="154">
        <f>H144</f>
        <v>21.8</v>
      </c>
      <c r="I141" s="15">
        <v>0</v>
      </c>
      <c r="J141" s="97">
        <f>H141*I141</f>
        <v>0</v>
      </c>
      <c r="K141" s="155"/>
      <c r="L141" s="83"/>
      <c r="M141" s="1" t="s">
        <v>55</v>
      </c>
      <c r="N141" s="156" t="s">
        <v>111</v>
      </c>
      <c r="O141" s="157"/>
      <c r="P141" s="158">
        <f>O141*H140</f>
        <v>0</v>
      </c>
      <c r="Q141" s="158">
        <v>8.8000000000000005E-3</v>
      </c>
      <c r="R141" s="158">
        <f>Q141*H141</f>
        <v>0.19184000000000001</v>
      </c>
      <c r="S141" s="158">
        <v>0</v>
      </c>
      <c r="T141" s="159">
        <f>S141*H141</f>
        <v>0</v>
      </c>
    </row>
    <row r="142" spans="1:20" x14ac:dyDescent="0.25">
      <c r="A142" s="26"/>
      <c r="B142" s="150"/>
      <c r="C142" s="565"/>
      <c r="D142" s="160" t="s">
        <v>39</v>
      </c>
      <c r="E142" s="180" t="s">
        <v>55</v>
      </c>
      <c r="F142" s="181" t="s">
        <v>56</v>
      </c>
      <c r="G142" s="152"/>
      <c r="H142" s="154"/>
      <c r="I142" s="97"/>
      <c r="J142" s="97"/>
      <c r="K142" s="155"/>
      <c r="L142" s="83"/>
      <c r="M142" s="17"/>
      <c r="N142" s="102"/>
      <c r="O142" s="101"/>
      <c r="P142" s="25"/>
      <c r="Q142" s="101"/>
      <c r="R142" s="25"/>
    </row>
    <row r="143" spans="1:20" x14ac:dyDescent="0.25">
      <c r="A143" s="163"/>
      <c r="B143" s="164"/>
      <c r="C143" s="207"/>
      <c r="D143" s="170" t="s">
        <v>38</v>
      </c>
      <c r="E143" s="165"/>
      <c r="F143" s="171" t="s">
        <v>4</v>
      </c>
      <c r="G143" s="166"/>
      <c r="H143" s="172">
        <f>2*109*0.1</f>
        <v>21.8</v>
      </c>
      <c r="I143" s="98"/>
      <c r="J143" s="98"/>
      <c r="K143" s="169"/>
      <c r="L143" s="102"/>
      <c r="M143" s="17"/>
      <c r="N143" s="102"/>
      <c r="O143" s="173"/>
      <c r="P143" s="173"/>
      <c r="Q143" s="173"/>
      <c r="R143" s="173"/>
      <c r="S143" s="163"/>
      <c r="T143" s="163"/>
    </row>
    <row r="144" spans="1:20" s="163" customFormat="1" x14ac:dyDescent="0.25">
      <c r="B144" s="164"/>
      <c r="C144" s="207"/>
      <c r="D144" s="170" t="s">
        <v>39</v>
      </c>
      <c r="E144" s="165"/>
      <c r="F144" s="171" t="s">
        <v>58</v>
      </c>
      <c r="G144" s="166"/>
      <c r="H144" s="172">
        <f>2*109*0.1</f>
        <v>21.8</v>
      </c>
      <c r="I144" s="98"/>
      <c r="J144" s="98"/>
      <c r="K144" s="169"/>
      <c r="L144" s="102"/>
      <c r="M144" s="11"/>
      <c r="N144" s="83"/>
      <c r="O144" s="173"/>
      <c r="P144" s="173"/>
      <c r="Q144" s="173"/>
      <c r="R144" s="173"/>
    </row>
    <row r="145" spans="1:20" s="163" customFormat="1" ht="17.25" x14ac:dyDescent="0.25">
      <c r="A145" s="26"/>
      <c r="B145" s="150"/>
      <c r="C145" s="178">
        <v>25</v>
      </c>
      <c r="D145" s="178" t="s">
        <v>8</v>
      </c>
      <c r="E145" s="177" t="s">
        <v>60</v>
      </c>
      <c r="F145" s="153" t="s">
        <v>61</v>
      </c>
      <c r="G145" s="152" t="s">
        <v>0</v>
      </c>
      <c r="H145" s="154">
        <f>H148</f>
        <v>1480.7600000000011</v>
      </c>
      <c r="I145" s="15">
        <v>0</v>
      </c>
      <c r="J145" s="97">
        <f>H145*I145</f>
        <v>0</v>
      </c>
      <c r="K145" s="155"/>
      <c r="L145" s="83"/>
      <c r="M145" s="1" t="s">
        <v>55</v>
      </c>
      <c r="N145" s="156" t="s">
        <v>111</v>
      </c>
      <c r="O145" s="157"/>
      <c r="P145" s="158">
        <f>O145*H144</f>
        <v>0</v>
      </c>
      <c r="Q145" s="158">
        <v>1.97E-3</v>
      </c>
      <c r="R145" s="158">
        <f>Q145*H145</f>
        <v>2.9170972000000024</v>
      </c>
      <c r="S145" s="158">
        <v>0</v>
      </c>
      <c r="T145" s="159">
        <f>S145*H145</f>
        <v>0</v>
      </c>
    </row>
    <row r="146" spans="1:20" x14ac:dyDescent="0.25">
      <c r="A146" s="26"/>
      <c r="B146" s="150"/>
      <c r="C146" s="178"/>
      <c r="D146" s="182" t="s">
        <v>38</v>
      </c>
      <c r="E146" s="151"/>
      <c r="F146" s="183" t="s">
        <v>62</v>
      </c>
      <c r="G146" s="152"/>
      <c r="H146" s="154"/>
      <c r="I146" s="97"/>
      <c r="J146" s="97"/>
      <c r="K146" s="155"/>
      <c r="L146" s="83"/>
      <c r="M146" s="11"/>
      <c r="N146" s="83"/>
      <c r="O146" s="101"/>
      <c r="P146" s="25"/>
      <c r="Q146" s="101"/>
      <c r="R146" s="25"/>
    </row>
    <row r="147" spans="1:20" x14ac:dyDescent="0.25">
      <c r="A147" s="26"/>
      <c r="B147" s="150"/>
      <c r="C147" s="566"/>
      <c r="D147" s="182" t="s">
        <v>39</v>
      </c>
      <c r="E147" s="185" t="s">
        <v>55</v>
      </c>
      <c r="F147" s="186" t="s">
        <v>63</v>
      </c>
      <c r="G147" s="184"/>
      <c r="H147" s="154"/>
      <c r="I147" s="97"/>
      <c r="J147" s="97"/>
      <c r="K147" s="155"/>
      <c r="L147" s="83"/>
      <c r="M147" s="11"/>
      <c r="N147" s="83"/>
      <c r="O147" s="101"/>
      <c r="P147" s="25"/>
      <c r="Q147" s="101"/>
      <c r="R147" s="25"/>
    </row>
    <row r="148" spans="1:20" x14ac:dyDescent="0.25">
      <c r="A148" s="26"/>
      <c r="B148" s="150"/>
      <c r="C148" s="178"/>
      <c r="D148" s="160" t="s">
        <v>39</v>
      </c>
      <c r="E148" s="151"/>
      <c r="F148" s="161" t="s">
        <v>259</v>
      </c>
      <c r="G148" s="152"/>
      <c r="H148" s="162">
        <f>115*78+27*2.1+2*21*0.5+2*79.7*1.9-109*72.2</f>
        <v>1480.7600000000011</v>
      </c>
      <c r="I148" s="97"/>
      <c r="J148" s="97"/>
      <c r="K148" s="155"/>
      <c r="L148" s="83"/>
      <c r="M148" s="11"/>
      <c r="N148" s="83"/>
      <c r="O148" s="101"/>
      <c r="P148" s="101"/>
      <c r="Q148" s="101"/>
      <c r="R148" s="101"/>
    </row>
    <row r="149" spans="1:20" ht="17.25" x14ac:dyDescent="0.25">
      <c r="A149" s="26"/>
      <c r="B149" s="150"/>
      <c r="C149" s="178">
        <v>26</v>
      </c>
      <c r="D149" s="178" t="s">
        <v>8</v>
      </c>
      <c r="E149" s="177" t="s">
        <v>64</v>
      </c>
      <c r="F149" s="153" t="s">
        <v>65</v>
      </c>
      <c r="G149" s="152" t="s">
        <v>0</v>
      </c>
      <c r="H149" s="154">
        <f>H152</f>
        <v>21.8</v>
      </c>
      <c r="I149" s="15">
        <v>0</v>
      </c>
      <c r="J149" s="97">
        <f>H149*I149</f>
        <v>0</v>
      </c>
      <c r="K149" s="155"/>
      <c r="L149" s="83"/>
      <c r="M149" s="1" t="s">
        <v>55</v>
      </c>
      <c r="N149" s="156" t="s">
        <v>111</v>
      </c>
      <c r="O149" s="157"/>
      <c r="P149" s="158">
        <f>O149*H148</f>
        <v>0</v>
      </c>
      <c r="Q149" s="158">
        <v>1.9E-2</v>
      </c>
      <c r="R149" s="158">
        <f>Q149*H149</f>
        <v>0.41420000000000001</v>
      </c>
      <c r="S149" s="158">
        <v>0</v>
      </c>
      <c r="T149" s="159">
        <f>S149*H149</f>
        <v>0</v>
      </c>
    </row>
    <row r="150" spans="1:20" ht="27" x14ac:dyDescent="0.25">
      <c r="A150" s="26"/>
      <c r="B150" s="150"/>
      <c r="C150" s="178"/>
      <c r="D150" s="182" t="s">
        <v>38</v>
      </c>
      <c r="E150" s="151"/>
      <c r="F150" s="183" t="s">
        <v>66</v>
      </c>
      <c r="G150" s="152"/>
      <c r="H150" s="154"/>
      <c r="I150" s="97"/>
      <c r="J150" s="97"/>
      <c r="K150" s="155"/>
      <c r="L150" s="83"/>
      <c r="M150" s="11"/>
      <c r="N150" s="83"/>
      <c r="O150" s="101"/>
      <c r="P150" s="25"/>
      <c r="Q150" s="101"/>
      <c r="R150" s="25"/>
    </row>
    <row r="151" spans="1:20" x14ac:dyDescent="0.25">
      <c r="A151" s="26"/>
      <c r="B151" s="150"/>
      <c r="C151" s="566"/>
      <c r="D151" s="182" t="s">
        <v>39</v>
      </c>
      <c r="E151" s="185" t="s">
        <v>55</v>
      </c>
      <c r="F151" s="186" t="s">
        <v>56</v>
      </c>
      <c r="G151" s="184"/>
      <c r="H151" s="154"/>
      <c r="I151" s="97"/>
      <c r="J151" s="97"/>
      <c r="K151" s="155"/>
      <c r="L151" s="83"/>
      <c r="M151" s="17"/>
      <c r="N151" s="102"/>
      <c r="O151" s="101"/>
      <c r="P151" s="25"/>
      <c r="Q151" s="101"/>
      <c r="R151" s="25"/>
    </row>
    <row r="152" spans="1:20" x14ac:dyDescent="0.25">
      <c r="A152" s="163"/>
      <c r="B152" s="164"/>
      <c r="C152" s="207"/>
      <c r="D152" s="170" t="s">
        <v>39</v>
      </c>
      <c r="E152" s="165"/>
      <c r="F152" s="171" t="s">
        <v>58</v>
      </c>
      <c r="G152" s="166"/>
      <c r="H152" s="172">
        <f>2*109*0.1</f>
        <v>21.8</v>
      </c>
      <c r="I152" s="98"/>
      <c r="J152" s="98"/>
      <c r="K152" s="169"/>
      <c r="L152" s="102"/>
      <c r="M152" s="11"/>
      <c r="N152" s="83"/>
      <c r="O152" s="173"/>
      <c r="P152" s="173"/>
      <c r="Q152" s="173"/>
      <c r="R152" s="173"/>
      <c r="S152" s="163"/>
      <c r="T152" s="163"/>
    </row>
    <row r="153" spans="1:20" s="163" customFormat="1" ht="45" x14ac:dyDescent="0.25">
      <c r="B153" s="164"/>
      <c r="C153" s="178">
        <v>27</v>
      </c>
      <c r="D153" s="178" t="s">
        <v>8</v>
      </c>
      <c r="E153" s="177" t="s">
        <v>67</v>
      </c>
      <c r="F153" s="153" t="s">
        <v>254</v>
      </c>
      <c r="G153" s="152" t="s">
        <v>0</v>
      </c>
      <c r="H153" s="154">
        <f>H155</f>
        <v>1495.5676000000012</v>
      </c>
      <c r="I153" s="15">
        <v>0</v>
      </c>
      <c r="J153" s="97">
        <f>H153*I153</f>
        <v>0</v>
      </c>
      <c r="K153" s="155"/>
      <c r="L153" s="83"/>
      <c r="M153" s="1" t="s">
        <v>55</v>
      </c>
      <c r="N153" s="156" t="s">
        <v>111</v>
      </c>
      <c r="O153" s="157"/>
      <c r="P153" s="158">
        <f>O153*H152</f>
        <v>0</v>
      </c>
      <c r="Q153" s="158">
        <v>7.6999999999999999E-2</v>
      </c>
      <c r="R153" s="158">
        <f>Q153*H153</f>
        <v>115.1587052000001</v>
      </c>
      <c r="S153" s="158">
        <v>0</v>
      </c>
      <c r="T153" s="159">
        <f>S153*H153</f>
        <v>0</v>
      </c>
    </row>
    <row r="154" spans="1:20" s="163" customFormat="1" ht="67.5" x14ac:dyDescent="0.25">
      <c r="B154" s="164"/>
      <c r="C154" s="178"/>
      <c r="D154" s="182" t="s">
        <v>52</v>
      </c>
      <c r="E154" s="151"/>
      <c r="F154" s="592" t="s">
        <v>267</v>
      </c>
      <c r="G154" s="166"/>
      <c r="H154" s="172"/>
      <c r="I154" s="98"/>
      <c r="J154" s="98"/>
      <c r="K154" s="169"/>
      <c r="L154" s="102"/>
      <c r="M154" s="11"/>
      <c r="N154" s="83"/>
      <c r="O154" s="173"/>
      <c r="P154" s="173"/>
      <c r="Q154" s="173"/>
      <c r="R154" s="173"/>
    </row>
    <row r="155" spans="1:20" s="163" customFormat="1" x14ac:dyDescent="0.25">
      <c r="A155" s="26"/>
      <c r="B155" s="150"/>
      <c r="C155" s="178"/>
      <c r="D155" s="160" t="s">
        <v>39</v>
      </c>
      <c r="E155" s="151"/>
      <c r="F155" s="161" t="s">
        <v>255</v>
      </c>
      <c r="G155" s="152"/>
      <c r="H155" s="162">
        <f>(115*78+27*2.1+2*21*0.5+2*79.7*1.9-109*72.2)*1.01</f>
        <v>1495.5676000000012</v>
      </c>
      <c r="I155" s="97"/>
      <c r="J155" s="97"/>
      <c r="K155" s="155"/>
      <c r="L155" s="83"/>
      <c r="M155" s="11"/>
      <c r="N155" s="83"/>
      <c r="O155" s="101"/>
      <c r="P155" s="101"/>
      <c r="Q155" s="101"/>
      <c r="R155" s="101"/>
      <c r="S155" s="26"/>
      <c r="T155" s="26"/>
    </row>
    <row r="156" spans="1:20" s="142" customFormat="1" x14ac:dyDescent="0.3">
      <c r="B156" s="143"/>
      <c r="C156" s="564"/>
      <c r="D156" s="146" t="s">
        <v>50</v>
      </c>
      <c r="E156" s="144">
        <v>9</v>
      </c>
      <c r="F156" s="144" t="s">
        <v>206</v>
      </c>
      <c r="G156" s="146"/>
      <c r="H156" s="147"/>
      <c r="I156" s="96"/>
      <c r="J156" s="96">
        <f>SUM(J157:J160)</f>
        <v>0</v>
      </c>
      <c r="K156" s="148"/>
      <c r="L156" s="149"/>
      <c r="M156" s="14"/>
      <c r="N156" s="140"/>
      <c r="O156" s="140"/>
      <c r="P156" s="141">
        <f>SUM(P157:P160)</f>
        <v>0</v>
      </c>
      <c r="Q156" s="140"/>
      <c r="R156" s="141">
        <f>SUM(R157:R160)</f>
        <v>7.5600000000000014E-2</v>
      </c>
      <c r="S156" s="140"/>
      <c r="T156" s="141">
        <f>SUM(T157:T160)</f>
        <v>0</v>
      </c>
    </row>
    <row r="157" spans="1:20" x14ac:dyDescent="0.25">
      <c r="A157" s="163"/>
      <c r="B157" s="164"/>
      <c r="C157" s="187">
        <v>28</v>
      </c>
      <c r="D157" s="187" t="s">
        <v>8</v>
      </c>
      <c r="E157" s="188" t="s">
        <v>68</v>
      </c>
      <c r="F157" s="189" t="s">
        <v>69</v>
      </c>
      <c r="G157" s="190" t="s">
        <v>70</v>
      </c>
      <c r="H157" s="154">
        <f>H159</f>
        <v>754</v>
      </c>
      <c r="I157" s="15">
        <v>0</v>
      </c>
      <c r="J157" s="97">
        <f>H157*I157</f>
        <v>0</v>
      </c>
      <c r="K157" s="155"/>
      <c r="L157" s="83"/>
      <c r="M157" s="1" t="s">
        <v>55</v>
      </c>
      <c r="N157" s="156" t="s">
        <v>111</v>
      </c>
      <c r="O157" s="157"/>
      <c r="P157" s="158">
        <f>O157*H156</f>
        <v>0</v>
      </c>
      <c r="Q157" s="158">
        <v>1E-4</v>
      </c>
      <c r="R157" s="158">
        <f>Q157*H157</f>
        <v>7.5400000000000009E-2</v>
      </c>
      <c r="S157" s="158">
        <v>0</v>
      </c>
      <c r="T157" s="159">
        <f>S157*H157</f>
        <v>0</v>
      </c>
    </row>
    <row r="158" spans="1:20" s="163" customFormat="1" x14ac:dyDescent="0.25">
      <c r="B158" s="164"/>
      <c r="C158" s="187"/>
      <c r="D158" s="192" t="s">
        <v>38</v>
      </c>
      <c r="E158" s="193"/>
      <c r="F158" s="194" t="s">
        <v>71</v>
      </c>
      <c r="G158" s="191"/>
      <c r="H158" s="172"/>
      <c r="I158" s="98"/>
      <c r="J158" s="98"/>
      <c r="K158" s="169"/>
      <c r="L158" s="102"/>
      <c r="M158" s="17"/>
      <c r="N158" s="102"/>
      <c r="O158" s="173"/>
      <c r="P158" s="173"/>
      <c r="Q158" s="173"/>
      <c r="R158" s="173"/>
    </row>
    <row r="159" spans="1:20" s="163" customFormat="1" x14ac:dyDescent="0.25">
      <c r="B159" s="164"/>
      <c r="C159" s="567"/>
      <c r="D159" s="192" t="s">
        <v>39</v>
      </c>
      <c r="E159" s="196" t="s">
        <v>55</v>
      </c>
      <c r="F159" s="197" t="s">
        <v>72</v>
      </c>
      <c r="G159" s="195"/>
      <c r="H159" s="172">
        <f>105*2+68*3+30*2+74*2+17*2+58+4*2.5+15*2</f>
        <v>754</v>
      </c>
      <c r="I159" s="98"/>
      <c r="J159" s="98"/>
      <c r="K159" s="169"/>
      <c r="L159" s="102"/>
      <c r="M159" s="11"/>
      <c r="N159" s="83"/>
      <c r="O159" s="173"/>
      <c r="P159" s="173"/>
      <c r="Q159" s="173"/>
      <c r="R159" s="173"/>
    </row>
    <row r="160" spans="1:20" s="163" customFormat="1" x14ac:dyDescent="0.25">
      <c r="B160" s="164"/>
      <c r="C160" s="187">
        <v>29</v>
      </c>
      <c r="D160" s="187" t="s">
        <v>8</v>
      </c>
      <c r="E160" s="188" t="s">
        <v>73</v>
      </c>
      <c r="F160" s="189" t="s">
        <v>74</v>
      </c>
      <c r="G160" s="190" t="s">
        <v>75</v>
      </c>
      <c r="H160" s="154">
        <v>2</v>
      </c>
      <c r="I160" s="15">
        <v>0</v>
      </c>
      <c r="J160" s="97">
        <f>H160*I160</f>
        <v>0</v>
      </c>
      <c r="K160" s="155"/>
      <c r="L160" s="83"/>
      <c r="M160" s="1" t="s">
        <v>55</v>
      </c>
      <c r="N160" s="156" t="s">
        <v>111</v>
      </c>
      <c r="O160" s="157"/>
      <c r="P160" s="158">
        <f>O160*H159</f>
        <v>0</v>
      </c>
      <c r="Q160" s="158">
        <v>1E-4</v>
      </c>
      <c r="R160" s="158">
        <f>Q160*H160</f>
        <v>2.0000000000000001E-4</v>
      </c>
      <c r="S160" s="158">
        <v>0</v>
      </c>
      <c r="T160" s="159">
        <f>S160*H160</f>
        <v>0</v>
      </c>
    </row>
    <row r="161" spans="1:23" s="198" customFormat="1" x14ac:dyDescent="0.3">
      <c r="B161" s="199"/>
      <c r="C161" s="568"/>
      <c r="D161" s="201" t="s">
        <v>50</v>
      </c>
      <c r="E161" s="200">
        <v>997</v>
      </c>
      <c r="F161" s="200" t="s">
        <v>207</v>
      </c>
      <c r="G161" s="201"/>
      <c r="H161" s="202"/>
      <c r="I161" s="99"/>
      <c r="J161" s="99">
        <f>SUM(J162:J169)</f>
        <v>0</v>
      </c>
      <c r="K161" s="203"/>
      <c r="L161" s="204"/>
      <c r="M161" s="14"/>
      <c r="N161" s="140"/>
      <c r="O161" s="140"/>
      <c r="P161" s="141">
        <f>SUM(P163:P169)</f>
        <v>0</v>
      </c>
      <c r="Q161" s="140"/>
      <c r="R161" s="141">
        <f>SUM(R163:R169)</f>
        <v>0</v>
      </c>
      <c r="S161" s="140"/>
      <c r="T161" s="141">
        <f>SUM(T163:T169)</f>
        <v>0</v>
      </c>
      <c r="U161" s="205"/>
      <c r="V161" s="206"/>
      <c r="W161" s="205"/>
    </row>
    <row r="162" spans="1:23" s="163" customFormat="1" x14ac:dyDescent="0.25">
      <c r="B162" s="164"/>
      <c r="C162" s="207">
        <v>30</v>
      </c>
      <c r="D162" s="207" t="s">
        <v>8</v>
      </c>
      <c r="E162" s="208" t="s">
        <v>76</v>
      </c>
      <c r="F162" s="167" t="s">
        <v>77</v>
      </c>
      <c r="G162" s="209" t="s">
        <v>1</v>
      </c>
      <c r="H162" s="168">
        <f>T77</f>
        <v>237.75880000000001</v>
      </c>
      <c r="I162" s="15">
        <v>0</v>
      </c>
      <c r="J162" s="98">
        <f>H162*I162</f>
        <v>0</v>
      </c>
      <c r="K162" s="169"/>
      <c r="L162" s="102"/>
      <c r="M162" s="1" t="s">
        <v>55</v>
      </c>
      <c r="N162" s="156" t="s">
        <v>111</v>
      </c>
      <c r="O162" s="157"/>
      <c r="P162" s="158">
        <f>O162*H161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</row>
    <row r="163" spans="1:23" s="163" customFormat="1" ht="27" x14ac:dyDescent="0.25">
      <c r="B163" s="164"/>
      <c r="C163" s="207"/>
      <c r="D163" s="210" t="s">
        <v>38</v>
      </c>
      <c r="E163" s="165"/>
      <c r="F163" s="211" t="s">
        <v>78</v>
      </c>
      <c r="G163" s="166"/>
      <c r="H163" s="168"/>
      <c r="I163" s="98"/>
      <c r="J163" s="98"/>
      <c r="K163" s="169"/>
      <c r="L163" s="102"/>
      <c r="M163" s="17"/>
      <c r="N163" s="102"/>
      <c r="O163" s="173"/>
      <c r="P163" s="212"/>
      <c r="Q163" s="173"/>
      <c r="R163" s="212"/>
    </row>
    <row r="164" spans="1:23" s="163" customFormat="1" x14ac:dyDescent="0.25">
      <c r="B164" s="164"/>
      <c r="C164" s="569"/>
      <c r="D164" s="210" t="s">
        <v>39</v>
      </c>
      <c r="E164" s="214" t="s">
        <v>55</v>
      </c>
      <c r="F164" s="215" t="s">
        <v>218</v>
      </c>
      <c r="G164" s="213"/>
      <c r="H164" s="168"/>
      <c r="I164" s="98"/>
      <c r="J164" s="98"/>
      <c r="K164" s="169"/>
      <c r="L164" s="102"/>
      <c r="M164" s="17"/>
      <c r="N164" s="102"/>
      <c r="O164" s="173"/>
      <c r="P164" s="212"/>
      <c r="Q164" s="173"/>
      <c r="R164" s="212"/>
    </row>
    <row r="165" spans="1:23" s="163" customFormat="1" x14ac:dyDescent="0.25">
      <c r="B165" s="164"/>
      <c r="C165" s="207">
        <v>31</v>
      </c>
      <c r="D165" s="207" t="s">
        <v>8</v>
      </c>
      <c r="E165" s="208" t="s">
        <v>79</v>
      </c>
      <c r="F165" s="167" t="s">
        <v>80</v>
      </c>
      <c r="G165" s="209" t="s">
        <v>1</v>
      </c>
      <c r="H165" s="168">
        <f>H162*F167</f>
        <v>7132.7640000000001</v>
      </c>
      <c r="I165" s="15">
        <v>0</v>
      </c>
      <c r="J165" s="98">
        <f>H165*I165</f>
        <v>0</v>
      </c>
      <c r="K165" s="169"/>
      <c r="L165" s="102"/>
      <c r="M165" s="1" t="s">
        <v>55</v>
      </c>
      <c r="N165" s="156" t="s">
        <v>111</v>
      </c>
      <c r="O165" s="157"/>
      <c r="P165" s="158">
        <f>O165*H164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</row>
    <row r="166" spans="1:23" s="163" customFormat="1" ht="27" x14ac:dyDescent="0.25">
      <c r="B166" s="164"/>
      <c r="C166" s="207"/>
      <c r="D166" s="210" t="s">
        <v>38</v>
      </c>
      <c r="E166" s="165"/>
      <c r="F166" s="211" t="s">
        <v>81</v>
      </c>
      <c r="G166" s="166"/>
      <c r="H166" s="168"/>
      <c r="I166" s="98"/>
      <c r="J166" s="98"/>
      <c r="K166" s="169"/>
      <c r="L166" s="102"/>
      <c r="M166" s="17"/>
      <c r="N166" s="102"/>
      <c r="O166" s="173"/>
      <c r="P166" s="212"/>
      <c r="Q166" s="173"/>
      <c r="R166" s="212"/>
    </row>
    <row r="167" spans="1:23" s="163" customFormat="1" x14ac:dyDescent="0.25">
      <c r="B167" s="164"/>
      <c r="C167" s="570"/>
      <c r="D167" s="210" t="s">
        <v>39</v>
      </c>
      <c r="E167" s="217" t="s">
        <v>55</v>
      </c>
      <c r="F167" s="218">
        <v>30</v>
      </c>
      <c r="G167" s="216"/>
      <c r="H167" s="168"/>
      <c r="I167" s="98"/>
      <c r="J167" s="98"/>
      <c r="K167" s="169"/>
      <c r="L167" s="102"/>
      <c r="M167" s="17"/>
      <c r="N167" s="102"/>
      <c r="O167" s="173"/>
      <c r="P167" s="212"/>
      <c r="Q167" s="173"/>
      <c r="R167" s="212"/>
    </row>
    <row r="168" spans="1:23" s="163" customFormat="1" ht="30" x14ac:dyDescent="0.25">
      <c r="B168" s="164"/>
      <c r="C168" s="207">
        <v>32</v>
      </c>
      <c r="D168" s="207" t="s">
        <v>8</v>
      </c>
      <c r="E168" s="208" t="s">
        <v>82</v>
      </c>
      <c r="F168" s="167" t="s">
        <v>83</v>
      </c>
      <c r="G168" s="209" t="s">
        <v>1</v>
      </c>
      <c r="H168" s="168">
        <f>H162</f>
        <v>237.75880000000001</v>
      </c>
      <c r="I168" s="15">
        <v>0</v>
      </c>
      <c r="J168" s="98">
        <f>H168*I168</f>
        <v>0</v>
      </c>
      <c r="K168" s="169"/>
      <c r="L168" s="102"/>
      <c r="M168" s="1" t="s">
        <v>55</v>
      </c>
      <c r="N168" s="156" t="s">
        <v>111</v>
      </c>
      <c r="O168" s="157"/>
      <c r="P168" s="158">
        <f>O168*H167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</row>
    <row r="169" spans="1:23" s="163" customFormat="1" ht="27" x14ac:dyDescent="0.25">
      <c r="B169" s="164"/>
      <c r="C169" s="207"/>
      <c r="D169" s="210" t="s">
        <v>38</v>
      </c>
      <c r="E169" s="165"/>
      <c r="F169" s="211" t="s">
        <v>84</v>
      </c>
      <c r="G169" s="166"/>
      <c r="H169" s="168"/>
      <c r="I169" s="98"/>
      <c r="J169" s="98"/>
      <c r="K169" s="169"/>
      <c r="L169" s="102"/>
      <c r="M169" s="17"/>
      <c r="N169" s="102"/>
      <c r="O169" s="173"/>
      <c r="P169" s="212"/>
      <c r="Q169" s="173"/>
      <c r="R169" s="212"/>
    </row>
    <row r="170" spans="1:23" s="198" customFormat="1" x14ac:dyDescent="0.3">
      <c r="B170" s="199"/>
      <c r="C170" s="568"/>
      <c r="D170" s="201" t="s">
        <v>50</v>
      </c>
      <c r="E170" s="200">
        <v>998</v>
      </c>
      <c r="F170" s="200" t="s">
        <v>162</v>
      </c>
      <c r="G170" s="201"/>
      <c r="H170" s="202"/>
      <c r="I170" s="99"/>
      <c r="J170" s="99">
        <f>SUM(J171)</f>
        <v>0</v>
      </c>
      <c r="K170" s="203"/>
      <c r="L170" s="204"/>
      <c r="M170" s="14"/>
      <c r="N170" s="140"/>
      <c r="O170" s="140"/>
      <c r="P170" s="141">
        <f>SUM(P171)</f>
        <v>0</v>
      </c>
      <c r="Q170" s="140"/>
      <c r="R170" s="141">
        <f>SUM(R171)</f>
        <v>0</v>
      </c>
      <c r="S170" s="140"/>
      <c r="T170" s="141">
        <f>SUM(T171)</f>
        <v>0</v>
      </c>
    </row>
    <row r="171" spans="1:23" x14ac:dyDescent="0.25">
      <c r="A171" s="26"/>
      <c r="B171" s="150"/>
      <c r="C171" s="187">
        <v>33</v>
      </c>
      <c r="D171" s="187" t="s">
        <v>8</v>
      </c>
      <c r="E171" s="188" t="s">
        <v>85</v>
      </c>
      <c r="F171" s="219" t="s">
        <v>86</v>
      </c>
      <c r="G171" s="190" t="s">
        <v>1</v>
      </c>
      <c r="H171" s="154">
        <f>R77</f>
        <v>486.38057840000016</v>
      </c>
      <c r="I171" s="15">
        <v>0</v>
      </c>
      <c r="J171" s="97">
        <f>H171*I171</f>
        <v>0</v>
      </c>
      <c r="K171" s="155"/>
      <c r="L171" s="83"/>
      <c r="M171" s="1" t="s">
        <v>55</v>
      </c>
      <c r="N171" s="156" t="s">
        <v>111</v>
      </c>
      <c r="O171" s="157"/>
      <c r="P171" s="158">
        <f>O171*H170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</row>
    <row r="172" spans="1:23" x14ac:dyDescent="0.25">
      <c r="A172" s="26"/>
      <c r="B172" s="220"/>
      <c r="C172" s="571"/>
      <c r="D172" s="222" t="s">
        <v>38</v>
      </c>
      <c r="E172" s="223"/>
      <c r="F172" s="224" t="s">
        <v>87</v>
      </c>
      <c r="G172" s="221"/>
      <c r="H172" s="225"/>
      <c r="I172" s="100"/>
      <c r="J172" s="100"/>
      <c r="K172" s="226"/>
      <c r="L172" s="102"/>
      <c r="M172" s="16"/>
      <c r="N172" s="25"/>
      <c r="O172" s="173"/>
      <c r="P172" s="173"/>
      <c r="Q172" s="173"/>
      <c r="R172" s="173"/>
    </row>
    <row r="173" spans="1:23" x14ac:dyDescent="0.25">
      <c r="A173" s="26"/>
      <c r="C173" s="37"/>
      <c r="D173" s="26"/>
      <c r="F173" s="37"/>
      <c r="G173" s="26"/>
      <c r="H173" s="82"/>
      <c r="I173" s="83"/>
      <c r="J173" s="83"/>
    </row>
  </sheetData>
  <sheetProtection algorithmName="SHA-512" hashValue="A0ZbjAUXZhi8XU295U7+og3vEBZKqRplnho1jURYkU2WnE/iYSNhf6leJoEIRManH+/UwWzElHwmDtp7R4J7RA==" saltValue="J4rbegMbfTHBHp0bCRRaNQ==" spinCount="100000" sheet="1" objects="1" scenarios="1"/>
  <mergeCells count="2">
    <mergeCell ref="J72:K72"/>
    <mergeCell ref="J48:K48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rowBreaks count="2" manualBreakCount="2">
    <brk id="36" max="11" man="1"/>
    <brk id="6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5DB2-B511-40A3-95FB-5B8C368749FA}">
  <sheetPr>
    <pageSetUpPr fitToPage="1"/>
  </sheetPr>
  <dimension ref="A1:T100"/>
  <sheetViews>
    <sheetView zoomScaleNormal="100" workbookViewId="0"/>
  </sheetViews>
  <sheetFormatPr defaultRowHeight="15" x14ac:dyDescent="0.25"/>
  <cols>
    <col min="1" max="1" width="2.7109375" style="435" customWidth="1"/>
    <col min="2" max="2" width="4.28515625" style="435" customWidth="1"/>
    <col min="3" max="3" width="3.140625" style="435" customWidth="1"/>
    <col min="4" max="4" width="4.28515625" style="558" customWidth="1"/>
    <col min="5" max="5" width="12.140625" style="435" customWidth="1"/>
    <col min="6" max="6" width="78.140625" style="435" customWidth="1"/>
    <col min="7" max="7" width="3.28515625" style="435" bestFit="1" customWidth="1"/>
    <col min="8" max="8" width="9" style="436" bestFit="1" customWidth="1"/>
    <col min="9" max="9" width="10" style="436" bestFit="1" customWidth="1"/>
    <col min="10" max="10" width="15.85546875" style="436" bestFit="1" customWidth="1"/>
    <col min="11" max="11" width="13.85546875" style="435" bestFit="1" customWidth="1"/>
    <col min="12" max="12" width="2.42578125" style="435" customWidth="1"/>
    <col min="13" max="13" width="9.140625" style="446"/>
    <col min="14" max="16384" width="9.140625" style="435"/>
  </cols>
  <sheetData>
    <row r="1" spans="1:13" s="278" customFormat="1" x14ac:dyDescent="0.2">
      <c r="A1" s="275"/>
      <c r="B1" s="275"/>
      <c r="C1" s="275"/>
      <c r="D1" s="580"/>
      <c r="E1" s="276"/>
      <c r="F1" s="275"/>
      <c r="G1" s="275"/>
      <c r="H1" s="277"/>
      <c r="I1" s="277"/>
      <c r="J1" s="277"/>
      <c r="K1" s="275"/>
      <c r="L1" s="25"/>
      <c r="M1" s="437"/>
    </row>
    <row r="2" spans="1:13" s="26" customFormat="1" x14ac:dyDescent="0.3">
      <c r="A2" s="23"/>
      <c r="B2" s="27"/>
      <c r="C2" s="28"/>
      <c r="D2" s="581"/>
      <c r="E2" s="29"/>
      <c r="F2" s="28"/>
      <c r="G2" s="28"/>
      <c r="H2" s="28"/>
      <c r="I2" s="28"/>
      <c r="J2" s="28"/>
      <c r="K2" s="30"/>
      <c r="L2" s="25"/>
      <c r="M2" s="10"/>
    </row>
    <row r="3" spans="1:13" s="26" customFormat="1" ht="21" x14ac:dyDescent="0.3">
      <c r="A3" s="23"/>
      <c r="B3" s="31"/>
      <c r="C3" s="23"/>
      <c r="D3" s="582" t="s">
        <v>136</v>
      </c>
      <c r="E3" s="24"/>
      <c r="F3" s="23"/>
      <c r="G3" s="23"/>
      <c r="H3" s="23"/>
      <c r="I3" s="23"/>
      <c r="J3" s="23"/>
      <c r="K3" s="33"/>
      <c r="L3" s="25"/>
      <c r="M3" s="10"/>
    </row>
    <row r="4" spans="1:13" s="26" customFormat="1" x14ac:dyDescent="0.3">
      <c r="A4" s="23"/>
      <c r="B4" s="31"/>
      <c r="C4" s="23"/>
      <c r="D4" s="583"/>
      <c r="E4" s="24"/>
      <c r="F4" s="23"/>
      <c r="G4" s="23"/>
      <c r="H4" s="23"/>
      <c r="I4" s="23"/>
      <c r="J4" s="23"/>
      <c r="K4" s="33"/>
      <c r="L4" s="25"/>
      <c r="M4" s="10"/>
    </row>
    <row r="5" spans="1:13" s="26" customFormat="1" x14ac:dyDescent="0.3">
      <c r="A5" s="23"/>
      <c r="B5" s="31"/>
      <c r="C5" s="23"/>
      <c r="D5" s="584" t="s">
        <v>90</v>
      </c>
      <c r="E5" s="24"/>
      <c r="F5" s="35" t="str">
        <f>'Rekapitulace stavby'!J5</f>
        <v>SFC Opava, fotbalový stadion, oprava trávníku po povodni 09/2024</v>
      </c>
      <c r="G5" s="36"/>
      <c r="H5" s="36"/>
      <c r="I5" s="36"/>
      <c r="J5" s="36"/>
      <c r="K5" s="33"/>
      <c r="L5" s="25"/>
      <c r="M5" s="10"/>
    </row>
    <row r="6" spans="1:13" s="26" customFormat="1" x14ac:dyDescent="0.3">
      <c r="A6" s="23"/>
      <c r="B6" s="31"/>
      <c r="C6" s="23"/>
      <c r="D6" s="583"/>
      <c r="E6" s="37"/>
      <c r="F6" s="38"/>
      <c r="G6" s="38"/>
      <c r="H6" s="38"/>
      <c r="I6" s="36"/>
      <c r="J6" s="36"/>
      <c r="K6" s="33"/>
      <c r="L6" s="25"/>
      <c r="M6" s="10"/>
    </row>
    <row r="7" spans="1:13" s="26" customFormat="1" ht="15" customHeight="1" x14ac:dyDescent="0.25">
      <c r="A7" s="39"/>
      <c r="B7" s="40"/>
      <c r="C7" s="39"/>
      <c r="D7" s="584" t="s">
        <v>137</v>
      </c>
      <c r="E7" s="41"/>
      <c r="F7" s="42" t="s">
        <v>163</v>
      </c>
      <c r="G7" s="22"/>
      <c r="H7" s="22"/>
      <c r="I7" s="22"/>
      <c r="J7" s="22"/>
      <c r="K7" s="43"/>
      <c r="L7" s="25"/>
      <c r="M7" s="10"/>
    </row>
    <row r="8" spans="1:13" s="26" customFormat="1" x14ac:dyDescent="0.25">
      <c r="A8" s="39"/>
      <c r="B8" s="40"/>
      <c r="C8" s="39"/>
      <c r="D8" s="583"/>
      <c r="E8" s="37"/>
      <c r="F8" s="44"/>
      <c r="G8" s="45"/>
      <c r="H8" s="45"/>
      <c r="I8" s="22"/>
      <c r="J8" s="22"/>
      <c r="K8" s="43"/>
      <c r="L8" s="25"/>
      <c r="M8" s="10"/>
    </row>
    <row r="9" spans="1:13" s="26" customFormat="1" x14ac:dyDescent="0.25">
      <c r="A9" s="39"/>
      <c r="B9" s="40"/>
      <c r="C9" s="39"/>
      <c r="D9" s="583"/>
      <c r="E9" s="41"/>
      <c r="F9" s="22"/>
      <c r="G9" s="22"/>
      <c r="H9" s="22"/>
      <c r="I9" s="22"/>
      <c r="J9" s="22"/>
      <c r="K9" s="43"/>
      <c r="L9" s="25"/>
      <c r="M9" s="10"/>
    </row>
    <row r="10" spans="1:13" s="26" customFormat="1" x14ac:dyDescent="0.25">
      <c r="A10" s="39"/>
      <c r="B10" s="40"/>
      <c r="C10" s="39"/>
      <c r="D10" s="584" t="s">
        <v>91</v>
      </c>
      <c r="E10" s="41"/>
      <c r="F10" s="20" t="s">
        <v>55</v>
      </c>
      <c r="G10" s="22"/>
      <c r="H10" s="22"/>
      <c r="I10" s="562" t="s">
        <v>92</v>
      </c>
      <c r="J10" s="20" t="str">
        <f>'Rekapitulace stavby'!AN6</f>
        <v/>
      </c>
      <c r="K10" s="43"/>
      <c r="L10" s="25"/>
      <c r="M10" s="10"/>
    </row>
    <row r="11" spans="1:13" s="26" customFormat="1" x14ac:dyDescent="0.25">
      <c r="A11" s="39"/>
      <c r="B11" s="40"/>
      <c r="C11" s="39"/>
      <c r="D11" s="584" t="s">
        <v>93</v>
      </c>
      <c r="E11" s="37"/>
      <c r="F11" s="19" t="str">
        <f>'Rekapitulace stavby'!J7</f>
        <v>Opava</v>
      </c>
      <c r="G11" s="22"/>
      <c r="H11" s="22"/>
      <c r="I11" s="562" t="s">
        <v>95</v>
      </c>
      <c r="J11" s="18">
        <f>'Rekapitulace stavby'!AN7</f>
        <v>45685</v>
      </c>
      <c r="K11" s="43"/>
      <c r="L11" s="25"/>
      <c r="M11" s="10"/>
    </row>
    <row r="12" spans="1:13" s="26" customFormat="1" x14ac:dyDescent="0.25">
      <c r="A12" s="39"/>
      <c r="B12" s="40"/>
      <c r="C12" s="39"/>
      <c r="D12" s="583"/>
      <c r="E12" s="41"/>
      <c r="F12" s="22"/>
      <c r="G12" s="22"/>
      <c r="H12" s="22"/>
      <c r="I12" s="22"/>
      <c r="J12" s="22"/>
      <c r="K12" s="43"/>
      <c r="L12" s="25"/>
      <c r="M12" s="10"/>
    </row>
    <row r="13" spans="1:13" s="26" customFormat="1" x14ac:dyDescent="0.25">
      <c r="A13" s="39"/>
      <c r="B13" s="40"/>
      <c r="C13" s="39"/>
      <c r="D13" s="584" t="s">
        <v>96</v>
      </c>
      <c r="E13" s="37"/>
      <c r="F13" s="20" t="str">
        <f>'Rekapitulace stavby'!J9</f>
        <v>Statutární město Opava</v>
      </c>
      <c r="G13" s="22"/>
      <c r="H13" s="22"/>
      <c r="I13" s="562" t="s">
        <v>97</v>
      </c>
      <c r="J13" s="20" t="str">
        <f>'Rekapitulace stavby'!AN9</f>
        <v>00300535</v>
      </c>
      <c r="K13" s="43"/>
      <c r="L13" s="25"/>
      <c r="M13" s="10"/>
    </row>
    <row r="14" spans="1:13" s="26" customFormat="1" x14ac:dyDescent="0.25">
      <c r="A14" s="39"/>
      <c r="B14" s="40"/>
      <c r="C14" s="39"/>
      <c r="D14" s="37"/>
      <c r="E14" s="37"/>
      <c r="F14" s="44"/>
      <c r="G14" s="22"/>
      <c r="H14" s="22"/>
      <c r="I14" s="562" t="s">
        <v>100</v>
      </c>
      <c r="J14" s="20" t="str">
        <f>'Rekapitulace stavby'!AN10</f>
        <v>CZ00300535</v>
      </c>
      <c r="K14" s="43"/>
      <c r="L14" s="25"/>
      <c r="M14" s="10"/>
    </row>
    <row r="15" spans="1:13" s="26" customFormat="1" x14ac:dyDescent="0.25">
      <c r="A15" s="39"/>
      <c r="B15" s="40"/>
      <c r="C15" s="39"/>
      <c r="D15" s="583"/>
      <c r="E15" s="41"/>
      <c r="F15" s="22"/>
      <c r="G15" s="22"/>
      <c r="H15" s="22"/>
      <c r="I15" s="22"/>
      <c r="J15" s="22"/>
      <c r="K15" s="43"/>
      <c r="L15" s="25"/>
      <c r="M15" s="10"/>
    </row>
    <row r="16" spans="1:13" s="26" customFormat="1" x14ac:dyDescent="0.25">
      <c r="A16" s="39"/>
      <c r="B16" s="40"/>
      <c r="C16" s="39"/>
      <c r="D16" s="584" t="s">
        <v>102</v>
      </c>
      <c r="E16" s="41"/>
      <c r="F16" s="21" t="str">
        <f>'Rekapitulace stavby'!J12</f>
        <v>Zadejte název firmy</v>
      </c>
      <c r="G16" s="22"/>
      <c r="H16" s="22"/>
      <c r="I16" s="562" t="s">
        <v>97</v>
      </c>
      <c r="J16" s="20" t="str">
        <f>'Rekapitulace stavby'!AN12</f>
        <v>vyplňte</v>
      </c>
      <c r="K16" s="43"/>
      <c r="L16" s="25"/>
      <c r="M16" s="10"/>
    </row>
    <row r="17" spans="1:13" s="26" customFormat="1" x14ac:dyDescent="0.25">
      <c r="A17" s="39"/>
      <c r="B17" s="40"/>
      <c r="C17" s="39"/>
      <c r="D17" s="583"/>
      <c r="E17" s="46"/>
      <c r="F17" s="21" t="str">
        <f>'Rekapitulace stavby'!J13</f>
        <v>Zadejte adresu firmy</v>
      </c>
      <c r="G17" s="22"/>
      <c r="H17" s="22"/>
      <c r="I17" s="562" t="s">
        <v>100</v>
      </c>
      <c r="J17" s="20" t="str">
        <f>'Rekapitulace stavby'!AN13</f>
        <v>vyplňte</v>
      </c>
      <c r="K17" s="43"/>
      <c r="L17" s="25"/>
      <c r="M17" s="10"/>
    </row>
    <row r="18" spans="1:13" s="26" customFormat="1" x14ac:dyDescent="0.25">
      <c r="A18" s="39"/>
      <c r="B18" s="40"/>
      <c r="C18" s="39"/>
      <c r="D18" s="583"/>
      <c r="E18" s="41"/>
      <c r="F18" s="21" t="str">
        <f>'Rekapitulace stavby'!J14</f>
        <v>Zadejte adresu firmy</v>
      </c>
      <c r="G18" s="22"/>
      <c r="H18" s="22"/>
      <c r="I18" s="22"/>
      <c r="J18" s="22"/>
      <c r="K18" s="43"/>
      <c r="L18" s="25"/>
      <c r="M18" s="10"/>
    </row>
    <row r="19" spans="1:13" s="26" customFormat="1" x14ac:dyDescent="0.25">
      <c r="A19" s="39"/>
      <c r="B19" s="40"/>
      <c r="C19" s="39"/>
      <c r="D19" s="584" t="s">
        <v>103</v>
      </c>
      <c r="E19" s="41"/>
      <c r="F19" s="22" t="str">
        <f>'Rekapitulace stavby'!J15</f>
        <v>Zadejte název firmy</v>
      </c>
      <c r="G19" s="22"/>
      <c r="H19" s="22"/>
      <c r="I19" s="562" t="s">
        <v>97</v>
      </c>
      <c r="J19" s="20" t="str">
        <f>'Rekapitulace stavby'!AN15</f>
        <v>vyplňte</v>
      </c>
      <c r="K19" s="43"/>
      <c r="L19" s="25"/>
      <c r="M19" s="10"/>
    </row>
    <row r="20" spans="1:13" s="26" customFormat="1" x14ac:dyDescent="0.25">
      <c r="A20" s="39"/>
      <c r="B20" s="40"/>
      <c r="C20" s="39"/>
      <c r="D20" s="583"/>
      <c r="E20" s="46"/>
      <c r="F20" s="22" t="str">
        <f>'Rekapitulace stavby'!J16</f>
        <v>Zadejte adresu firmy</v>
      </c>
      <c r="G20" s="22"/>
      <c r="H20" s="22"/>
      <c r="I20" s="562" t="s">
        <v>100</v>
      </c>
      <c r="J20" s="20" t="str">
        <f>'Rekapitulace stavby'!AN16</f>
        <v>vyplňte</v>
      </c>
      <c r="K20" s="43"/>
      <c r="L20" s="25"/>
      <c r="M20" s="10"/>
    </row>
    <row r="21" spans="1:13" s="26" customFormat="1" x14ac:dyDescent="0.25">
      <c r="A21" s="39"/>
      <c r="B21" s="40"/>
      <c r="C21" s="39"/>
      <c r="D21" s="583"/>
      <c r="E21" s="41"/>
      <c r="F21" s="21"/>
      <c r="G21" s="22"/>
      <c r="H21" s="22"/>
      <c r="I21" s="22"/>
      <c r="J21" s="22"/>
      <c r="K21" s="43"/>
      <c r="L21" s="25"/>
      <c r="M21" s="10"/>
    </row>
    <row r="22" spans="1:13" s="26" customFormat="1" x14ac:dyDescent="0.25">
      <c r="A22" s="39"/>
      <c r="B22" s="40"/>
      <c r="C22" s="39"/>
      <c r="D22" s="584" t="s">
        <v>104</v>
      </c>
      <c r="E22" s="41"/>
      <c r="F22" s="22">
        <f>'Rekapitulace stavby'!J18</f>
        <v>0</v>
      </c>
      <c r="G22" s="22"/>
      <c r="H22" s="22"/>
      <c r="I22" s="22"/>
      <c r="J22" s="22"/>
      <c r="K22" s="43"/>
      <c r="L22" s="25"/>
      <c r="M22" s="10"/>
    </row>
    <row r="23" spans="1:13" s="278" customFormat="1" x14ac:dyDescent="0.25">
      <c r="A23" s="227"/>
      <c r="B23" s="233"/>
      <c r="C23" s="227"/>
      <c r="D23" s="580"/>
      <c r="E23" s="279"/>
      <c r="F23" s="227"/>
      <c r="G23" s="227"/>
      <c r="H23" s="280"/>
      <c r="I23" s="280"/>
      <c r="J23" s="280"/>
      <c r="K23" s="235"/>
      <c r="L23" s="25"/>
      <c r="M23" s="437"/>
    </row>
    <row r="24" spans="1:13" s="278" customFormat="1" x14ac:dyDescent="0.25">
      <c r="A24" s="227"/>
      <c r="B24" s="233"/>
      <c r="C24" s="227"/>
      <c r="D24" s="585"/>
      <c r="E24" s="282"/>
      <c r="F24" s="281"/>
      <c r="G24" s="281"/>
      <c r="H24" s="283"/>
      <c r="I24" s="283"/>
      <c r="J24" s="283"/>
      <c r="K24" s="284"/>
      <c r="L24" s="25"/>
      <c r="M24" s="437"/>
    </row>
    <row r="25" spans="1:13" s="278" customFormat="1" ht="15.75" x14ac:dyDescent="0.25">
      <c r="A25" s="227"/>
      <c r="B25" s="233"/>
      <c r="C25" s="227"/>
      <c r="D25" s="586" t="s">
        <v>106</v>
      </c>
      <c r="E25" s="279"/>
      <c r="F25" s="227"/>
      <c r="G25" s="227"/>
      <c r="H25" s="280"/>
      <c r="I25" s="280"/>
      <c r="J25" s="286">
        <f>ROUND(J53,2)</f>
        <v>0</v>
      </c>
      <c r="K25" s="235"/>
      <c r="L25" s="25"/>
      <c r="M25" s="437"/>
    </row>
    <row r="26" spans="1:13" s="278" customFormat="1" x14ac:dyDescent="0.25">
      <c r="A26" s="227"/>
      <c r="B26" s="233"/>
      <c r="C26" s="227"/>
      <c r="D26" s="585"/>
      <c r="E26" s="282"/>
      <c r="F26" s="281"/>
      <c r="G26" s="281"/>
      <c r="H26" s="283"/>
      <c r="I26" s="283"/>
      <c r="J26" s="283"/>
      <c r="K26" s="284"/>
      <c r="L26" s="25"/>
      <c r="M26" s="437"/>
    </row>
    <row r="27" spans="1:13" s="278" customFormat="1" x14ac:dyDescent="0.25">
      <c r="A27" s="227"/>
      <c r="B27" s="233"/>
      <c r="C27" s="227"/>
      <c r="D27" s="580"/>
      <c r="E27" s="279"/>
      <c r="F27" s="287" t="s">
        <v>108</v>
      </c>
      <c r="G27" s="227"/>
      <c r="H27" s="280"/>
      <c r="I27" s="531" t="s">
        <v>107</v>
      </c>
      <c r="J27" s="287" t="s">
        <v>109</v>
      </c>
      <c r="K27" s="235"/>
      <c r="L27" s="25"/>
      <c r="M27" s="437"/>
    </row>
    <row r="28" spans="1:13" s="278" customFormat="1" x14ac:dyDescent="0.25">
      <c r="A28" s="227"/>
      <c r="B28" s="233"/>
      <c r="C28" s="227"/>
      <c r="D28" s="587" t="s">
        <v>110</v>
      </c>
      <c r="E28" s="246" t="s">
        <v>111</v>
      </c>
      <c r="F28" s="288">
        <v>0</v>
      </c>
      <c r="G28" s="227"/>
      <c r="H28" s="280"/>
      <c r="I28" s="560">
        <v>0.21</v>
      </c>
      <c r="J28" s="289">
        <f>ROUND(ROUND((SUM(J53)), 2)*I28, 2)</f>
        <v>0</v>
      </c>
      <c r="K28" s="235"/>
      <c r="L28" s="25"/>
      <c r="M28" s="437"/>
    </row>
    <row r="29" spans="1:13" s="278" customFormat="1" x14ac:dyDescent="0.25">
      <c r="A29" s="227"/>
      <c r="B29" s="233"/>
      <c r="C29" s="227"/>
      <c r="D29" s="580"/>
      <c r="E29" s="246" t="s">
        <v>112</v>
      </c>
      <c r="F29" s="288">
        <v>0</v>
      </c>
      <c r="G29" s="227"/>
      <c r="H29" s="280"/>
      <c r="I29" s="560">
        <v>0.15</v>
      </c>
      <c r="J29" s="290">
        <v>0</v>
      </c>
      <c r="K29" s="235"/>
      <c r="L29" s="25"/>
      <c r="M29" s="437"/>
    </row>
    <row r="30" spans="1:13" s="278" customFormat="1" x14ac:dyDescent="0.25">
      <c r="A30" s="227"/>
      <c r="B30" s="233"/>
      <c r="C30" s="227"/>
      <c r="D30" s="580"/>
      <c r="E30" s="246" t="s">
        <v>113</v>
      </c>
      <c r="F30" s="288">
        <v>0</v>
      </c>
      <c r="G30" s="227"/>
      <c r="H30" s="280"/>
      <c r="I30" s="560">
        <v>0.21</v>
      </c>
      <c r="J30" s="290">
        <v>0</v>
      </c>
      <c r="K30" s="235"/>
      <c r="L30" s="25"/>
      <c r="M30" s="437"/>
    </row>
    <row r="31" spans="1:13" s="278" customFormat="1" x14ac:dyDescent="0.25">
      <c r="A31" s="227"/>
      <c r="B31" s="233"/>
      <c r="C31" s="227"/>
      <c r="D31" s="580"/>
      <c r="E31" s="246" t="s">
        <v>114</v>
      </c>
      <c r="F31" s="288">
        <v>0</v>
      </c>
      <c r="G31" s="227"/>
      <c r="H31" s="280"/>
      <c r="I31" s="560">
        <v>0.15</v>
      </c>
      <c r="J31" s="290">
        <v>0</v>
      </c>
      <c r="K31" s="235"/>
      <c r="L31" s="25"/>
      <c r="M31" s="437"/>
    </row>
    <row r="32" spans="1:13" s="278" customFormat="1" x14ac:dyDescent="0.25">
      <c r="A32" s="227"/>
      <c r="B32" s="233"/>
      <c r="C32" s="227"/>
      <c r="D32" s="580"/>
      <c r="E32" s="246" t="s">
        <v>115</v>
      </c>
      <c r="F32" s="288">
        <v>0</v>
      </c>
      <c r="G32" s="227"/>
      <c r="H32" s="280"/>
      <c r="I32" s="560">
        <v>0</v>
      </c>
      <c r="J32" s="290">
        <v>0</v>
      </c>
      <c r="K32" s="235"/>
      <c r="L32" s="25"/>
      <c r="M32" s="437"/>
    </row>
    <row r="33" spans="1:13" s="278" customFormat="1" x14ac:dyDescent="0.25">
      <c r="A33" s="227"/>
      <c r="B33" s="233"/>
      <c r="C33" s="227"/>
      <c r="D33" s="580"/>
      <c r="E33" s="279"/>
      <c r="F33" s="227"/>
      <c r="G33" s="227"/>
      <c r="H33" s="280"/>
      <c r="I33" s="280"/>
      <c r="J33" s="280"/>
      <c r="K33" s="235"/>
      <c r="L33" s="25"/>
      <c r="M33" s="437"/>
    </row>
    <row r="34" spans="1:13" s="278" customFormat="1" ht="15.75" x14ac:dyDescent="0.25">
      <c r="A34" s="227"/>
      <c r="B34" s="233"/>
      <c r="C34" s="291"/>
      <c r="D34" s="588" t="s">
        <v>116</v>
      </c>
      <c r="E34" s="293"/>
      <c r="F34" s="264"/>
      <c r="G34" s="294" t="s">
        <v>117</v>
      </c>
      <c r="H34" s="294" t="s">
        <v>118</v>
      </c>
      <c r="I34" s="561"/>
      <c r="J34" s="295">
        <f>SUM(J25:J32)</f>
        <v>0</v>
      </c>
      <c r="K34" s="296"/>
      <c r="L34" s="25"/>
      <c r="M34" s="437"/>
    </row>
    <row r="35" spans="1:13" s="278" customFormat="1" x14ac:dyDescent="0.25">
      <c r="A35" s="227"/>
      <c r="B35" s="252"/>
      <c r="C35" s="253"/>
      <c r="D35" s="589"/>
      <c r="E35" s="297"/>
      <c r="F35" s="253"/>
      <c r="G35" s="253"/>
      <c r="H35" s="298"/>
      <c r="I35" s="298"/>
      <c r="J35" s="298"/>
      <c r="K35" s="254"/>
      <c r="L35" s="25"/>
      <c r="M35" s="437"/>
    </row>
    <row r="36" spans="1:13" s="278" customFormat="1" x14ac:dyDescent="0.25">
      <c r="A36" s="227"/>
      <c r="B36" s="256"/>
      <c r="C36" s="256"/>
      <c r="D36" s="551"/>
      <c r="E36" s="299"/>
      <c r="F36" s="256"/>
      <c r="G36" s="256"/>
      <c r="H36" s="300"/>
      <c r="I36" s="300"/>
      <c r="J36" s="300"/>
      <c r="K36" s="256"/>
      <c r="L36" s="25"/>
      <c r="M36" s="437"/>
    </row>
    <row r="37" spans="1:13" s="278" customFormat="1" x14ac:dyDescent="0.25">
      <c r="A37" s="227"/>
      <c r="B37" s="256"/>
      <c r="C37" s="256"/>
      <c r="D37" s="551"/>
      <c r="E37" s="299"/>
      <c r="F37" s="256"/>
      <c r="G37" s="256"/>
      <c r="H37" s="300"/>
      <c r="I37" s="300"/>
      <c r="J37" s="300"/>
      <c r="K37" s="256"/>
      <c r="L37" s="25"/>
      <c r="M37" s="437"/>
    </row>
    <row r="38" spans="1:13" s="278" customFormat="1" x14ac:dyDescent="0.2">
      <c r="A38" s="275"/>
      <c r="B38" s="275"/>
      <c r="C38" s="275"/>
      <c r="D38" s="550"/>
      <c r="E38" s="276"/>
      <c r="F38" s="275"/>
      <c r="G38" s="275"/>
      <c r="H38" s="277"/>
      <c r="I38" s="277"/>
      <c r="J38" s="277"/>
      <c r="K38" s="275"/>
      <c r="L38" s="25"/>
      <c r="M38" s="437"/>
    </row>
    <row r="39" spans="1:13" s="278" customFormat="1" x14ac:dyDescent="0.25">
      <c r="A39" s="227"/>
      <c r="B39" s="301"/>
      <c r="C39" s="302"/>
      <c r="D39" s="552"/>
      <c r="E39" s="303"/>
      <c r="F39" s="302"/>
      <c r="G39" s="302"/>
      <c r="H39" s="304"/>
      <c r="I39" s="304"/>
      <c r="J39" s="304"/>
      <c r="K39" s="305"/>
      <c r="L39" s="25"/>
      <c r="M39" s="437"/>
    </row>
    <row r="40" spans="1:13" s="278" customFormat="1" ht="21" x14ac:dyDescent="0.25">
      <c r="A40" s="227"/>
      <c r="B40" s="306"/>
      <c r="C40" s="255" t="s">
        <v>139</v>
      </c>
      <c r="D40" s="551"/>
      <c r="E40" s="299"/>
      <c r="F40" s="256"/>
      <c r="G40" s="256"/>
      <c r="H40" s="300"/>
      <c r="I40" s="300"/>
      <c r="J40" s="300"/>
      <c r="K40" s="307"/>
      <c r="L40" s="25"/>
      <c r="M40" s="437"/>
    </row>
    <row r="41" spans="1:13" s="278" customFormat="1" x14ac:dyDescent="0.25">
      <c r="A41" s="227"/>
      <c r="B41" s="306"/>
      <c r="C41" s="256"/>
      <c r="D41" s="551"/>
      <c r="E41" s="299"/>
      <c r="F41" s="256"/>
      <c r="G41" s="256"/>
      <c r="H41" s="300"/>
      <c r="I41" s="300"/>
      <c r="J41" s="300"/>
      <c r="K41" s="307"/>
      <c r="L41" s="25"/>
      <c r="M41" s="437"/>
    </row>
    <row r="42" spans="1:13" s="26" customFormat="1" x14ac:dyDescent="0.25">
      <c r="A42" s="39"/>
      <c r="B42" s="117"/>
      <c r="C42" s="93" t="s">
        <v>90</v>
      </c>
      <c r="D42" s="553"/>
      <c r="E42" s="75"/>
      <c r="F42" s="120" t="str">
        <f>F5</f>
        <v>SFC Opava, fotbalový stadion, oprava trávníku po povodni 09/2024</v>
      </c>
      <c r="G42" s="92"/>
      <c r="H42" s="92"/>
      <c r="I42" s="92"/>
      <c r="J42" s="74"/>
      <c r="K42" s="119"/>
      <c r="L42" s="25"/>
      <c r="M42" s="10"/>
    </row>
    <row r="43" spans="1:13" s="26" customFormat="1" x14ac:dyDescent="0.25">
      <c r="A43" s="39"/>
      <c r="B43" s="117"/>
      <c r="C43" s="74"/>
      <c r="D43" s="553"/>
      <c r="E43" s="151"/>
      <c r="F43" s="154"/>
      <c r="G43" s="97"/>
      <c r="H43" s="97"/>
      <c r="I43" s="74"/>
      <c r="J43" s="74"/>
      <c r="K43" s="119"/>
      <c r="L43" s="25"/>
      <c r="M43" s="10"/>
    </row>
    <row r="44" spans="1:13" s="26" customFormat="1" x14ac:dyDescent="0.25">
      <c r="A44" s="39"/>
      <c r="B44" s="117"/>
      <c r="C44" s="93" t="s">
        <v>137</v>
      </c>
      <c r="D44" s="553"/>
      <c r="E44" s="75"/>
      <c r="F44" s="74" t="str">
        <f>F7</f>
        <v>05 - SO 04 - Automatická závlaha</v>
      </c>
      <c r="G44" s="74"/>
      <c r="H44" s="74"/>
      <c r="I44" s="74"/>
      <c r="J44" s="74"/>
      <c r="K44" s="119"/>
      <c r="L44" s="25"/>
      <c r="M44" s="10"/>
    </row>
    <row r="45" spans="1:13" s="26" customFormat="1" x14ac:dyDescent="0.25">
      <c r="A45" s="39"/>
      <c r="B45" s="117"/>
      <c r="C45" s="74"/>
      <c r="D45" s="553"/>
      <c r="E45" s="75"/>
      <c r="F45" s="74"/>
      <c r="G45" s="74"/>
      <c r="H45" s="74"/>
      <c r="I45" s="74"/>
      <c r="J45" s="74"/>
      <c r="K45" s="119"/>
      <c r="L45" s="25"/>
      <c r="M45" s="10"/>
    </row>
    <row r="46" spans="1:13" s="26" customFormat="1" x14ac:dyDescent="0.25">
      <c r="A46" s="39"/>
      <c r="B46" s="117"/>
      <c r="C46" s="93" t="s">
        <v>93</v>
      </c>
      <c r="D46" s="553"/>
      <c r="E46" s="75"/>
      <c r="F46" s="122" t="str">
        <f>F11</f>
        <v>Opava</v>
      </c>
      <c r="G46" s="74"/>
      <c r="H46" s="74"/>
      <c r="I46" s="93" t="s">
        <v>95</v>
      </c>
      <c r="J46" s="123">
        <f>IF(J11="","",J11)</f>
        <v>45685</v>
      </c>
      <c r="K46" s="119"/>
      <c r="L46" s="25"/>
      <c r="M46" s="10"/>
    </row>
    <row r="47" spans="1:13" s="26" customFormat="1" x14ac:dyDescent="0.25">
      <c r="A47" s="39"/>
      <c r="B47" s="117"/>
      <c r="C47" s="74"/>
      <c r="D47" s="553"/>
      <c r="E47" s="75"/>
      <c r="F47" s="74"/>
      <c r="G47" s="74"/>
      <c r="H47" s="74"/>
      <c r="I47" s="74"/>
      <c r="J47" s="74"/>
      <c r="K47" s="119"/>
      <c r="L47" s="25"/>
      <c r="M47" s="10"/>
    </row>
    <row r="48" spans="1:13" s="26" customFormat="1" ht="15" customHeight="1" x14ac:dyDescent="0.25">
      <c r="A48" s="39"/>
      <c r="B48" s="117"/>
      <c r="C48" s="93" t="s">
        <v>96</v>
      </c>
      <c r="D48" s="553"/>
      <c r="E48" s="75"/>
      <c r="F48" s="122" t="str">
        <f>F13</f>
        <v>Statutární město Opava</v>
      </c>
      <c r="G48" s="74"/>
      <c r="H48" s="74"/>
      <c r="I48" s="93" t="s">
        <v>103</v>
      </c>
      <c r="J48" s="617" t="str">
        <f>F19</f>
        <v>Zadejte název firmy</v>
      </c>
      <c r="K48" s="618"/>
      <c r="L48" s="25"/>
      <c r="M48" s="10"/>
    </row>
    <row r="49" spans="1:13" s="26" customFormat="1" x14ac:dyDescent="0.25">
      <c r="A49" s="39"/>
      <c r="B49" s="117"/>
      <c r="C49" s="93" t="s">
        <v>102</v>
      </c>
      <c r="D49" s="553"/>
      <c r="E49" s="75"/>
      <c r="F49" s="122" t="str">
        <f>IF(F16="","",F16)</f>
        <v>Zadejte název firmy</v>
      </c>
      <c r="G49" s="74"/>
      <c r="H49" s="74"/>
      <c r="I49" s="74"/>
      <c r="J49" s="74"/>
      <c r="K49" s="119"/>
      <c r="L49" s="25"/>
      <c r="M49" s="10"/>
    </row>
    <row r="50" spans="1:13" s="278" customFormat="1" x14ac:dyDescent="0.25">
      <c r="A50" s="227"/>
      <c r="B50" s="306"/>
      <c r="C50" s="256"/>
      <c r="D50" s="551"/>
      <c r="E50" s="299"/>
      <c r="F50" s="256"/>
      <c r="G50" s="256"/>
      <c r="H50" s="300"/>
      <c r="I50" s="300"/>
      <c r="J50" s="300"/>
      <c r="K50" s="307"/>
      <c r="L50" s="25"/>
      <c r="M50" s="437"/>
    </row>
    <row r="51" spans="1:13" s="278" customFormat="1" x14ac:dyDescent="0.25">
      <c r="A51" s="227"/>
      <c r="B51" s="306"/>
      <c r="C51" s="308" t="s">
        <v>140</v>
      </c>
      <c r="D51" s="554"/>
      <c r="E51" s="310"/>
      <c r="F51" s="309"/>
      <c r="G51" s="309"/>
      <c r="H51" s="311"/>
      <c r="I51" s="311"/>
      <c r="J51" s="312" t="s">
        <v>141</v>
      </c>
      <c r="K51" s="313"/>
      <c r="L51" s="25"/>
      <c r="M51" s="437"/>
    </row>
    <row r="52" spans="1:13" s="278" customFormat="1" x14ac:dyDescent="0.25">
      <c r="A52" s="227"/>
      <c r="B52" s="306"/>
      <c r="C52" s="256"/>
      <c r="D52" s="551"/>
      <c r="E52" s="299"/>
      <c r="F52" s="256"/>
      <c r="G52" s="256"/>
      <c r="H52" s="300"/>
      <c r="I52" s="300"/>
      <c r="J52" s="300"/>
      <c r="K52" s="307"/>
      <c r="L52" s="25"/>
      <c r="M52" s="437"/>
    </row>
    <row r="53" spans="1:13" s="278" customFormat="1" ht="15.75" x14ac:dyDescent="0.25">
      <c r="A53" s="227"/>
      <c r="B53" s="306"/>
      <c r="C53" s="314" t="s">
        <v>142</v>
      </c>
      <c r="D53" s="551"/>
      <c r="E53" s="299"/>
      <c r="F53" s="256"/>
      <c r="G53" s="256"/>
      <c r="H53" s="300"/>
      <c r="I53" s="300"/>
      <c r="J53" s="315">
        <f>SUM(J54,J57)</f>
        <v>0</v>
      </c>
      <c r="K53" s="307"/>
      <c r="L53" s="25"/>
      <c r="M53" s="437"/>
    </row>
    <row r="54" spans="1:13" s="278" customFormat="1" ht="15.75" x14ac:dyDescent="0.25">
      <c r="A54" s="316"/>
      <c r="B54" s="317"/>
      <c r="C54" s="273"/>
      <c r="D54" s="577" t="s">
        <v>143</v>
      </c>
      <c r="E54" s="318"/>
      <c r="F54" s="273"/>
      <c r="G54" s="273"/>
      <c r="H54" s="319"/>
      <c r="I54" s="319"/>
      <c r="J54" s="320">
        <f>SUM(J55:J56)</f>
        <v>0</v>
      </c>
      <c r="K54" s="321"/>
      <c r="L54" s="25"/>
      <c r="M54" s="437"/>
    </row>
    <row r="55" spans="1:13" s="322" customFormat="1" ht="12.75" x14ac:dyDescent="0.25">
      <c r="B55" s="323"/>
      <c r="C55" s="324"/>
      <c r="D55" s="578" t="s">
        <v>164</v>
      </c>
      <c r="E55" s="324"/>
      <c r="F55" s="324"/>
      <c r="G55" s="324"/>
      <c r="H55" s="325"/>
      <c r="I55" s="325"/>
      <c r="J55" s="326">
        <f>J77</f>
        <v>0</v>
      </c>
      <c r="K55" s="327"/>
      <c r="M55" s="438"/>
    </row>
    <row r="56" spans="1:13" s="322" customFormat="1" ht="12.75" x14ac:dyDescent="0.25">
      <c r="B56" s="323"/>
      <c r="C56" s="324"/>
      <c r="D56" s="578" t="s">
        <v>148</v>
      </c>
      <c r="E56" s="324"/>
      <c r="F56" s="324"/>
      <c r="G56" s="324"/>
      <c r="H56" s="325"/>
      <c r="I56" s="325"/>
      <c r="J56" s="326">
        <f>J93</f>
        <v>0</v>
      </c>
      <c r="K56" s="327"/>
      <c r="M56" s="438"/>
    </row>
    <row r="57" spans="1:13" s="278" customFormat="1" ht="15.75" x14ac:dyDescent="0.25">
      <c r="A57" s="316"/>
      <c r="B57" s="317"/>
      <c r="C57" s="273"/>
      <c r="D57" s="577" t="s">
        <v>149</v>
      </c>
      <c r="E57" s="318"/>
      <c r="F57" s="273"/>
      <c r="G57" s="273"/>
      <c r="H57" s="319"/>
      <c r="I57" s="319"/>
      <c r="J57" s="320">
        <f>SUM(J58)</f>
        <v>0</v>
      </c>
      <c r="K57" s="321"/>
      <c r="L57" s="25"/>
      <c r="M57" s="437"/>
    </row>
    <row r="58" spans="1:13" s="328" customFormat="1" ht="12.75" x14ac:dyDescent="0.2">
      <c r="B58" s="329"/>
      <c r="C58" s="330"/>
      <c r="D58" s="579" t="s">
        <v>50</v>
      </c>
      <c r="E58" s="331" t="s">
        <v>187</v>
      </c>
      <c r="F58" s="331" t="s">
        <v>188</v>
      </c>
      <c r="G58" s="330"/>
      <c r="H58" s="332"/>
      <c r="I58" s="332"/>
      <c r="J58" s="333">
        <f>J98</f>
        <v>0</v>
      </c>
      <c r="K58" s="334"/>
      <c r="L58" s="330"/>
      <c r="M58" s="439"/>
    </row>
    <row r="59" spans="1:13" s="278" customFormat="1" x14ac:dyDescent="0.25">
      <c r="A59" s="227"/>
      <c r="B59" s="335"/>
      <c r="C59" s="336"/>
      <c r="D59" s="555"/>
      <c r="E59" s="337"/>
      <c r="F59" s="336"/>
      <c r="G59" s="336"/>
      <c r="H59" s="338"/>
      <c r="I59" s="338"/>
      <c r="J59" s="338"/>
      <c r="K59" s="339"/>
      <c r="L59" s="25"/>
      <c r="M59" s="437"/>
    </row>
    <row r="60" spans="1:13" s="341" customFormat="1" x14ac:dyDescent="0.25">
      <c r="A60" s="256"/>
      <c r="B60" s="256"/>
      <c r="C60" s="256"/>
      <c r="D60" s="551"/>
      <c r="E60" s="299"/>
      <c r="F60" s="256"/>
      <c r="G60" s="256"/>
      <c r="H60" s="300"/>
      <c r="I60" s="300"/>
      <c r="J60" s="300"/>
      <c r="K60" s="256"/>
      <c r="L60" s="340"/>
      <c r="M60" s="440"/>
    </row>
    <row r="61" spans="1:13" s="278" customFormat="1" x14ac:dyDescent="0.25">
      <c r="A61" s="227"/>
      <c r="B61" s="301"/>
      <c r="C61" s="302"/>
      <c r="D61" s="552"/>
      <c r="E61" s="303"/>
      <c r="F61" s="302"/>
      <c r="G61" s="302"/>
      <c r="H61" s="304"/>
      <c r="I61" s="304"/>
      <c r="J61" s="304"/>
      <c r="K61" s="305"/>
      <c r="L61" s="25"/>
      <c r="M61" s="437"/>
    </row>
    <row r="62" spans="1:13" s="278" customFormat="1" ht="21" x14ac:dyDescent="0.25">
      <c r="A62" s="227"/>
      <c r="B62" s="306"/>
      <c r="C62" s="255" t="s">
        <v>150</v>
      </c>
      <c r="D62" s="551"/>
      <c r="E62" s="299"/>
      <c r="F62" s="256"/>
      <c r="G62" s="256"/>
      <c r="H62" s="300"/>
      <c r="I62" s="300"/>
      <c r="J62" s="300"/>
      <c r="K62" s="307"/>
      <c r="L62" s="25"/>
      <c r="M62" s="437"/>
    </row>
    <row r="63" spans="1:13" s="278" customFormat="1" x14ac:dyDescent="0.25">
      <c r="A63" s="227"/>
      <c r="B63" s="306"/>
      <c r="C63" s="256"/>
      <c r="D63" s="551"/>
      <c r="E63" s="299"/>
      <c r="F63" s="256"/>
      <c r="G63" s="256"/>
      <c r="H63" s="300"/>
      <c r="I63" s="300"/>
      <c r="J63" s="300"/>
      <c r="K63" s="307"/>
      <c r="L63" s="25"/>
      <c r="M63" s="437"/>
    </row>
    <row r="64" spans="1:13" s="26" customFormat="1" x14ac:dyDescent="0.25">
      <c r="A64" s="39"/>
      <c r="B64" s="117"/>
      <c r="C64" s="93" t="s">
        <v>90</v>
      </c>
      <c r="D64" s="553"/>
      <c r="E64" s="75"/>
      <c r="F64" s="120" t="str">
        <f>F5</f>
        <v>SFC Opava, fotbalový stadion, oprava trávníku po povodni 09/2024</v>
      </c>
      <c r="G64" s="92"/>
      <c r="H64" s="92"/>
      <c r="I64" s="92"/>
      <c r="J64" s="74"/>
      <c r="K64" s="119"/>
      <c r="L64" s="25"/>
      <c r="M64" s="10"/>
    </row>
    <row r="65" spans="1:20" s="26" customFormat="1" x14ac:dyDescent="0.25">
      <c r="A65" s="39"/>
      <c r="B65" s="117"/>
      <c r="C65" s="74"/>
      <c r="D65" s="553"/>
      <c r="I65" s="74"/>
      <c r="J65" s="74"/>
      <c r="K65" s="119"/>
      <c r="L65" s="25"/>
      <c r="M65" s="10"/>
    </row>
    <row r="66" spans="1:20" s="26" customFormat="1" ht="18" x14ac:dyDescent="0.25">
      <c r="A66" s="39"/>
      <c r="B66" s="117"/>
      <c r="C66" s="93" t="s">
        <v>137</v>
      </c>
      <c r="D66" s="553"/>
      <c r="E66" s="75"/>
      <c r="F66" s="121" t="str">
        <f>F7</f>
        <v>05 - SO 04 - Automatická závlaha</v>
      </c>
      <c r="G66" s="74"/>
      <c r="H66" s="74"/>
      <c r="I66" s="74"/>
      <c r="J66" s="74"/>
      <c r="K66" s="119"/>
      <c r="L66" s="25"/>
      <c r="M66" s="10"/>
    </row>
    <row r="67" spans="1:20" s="26" customFormat="1" ht="15" customHeight="1" x14ac:dyDescent="0.25">
      <c r="A67" s="39"/>
      <c r="B67" s="117"/>
      <c r="C67" s="74"/>
      <c r="D67" s="553"/>
      <c r="G67" s="74"/>
      <c r="H67" s="74"/>
      <c r="I67" s="74"/>
      <c r="J67" s="74"/>
      <c r="K67" s="119"/>
      <c r="L67" s="25"/>
      <c r="M67" s="10"/>
    </row>
    <row r="68" spans="1:20" s="26" customFormat="1" x14ac:dyDescent="0.25">
      <c r="A68" s="39"/>
      <c r="B68" s="117"/>
      <c r="C68" s="74"/>
      <c r="D68" s="553"/>
      <c r="E68" s="75"/>
      <c r="F68" s="74"/>
      <c r="G68" s="74"/>
      <c r="H68" s="74"/>
      <c r="I68" s="74"/>
      <c r="J68" s="74"/>
      <c r="K68" s="119"/>
      <c r="L68" s="25"/>
      <c r="M68" s="10"/>
    </row>
    <row r="69" spans="1:20" s="26" customFormat="1" x14ac:dyDescent="0.25">
      <c r="A69" s="39"/>
      <c r="B69" s="117"/>
      <c r="C69" s="93" t="s">
        <v>93</v>
      </c>
      <c r="D69" s="553"/>
      <c r="E69" s="75"/>
      <c r="F69" s="122" t="str">
        <f>F11</f>
        <v>Opava</v>
      </c>
      <c r="G69" s="74"/>
      <c r="H69" s="74"/>
      <c r="I69" s="93" t="s">
        <v>95</v>
      </c>
      <c r="J69" s="123">
        <f>IF(J11="","",J11)</f>
        <v>45685</v>
      </c>
      <c r="K69" s="119"/>
      <c r="L69" s="25"/>
      <c r="M69" s="10"/>
    </row>
    <row r="70" spans="1:20" s="26" customFormat="1" x14ac:dyDescent="0.25">
      <c r="A70" s="39"/>
      <c r="B70" s="117"/>
      <c r="C70" s="74"/>
      <c r="D70" s="553"/>
      <c r="E70" s="75"/>
      <c r="F70" s="74"/>
      <c r="G70" s="74"/>
      <c r="H70" s="74"/>
      <c r="I70" s="74"/>
      <c r="J70" s="74"/>
      <c r="K70" s="119"/>
      <c r="L70" s="25"/>
      <c r="M70" s="10"/>
    </row>
    <row r="71" spans="1:20" s="26" customFormat="1" x14ac:dyDescent="0.25">
      <c r="A71" s="39"/>
      <c r="B71" s="117"/>
      <c r="C71" s="93" t="s">
        <v>96</v>
      </c>
      <c r="D71" s="553"/>
      <c r="E71" s="75"/>
      <c r="F71" s="122" t="str">
        <f>F13</f>
        <v>Statutární město Opava</v>
      </c>
      <c r="G71" s="74"/>
      <c r="H71" s="74"/>
      <c r="I71" s="93" t="s">
        <v>103</v>
      </c>
      <c r="J71" s="621" t="str">
        <f>F19</f>
        <v>Zadejte název firmy</v>
      </c>
      <c r="K71" s="622"/>
      <c r="L71" s="25"/>
      <c r="M71" s="10"/>
    </row>
    <row r="72" spans="1:20" s="26" customFormat="1" x14ac:dyDescent="0.25">
      <c r="A72" s="39"/>
      <c r="B72" s="117"/>
      <c r="C72" s="93" t="s">
        <v>102</v>
      </c>
      <c r="D72" s="553"/>
      <c r="E72" s="75"/>
      <c r="F72" s="122" t="str">
        <f>IF(F16="","",F16)</f>
        <v>Zadejte název firmy</v>
      </c>
      <c r="G72" s="74"/>
      <c r="H72" s="74"/>
      <c r="I72" s="74"/>
      <c r="J72" s="74"/>
      <c r="K72" s="119"/>
      <c r="L72" s="25"/>
      <c r="M72" s="10"/>
    </row>
    <row r="73" spans="1:20" s="278" customFormat="1" x14ac:dyDescent="0.25">
      <c r="A73" s="227"/>
      <c r="B73" s="306"/>
      <c r="C73" s="256"/>
      <c r="D73" s="551"/>
      <c r="E73" s="299"/>
      <c r="F73" s="256"/>
      <c r="G73" s="256"/>
      <c r="H73" s="300"/>
      <c r="I73" s="300"/>
      <c r="J73" s="300"/>
      <c r="K73" s="307"/>
      <c r="L73" s="25"/>
      <c r="M73" s="437"/>
    </row>
    <row r="74" spans="1:20" s="278" customFormat="1" ht="36" x14ac:dyDescent="0.25">
      <c r="A74" s="342"/>
      <c r="B74" s="343"/>
      <c r="C74" s="344" t="s">
        <v>151</v>
      </c>
      <c r="D74" s="344" t="s">
        <v>124</v>
      </c>
      <c r="E74" s="345" t="s">
        <v>120</v>
      </c>
      <c r="F74" s="344" t="s">
        <v>152</v>
      </c>
      <c r="G74" s="344" t="s">
        <v>6</v>
      </c>
      <c r="H74" s="346" t="s">
        <v>153</v>
      </c>
      <c r="I74" s="346" t="s">
        <v>154</v>
      </c>
      <c r="J74" s="346" t="s">
        <v>141</v>
      </c>
      <c r="K74" s="347" t="s">
        <v>155</v>
      </c>
      <c r="L74" s="25"/>
      <c r="M74" s="441" t="s">
        <v>211</v>
      </c>
      <c r="N74" s="348" t="s">
        <v>110</v>
      </c>
      <c r="O74" s="348" t="s">
        <v>212</v>
      </c>
      <c r="P74" s="348" t="s">
        <v>213</v>
      </c>
      <c r="Q74" s="348" t="s">
        <v>214</v>
      </c>
      <c r="R74" s="348" t="s">
        <v>215</v>
      </c>
      <c r="S74" s="348" t="s">
        <v>216</v>
      </c>
      <c r="T74" s="349" t="s">
        <v>217</v>
      </c>
    </row>
    <row r="75" spans="1:20" s="545" customFormat="1" ht="15.75" x14ac:dyDescent="0.25">
      <c r="A75" s="501"/>
      <c r="B75" s="541"/>
      <c r="C75" s="266" t="s">
        <v>142</v>
      </c>
      <c r="D75" s="556"/>
      <c r="E75" s="542"/>
      <c r="F75" s="502"/>
      <c r="G75" s="502"/>
      <c r="H75" s="543"/>
      <c r="I75" s="543"/>
      <c r="J75" s="350">
        <f>J76+J97</f>
        <v>0</v>
      </c>
      <c r="K75" s="544"/>
      <c r="M75" s="546"/>
      <c r="N75" s="547"/>
      <c r="O75" s="547"/>
      <c r="P75" s="548">
        <f>P77</f>
        <v>0</v>
      </c>
      <c r="Q75" s="547"/>
      <c r="R75" s="548">
        <f>R77</f>
        <v>0.16350000000000001</v>
      </c>
      <c r="S75" s="547"/>
      <c r="T75" s="549">
        <f>T77</f>
        <v>0</v>
      </c>
    </row>
    <row r="76" spans="1:20" s="278" customFormat="1" ht="16.5" x14ac:dyDescent="0.3">
      <c r="A76" s="532"/>
      <c r="B76" s="533"/>
      <c r="C76" s="534"/>
      <c r="D76" s="557" t="s">
        <v>50</v>
      </c>
      <c r="E76" s="535" t="s">
        <v>156</v>
      </c>
      <c r="F76" s="535" t="s">
        <v>157</v>
      </c>
      <c r="G76" s="534"/>
      <c r="H76" s="534"/>
      <c r="I76" s="534"/>
      <c r="J76" s="536">
        <f>SUM(J77,J93)</f>
        <v>0</v>
      </c>
      <c r="K76" s="537"/>
      <c r="M76" s="538"/>
      <c r="N76" s="539"/>
      <c r="O76" s="539"/>
      <c r="P76" s="540">
        <f>SUM(P77,P141,P160,)</f>
        <v>0</v>
      </c>
      <c r="Q76" s="539"/>
      <c r="R76" s="540">
        <f>SUM(R77,R141,R160,)</f>
        <v>0.16350000000000001</v>
      </c>
      <c r="S76" s="539"/>
      <c r="T76" s="540">
        <f>SUM(T77,T141,T160,)</f>
        <v>0</v>
      </c>
    </row>
    <row r="77" spans="1:20" s="351" customFormat="1" x14ac:dyDescent="0.25">
      <c r="B77" s="352"/>
      <c r="C77" s="353"/>
      <c r="D77" s="354" t="s">
        <v>50</v>
      </c>
      <c r="E77" s="355" t="s">
        <v>158</v>
      </c>
      <c r="F77" s="355" t="s">
        <v>166</v>
      </c>
      <c r="G77" s="353"/>
      <c r="H77" s="356"/>
      <c r="I77" s="356"/>
      <c r="J77" s="357">
        <f>SUM(J78:J92)</f>
        <v>0</v>
      </c>
      <c r="K77" s="358"/>
      <c r="L77" s="353"/>
      <c r="M77" s="442"/>
      <c r="N77" s="359"/>
      <c r="O77" s="359"/>
      <c r="P77" s="360">
        <f>SUM(P78:P92)</f>
        <v>0</v>
      </c>
      <c r="Q77" s="359"/>
      <c r="R77" s="360">
        <f>SUM(R78:R92)</f>
        <v>0.16350000000000001</v>
      </c>
      <c r="S77" s="359"/>
      <c r="T77" s="360">
        <f>SUM(T78:T92)</f>
        <v>0</v>
      </c>
    </row>
    <row r="78" spans="1:20" s="361" customFormat="1" ht="12.75" x14ac:dyDescent="0.25">
      <c r="B78" s="362"/>
      <c r="C78" s="363">
        <v>1</v>
      </c>
      <c r="D78" s="363" t="s">
        <v>8</v>
      </c>
      <c r="E78" s="364" t="s">
        <v>126</v>
      </c>
      <c r="F78" s="365" t="s">
        <v>167</v>
      </c>
      <c r="G78" s="366" t="s">
        <v>2</v>
      </c>
      <c r="H78" s="367">
        <v>1</v>
      </c>
      <c r="I78" s="4">
        <v>0</v>
      </c>
      <c r="J78" s="368">
        <f>ROUND(I78*H78,2)</f>
        <v>0</v>
      </c>
      <c r="K78" s="369" t="s">
        <v>55</v>
      </c>
      <c r="L78" s="370"/>
      <c r="M78" s="6" t="s">
        <v>55</v>
      </c>
      <c r="N78" s="371" t="s">
        <v>111</v>
      </c>
      <c r="O78" s="372"/>
      <c r="P78" s="373">
        <f>O78*H78</f>
        <v>0</v>
      </c>
      <c r="Q78" s="373">
        <v>5.0000000000000001E-3</v>
      </c>
      <c r="R78" s="373">
        <f>Q78*H78</f>
        <v>5.0000000000000001E-3</v>
      </c>
      <c r="S78" s="373">
        <v>0</v>
      </c>
      <c r="T78" s="374">
        <f>S78*H78</f>
        <v>0</v>
      </c>
    </row>
    <row r="79" spans="1:20" s="375" customFormat="1" ht="12.75" x14ac:dyDescent="0.25">
      <c r="B79" s="376"/>
      <c r="C79" s="363">
        <v>2</v>
      </c>
      <c r="D79" s="377" t="s">
        <v>8</v>
      </c>
      <c r="E79" s="378" t="s">
        <v>130</v>
      </c>
      <c r="F79" s="379" t="s">
        <v>168</v>
      </c>
      <c r="G79" s="380" t="s">
        <v>2</v>
      </c>
      <c r="H79" s="381">
        <v>2</v>
      </c>
      <c r="I79" s="5">
        <v>0</v>
      </c>
      <c r="J79" s="382">
        <f>ROUND(I79*H79,2)</f>
        <v>0</v>
      </c>
      <c r="K79" s="383" t="s">
        <v>55</v>
      </c>
      <c r="L79" s="384"/>
      <c r="M79" s="6" t="s">
        <v>55</v>
      </c>
      <c r="N79" s="371" t="s">
        <v>111</v>
      </c>
      <c r="O79" s="372"/>
      <c r="P79" s="373">
        <f>O79*H79</f>
        <v>0</v>
      </c>
      <c r="Q79" s="373">
        <v>1E-3</v>
      </c>
      <c r="R79" s="373">
        <f>Q79*H79</f>
        <v>2E-3</v>
      </c>
      <c r="S79" s="373">
        <v>0</v>
      </c>
      <c r="T79" s="374">
        <f>S79*H79</f>
        <v>0</v>
      </c>
    </row>
    <row r="80" spans="1:20" s="375" customFormat="1" ht="12.75" x14ac:dyDescent="0.25">
      <c r="B80" s="376"/>
      <c r="C80" s="363">
        <v>3</v>
      </c>
      <c r="D80" s="377" t="s">
        <v>8</v>
      </c>
      <c r="E80" s="378" t="s">
        <v>131</v>
      </c>
      <c r="F80" s="379" t="s">
        <v>169</v>
      </c>
      <c r="G80" s="380" t="s">
        <v>2</v>
      </c>
      <c r="H80" s="381">
        <v>2</v>
      </c>
      <c r="I80" s="5">
        <v>0</v>
      </c>
      <c r="J80" s="382">
        <f>ROUND(I80*H80,2)</f>
        <v>0</v>
      </c>
      <c r="K80" s="383" t="s">
        <v>55</v>
      </c>
      <c r="L80" s="384"/>
      <c r="M80" s="6" t="s">
        <v>55</v>
      </c>
      <c r="N80" s="371" t="s">
        <v>111</v>
      </c>
      <c r="O80" s="372"/>
      <c r="P80" s="373">
        <f>O80*H80</f>
        <v>0</v>
      </c>
      <c r="Q80" s="373">
        <v>1E-4</v>
      </c>
      <c r="R80" s="373">
        <f>Q80*H80</f>
        <v>2.0000000000000001E-4</v>
      </c>
      <c r="S80" s="373">
        <v>0</v>
      </c>
      <c r="T80" s="374">
        <f>S80*H80</f>
        <v>0</v>
      </c>
    </row>
    <row r="81" spans="2:20" s="375" customFormat="1" ht="12.75" x14ac:dyDescent="0.25">
      <c r="B81" s="376"/>
      <c r="C81" s="363">
        <v>4</v>
      </c>
      <c r="D81" s="377" t="s">
        <v>8</v>
      </c>
      <c r="E81" s="378" t="s">
        <v>170</v>
      </c>
      <c r="F81" s="379" t="s">
        <v>171</v>
      </c>
      <c r="G81" s="380" t="s">
        <v>2</v>
      </c>
      <c r="H81" s="381">
        <v>32</v>
      </c>
      <c r="I81" s="5">
        <v>0</v>
      </c>
      <c r="J81" s="382">
        <f>ROUND(I81*H81,2)</f>
        <v>0</v>
      </c>
      <c r="K81" s="383" t="s">
        <v>55</v>
      </c>
      <c r="L81" s="384"/>
      <c r="M81" s="6" t="s">
        <v>55</v>
      </c>
      <c r="N81" s="371" t="s">
        <v>111</v>
      </c>
      <c r="O81" s="372"/>
      <c r="P81" s="373">
        <f>O81*H81</f>
        <v>0</v>
      </c>
      <c r="Q81" s="373">
        <v>5.0000000000000002E-5</v>
      </c>
      <c r="R81" s="373">
        <f>Q81*H81</f>
        <v>1.6000000000000001E-3</v>
      </c>
      <c r="S81" s="373">
        <v>0</v>
      </c>
      <c r="T81" s="374">
        <f>S81*H81</f>
        <v>0</v>
      </c>
    </row>
    <row r="82" spans="2:20" s="372" customFormat="1" ht="12.75" x14ac:dyDescent="0.25">
      <c r="B82" s="385"/>
      <c r="C82" s="363">
        <v>5</v>
      </c>
      <c r="D82" s="386" t="s">
        <v>8</v>
      </c>
      <c r="E82" s="387" t="s">
        <v>194</v>
      </c>
      <c r="F82" s="388" t="s">
        <v>192</v>
      </c>
      <c r="G82" s="389" t="s">
        <v>2</v>
      </c>
      <c r="H82" s="390">
        <v>6</v>
      </c>
      <c r="I82" s="2">
        <v>0</v>
      </c>
      <c r="J82" s="391">
        <f>ROUND(I82*H82,2)</f>
        <v>0</v>
      </c>
      <c r="K82" s="392" t="s">
        <v>55</v>
      </c>
      <c r="L82" s="393"/>
      <c r="M82" s="6" t="s">
        <v>55</v>
      </c>
      <c r="N82" s="371" t="s">
        <v>111</v>
      </c>
      <c r="P82" s="373">
        <f>O82*H82</f>
        <v>0</v>
      </c>
      <c r="Q82" s="373">
        <v>1E-4</v>
      </c>
      <c r="R82" s="373">
        <f>Q82*H82</f>
        <v>6.0000000000000006E-4</v>
      </c>
      <c r="S82" s="373">
        <v>0</v>
      </c>
      <c r="T82" s="374">
        <f>S82*H82</f>
        <v>0</v>
      </c>
    </row>
    <row r="83" spans="2:20" s="400" customFormat="1" x14ac:dyDescent="0.25">
      <c r="B83" s="394"/>
      <c r="C83" s="395"/>
      <c r="D83" s="396" t="s">
        <v>38</v>
      </c>
      <c r="E83" s="395"/>
      <c r="F83" s="397" t="s">
        <v>209</v>
      </c>
      <c r="G83" s="395"/>
      <c r="H83" s="398"/>
      <c r="I83" s="398"/>
      <c r="J83" s="398"/>
      <c r="K83" s="399"/>
      <c r="L83" s="395"/>
      <c r="M83" s="443"/>
    </row>
    <row r="84" spans="2:20" s="372" customFormat="1" ht="12.75" x14ac:dyDescent="0.25">
      <c r="B84" s="385"/>
      <c r="C84" s="386">
        <v>6</v>
      </c>
      <c r="D84" s="386" t="s">
        <v>8</v>
      </c>
      <c r="E84" s="387" t="s">
        <v>195</v>
      </c>
      <c r="F84" s="388" t="s">
        <v>193</v>
      </c>
      <c r="G84" s="389" t="s">
        <v>2</v>
      </c>
      <c r="H84" s="390">
        <v>10</v>
      </c>
      <c r="I84" s="2">
        <v>0</v>
      </c>
      <c r="J84" s="391">
        <f>ROUND(I84*H84,2)</f>
        <v>0</v>
      </c>
      <c r="K84" s="392" t="s">
        <v>55</v>
      </c>
      <c r="L84" s="393"/>
      <c r="M84" s="6" t="s">
        <v>55</v>
      </c>
      <c r="N84" s="371" t="s">
        <v>111</v>
      </c>
      <c r="P84" s="373">
        <f>O84*H84</f>
        <v>0</v>
      </c>
      <c r="Q84" s="373">
        <v>1E-4</v>
      </c>
      <c r="R84" s="373">
        <f>Q84*H84</f>
        <v>1E-3</v>
      </c>
      <c r="S84" s="373">
        <v>0</v>
      </c>
      <c r="T84" s="374">
        <f>S84*H84</f>
        <v>0</v>
      </c>
    </row>
    <row r="85" spans="2:20" s="400" customFormat="1" x14ac:dyDescent="0.25">
      <c r="B85" s="394"/>
      <c r="C85" s="395"/>
      <c r="D85" s="396" t="s">
        <v>38</v>
      </c>
      <c r="E85" s="395"/>
      <c r="F85" s="397" t="s">
        <v>209</v>
      </c>
      <c r="G85" s="395"/>
      <c r="H85" s="398"/>
      <c r="I85" s="398"/>
      <c r="J85" s="398"/>
      <c r="K85" s="399"/>
      <c r="L85" s="395"/>
      <c r="M85" s="443"/>
    </row>
    <row r="86" spans="2:20" s="375" customFormat="1" ht="12.75" x14ac:dyDescent="0.25">
      <c r="B86" s="376"/>
      <c r="C86" s="377">
        <v>7</v>
      </c>
      <c r="D86" s="377" t="s">
        <v>8</v>
      </c>
      <c r="E86" s="378" t="s">
        <v>172</v>
      </c>
      <c r="F86" s="379" t="s">
        <v>173</v>
      </c>
      <c r="G86" s="380" t="s">
        <v>70</v>
      </c>
      <c r="H86" s="381">
        <v>611.5</v>
      </c>
      <c r="I86" s="5">
        <v>0</v>
      </c>
      <c r="J86" s="382">
        <f>ROUND(I86*H86,2)</f>
        <v>0</v>
      </c>
      <c r="K86" s="383"/>
      <c r="L86" s="384"/>
      <c r="M86" s="6" t="s">
        <v>55</v>
      </c>
      <c r="N86" s="371" t="s">
        <v>111</v>
      </c>
      <c r="O86" s="372"/>
      <c r="P86" s="373">
        <f>O86*H86</f>
        <v>0</v>
      </c>
      <c r="Q86" s="373">
        <v>0</v>
      </c>
      <c r="R86" s="373">
        <f>Q86*H86</f>
        <v>0</v>
      </c>
      <c r="S86" s="373">
        <v>0</v>
      </c>
      <c r="T86" s="374">
        <f>S86*H86</f>
        <v>0</v>
      </c>
    </row>
    <row r="87" spans="2:20" s="227" customFormat="1" ht="54" x14ac:dyDescent="0.25">
      <c r="B87" s="306"/>
      <c r="C87" s="256"/>
      <c r="D87" s="401" t="s">
        <v>165</v>
      </c>
      <c r="E87" s="256"/>
      <c r="F87" s="402" t="s">
        <v>174</v>
      </c>
      <c r="G87" s="256"/>
      <c r="H87" s="300"/>
      <c r="I87" s="300"/>
      <c r="J87" s="300"/>
      <c r="K87" s="307"/>
      <c r="L87" s="256"/>
      <c r="M87" s="274"/>
    </row>
    <row r="88" spans="2:20" s="361" customFormat="1" ht="12.75" x14ac:dyDescent="0.25">
      <c r="B88" s="362"/>
      <c r="C88" s="363">
        <v>8</v>
      </c>
      <c r="D88" s="363" t="s">
        <v>8</v>
      </c>
      <c r="E88" s="364" t="s">
        <v>175</v>
      </c>
      <c r="F88" s="365" t="s">
        <v>176</v>
      </c>
      <c r="G88" s="366" t="s">
        <v>2</v>
      </c>
      <c r="H88" s="367">
        <v>1</v>
      </c>
      <c r="I88" s="4">
        <v>0</v>
      </c>
      <c r="J88" s="368">
        <f>ROUND(I88*H88,2)</f>
        <v>0</v>
      </c>
      <c r="K88" s="369"/>
      <c r="L88" s="370"/>
      <c r="M88" s="6" t="s">
        <v>55</v>
      </c>
      <c r="N88" s="371" t="s">
        <v>111</v>
      </c>
      <c r="O88" s="372"/>
      <c r="P88" s="373">
        <f>O88*H88</f>
        <v>0</v>
      </c>
      <c r="Q88" s="373">
        <v>1E-4</v>
      </c>
      <c r="R88" s="373">
        <f>Q88*H88</f>
        <v>1E-4</v>
      </c>
      <c r="S88" s="373">
        <v>0</v>
      </c>
      <c r="T88" s="374">
        <f>S88*H88</f>
        <v>0</v>
      </c>
    </row>
    <row r="89" spans="2:20" s="227" customFormat="1" ht="11.25" x14ac:dyDescent="0.25">
      <c r="B89" s="306"/>
      <c r="C89" s="256"/>
      <c r="D89" s="401" t="s">
        <v>38</v>
      </c>
      <c r="E89" s="256"/>
      <c r="F89" s="403" t="s">
        <v>177</v>
      </c>
      <c r="G89" s="256"/>
      <c r="H89" s="300"/>
      <c r="I89" s="300"/>
      <c r="J89" s="300"/>
      <c r="K89" s="307"/>
      <c r="L89" s="256"/>
      <c r="M89" s="274"/>
    </row>
    <row r="90" spans="2:20" s="361" customFormat="1" ht="12.75" x14ac:dyDescent="0.25">
      <c r="B90" s="362"/>
      <c r="C90" s="363">
        <v>9</v>
      </c>
      <c r="D90" s="363" t="s">
        <v>8</v>
      </c>
      <c r="E90" s="364" t="s">
        <v>178</v>
      </c>
      <c r="F90" s="365" t="s">
        <v>179</v>
      </c>
      <c r="G90" s="366" t="s">
        <v>2</v>
      </c>
      <c r="H90" s="367">
        <v>1</v>
      </c>
      <c r="I90" s="4">
        <v>0</v>
      </c>
      <c r="J90" s="368">
        <f>ROUND(I90*H90,2)</f>
        <v>0</v>
      </c>
      <c r="K90" s="369" t="s">
        <v>55</v>
      </c>
      <c r="L90" s="370"/>
      <c r="M90" s="6" t="s">
        <v>55</v>
      </c>
      <c r="N90" s="371" t="s">
        <v>111</v>
      </c>
      <c r="O90" s="372"/>
      <c r="P90" s="373">
        <f>O90*H90</f>
        <v>0</v>
      </c>
      <c r="Q90" s="373">
        <v>0</v>
      </c>
      <c r="R90" s="373">
        <f>Q90*H90</f>
        <v>0</v>
      </c>
      <c r="S90" s="373">
        <v>0</v>
      </c>
      <c r="T90" s="374">
        <f>S90*H90</f>
        <v>0</v>
      </c>
    </row>
    <row r="91" spans="2:20" s="361" customFormat="1" ht="12.75" x14ac:dyDescent="0.25">
      <c r="B91" s="362"/>
      <c r="C91" s="363">
        <v>10</v>
      </c>
      <c r="D91" s="363" t="s">
        <v>8</v>
      </c>
      <c r="E91" s="364" t="s">
        <v>180</v>
      </c>
      <c r="F91" s="365" t="s">
        <v>181</v>
      </c>
      <c r="G91" s="366" t="s">
        <v>2</v>
      </c>
      <c r="H91" s="367">
        <v>1</v>
      </c>
      <c r="I91" s="4">
        <v>0</v>
      </c>
      <c r="J91" s="368">
        <f>ROUND(I91*H91,2)</f>
        <v>0</v>
      </c>
      <c r="K91" s="369" t="s">
        <v>55</v>
      </c>
      <c r="L91" s="370"/>
      <c r="M91" s="6" t="s">
        <v>55</v>
      </c>
      <c r="N91" s="371" t="s">
        <v>111</v>
      </c>
      <c r="O91" s="372"/>
      <c r="P91" s="373">
        <f>O91*H91</f>
        <v>0</v>
      </c>
      <c r="Q91" s="373">
        <v>0.153</v>
      </c>
      <c r="R91" s="373">
        <f>Q91*H91</f>
        <v>0.153</v>
      </c>
      <c r="S91" s="373">
        <v>0</v>
      </c>
      <c r="T91" s="374">
        <f>S91*H91</f>
        <v>0</v>
      </c>
    </row>
    <row r="92" spans="2:20" s="227" customFormat="1" ht="18" x14ac:dyDescent="0.25">
      <c r="B92" s="306"/>
      <c r="C92" s="256"/>
      <c r="D92" s="401" t="s">
        <v>38</v>
      </c>
      <c r="E92" s="256"/>
      <c r="F92" s="403" t="s">
        <v>196</v>
      </c>
      <c r="G92" s="256"/>
      <c r="H92" s="300"/>
      <c r="I92" s="300"/>
      <c r="J92" s="300"/>
      <c r="K92" s="307"/>
      <c r="L92" s="256"/>
      <c r="M92" s="274"/>
    </row>
    <row r="93" spans="2:20" s="412" customFormat="1" ht="12.75" x14ac:dyDescent="0.2">
      <c r="B93" s="404"/>
      <c r="C93" s="405"/>
      <c r="D93" s="406" t="s">
        <v>50</v>
      </c>
      <c r="E93" s="407" t="s">
        <v>161</v>
      </c>
      <c r="F93" s="407" t="s">
        <v>162</v>
      </c>
      <c r="G93" s="405"/>
      <c r="H93" s="408"/>
      <c r="I93" s="408"/>
      <c r="J93" s="409">
        <f>SUM(J94:J96)</f>
        <v>0</v>
      </c>
      <c r="K93" s="410"/>
      <c r="L93" s="405"/>
      <c r="M93" s="444"/>
      <c r="N93" s="328"/>
      <c r="O93" s="328"/>
      <c r="P93" s="411">
        <f>SUM(P94:P96)</f>
        <v>0</v>
      </c>
      <c r="Q93" s="328"/>
      <c r="R93" s="411">
        <f>SUM(R94:R96)</f>
        <v>0</v>
      </c>
      <c r="S93" s="328"/>
      <c r="T93" s="411">
        <f>SUM(T94:T96)</f>
        <v>0</v>
      </c>
    </row>
    <row r="94" spans="2:20" s="361" customFormat="1" ht="12.75" x14ac:dyDescent="0.25">
      <c r="B94" s="362"/>
      <c r="C94" s="363">
        <v>11</v>
      </c>
      <c r="D94" s="363" t="s">
        <v>8</v>
      </c>
      <c r="E94" s="364" t="s">
        <v>182</v>
      </c>
      <c r="F94" s="365" t="s">
        <v>183</v>
      </c>
      <c r="G94" s="366" t="s">
        <v>1</v>
      </c>
      <c r="H94" s="367">
        <f>R77</f>
        <v>0.16350000000000001</v>
      </c>
      <c r="I94" s="4">
        <v>0</v>
      </c>
      <c r="J94" s="368">
        <f>ROUND(I94*H94,2)</f>
        <v>0</v>
      </c>
      <c r="K94" s="369"/>
      <c r="L94" s="370"/>
      <c r="M94" s="6" t="s">
        <v>55</v>
      </c>
      <c r="N94" s="371" t="s">
        <v>111</v>
      </c>
      <c r="O94" s="372"/>
      <c r="P94" s="373">
        <f>O94*H94</f>
        <v>0</v>
      </c>
      <c r="Q94" s="373">
        <v>0</v>
      </c>
      <c r="R94" s="373">
        <f>Q94*H94</f>
        <v>0</v>
      </c>
      <c r="S94" s="373">
        <v>0</v>
      </c>
      <c r="T94" s="374">
        <f>S94*H94</f>
        <v>0</v>
      </c>
    </row>
    <row r="95" spans="2:20" s="227" customFormat="1" ht="18" x14ac:dyDescent="0.25">
      <c r="B95" s="306"/>
      <c r="C95" s="256"/>
      <c r="D95" s="401" t="s">
        <v>38</v>
      </c>
      <c r="E95" s="256"/>
      <c r="F95" s="403" t="s">
        <v>184</v>
      </c>
      <c r="G95" s="256"/>
      <c r="H95" s="300"/>
      <c r="I95" s="300"/>
      <c r="J95" s="300"/>
      <c r="K95" s="307"/>
      <c r="L95" s="256"/>
      <c r="M95" s="274"/>
    </row>
    <row r="96" spans="2:20" s="227" customFormat="1" ht="27" x14ac:dyDescent="0.25">
      <c r="B96" s="306"/>
      <c r="C96" s="256"/>
      <c r="D96" s="401" t="s">
        <v>165</v>
      </c>
      <c r="E96" s="256"/>
      <c r="F96" s="402" t="s">
        <v>185</v>
      </c>
      <c r="G96" s="256"/>
      <c r="H96" s="300"/>
      <c r="I96" s="300"/>
      <c r="J96" s="300"/>
      <c r="K96" s="307"/>
      <c r="L96" s="256"/>
      <c r="M96" s="274"/>
    </row>
    <row r="97" spans="2:20" s="359" customFormat="1" x14ac:dyDescent="0.25">
      <c r="B97" s="413"/>
      <c r="C97" s="414"/>
      <c r="D97" s="415" t="s">
        <v>50</v>
      </c>
      <c r="E97" s="416" t="s">
        <v>7</v>
      </c>
      <c r="F97" s="416" t="s">
        <v>186</v>
      </c>
      <c r="G97" s="414"/>
      <c r="H97" s="417"/>
      <c r="I97" s="417"/>
      <c r="J97" s="418">
        <f>SUM(J98)</f>
        <v>0</v>
      </c>
      <c r="K97" s="419"/>
      <c r="L97" s="414"/>
      <c r="M97" s="445"/>
    </row>
    <row r="98" spans="2:20" s="359" customFormat="1" x14ac:dyDescent="0.25">
      <c r="B98" s="413"/>
      <c r="C98" s="414"/>
      <c r="D98" s="415" t="s">
        <v>50</v>
      </c>
      <c r="E98" s="416" t="s">
        <v>187</v>
      </c>
      <c r="F98" s="416" t="s">
        <v>188</v>
      </c>
      <c r="G98" s="414"/>
      <c r="H98" s="417"/>
      <c r="I98" s="417"/>
      <c r="J98" s="418">
        <f>SUM(J99)</f>
        <v>0</v>
      </c>
      <c r="K98" s="419"/>
      <c r="L98" s="414"/>
      <c r="M98" s="445"/>
    </row>
    <row r="99" spans="2:20" s="428" customFormat="1" ht="12.75" x14ac:dyDescent="0.25">
      <c r="B99" s="420"/>
      <c r="C99" s="421">
        <v>12</v>
      </c>
      <c r="D99" s="422" t="s">
        <v>8</v>
      </c>
      <c r="E99" s="423" t="s">
        <v>189</v>
      </c>
      <c r="F99" s="424" t="s">
        <v>197</v>
      </c>
      <c r="G99" s="424" t="s">
        <v>70</v>
      </c>
      <c r="H99" s="425">
        <v>1</v>
      </c>
      <c r="I99" s="3">
        <v>0</v>
      </c>
      <c r="J99" s="426">
        <f>ROUND(I99*H99,2)</f>
        <v>0</v>
      </c>
      <c r="K99" s="427" t="s">
        <v>55</v>
      </c>
      <c r="L99" s="421"/>
      <c r="M99" s="6" t="s">
        <v>55</v>
      </c>
      <c r="N99" s="371" t="s">
        <v>111</v>
      </c>
      <c r="O99" s="372"/>
      <c r="P99" s="373">
        <f>O99*H99</f>
        <v>0</v>
      </c>
      <c r="Q99" s="373">
        <v>0</v>
      </c>
      <c r="R99" s="373">
        <f>Q99*H99</f>
        <v>0</v>
      </c>
      <c r="S99" s="373">
        <v>0</v>
      </c>
      <c r="T99" s="374">
        <f>S99*H99</f>
        <v>0</v>
      </c>
    </row>
    <row r="100" spans="2:20" s="400" customFormat="1" x14ac:dyDescent="0.25">
      <c r="B100" s="429"/>
      <c r="C100" s="430"/>
      <c r="D100" s="431" t="s">
        <v>38</v>
      </c>
      <c r="E100" s="430"/>
      <c r="F100" s="432" t="s">
        <v>198</v>
      </c>
      <c r="G100" s="430"/>
      <c r="H100" s="433"/>
      <c r="I100" s="433"/>
      <c r="J100" s="433"/>
      <c r="K100" s="434"/>
      <c r="L100" s="395"/>
      <c r="M100" s="443"/>
    </row>
  </sheetData>
  <sheetProtection algorithmName="SHA-512" hashValue="8CEIIDRdeVoC6gImy5jwo9bAhcpMbp2EX0w8Qob22k7gD+jtn1JZou+1htbV4rPdU40UP0SKjDcTl32bWWQUpA==" saltValue="wKYSgpdlfH0I1GM/xd53rg==" spinCount="100000" sheet="1" objects="1" scenarios="1"/>
  <mergeCells count="2">
    <mergeCell ref="J48:K48"/>
    <mergeCell ref="J71:K71"/>
  </mergeCells>
  <pageMargins left="0.25" right="0.25" top="0.75" bottom="0.75" header="0.3" footer="0.3"/>
  <pageSetup paperSize="9" scale="62" fitToHeight="0" orientation="portrait" r:id="rId1"/>
  <rowBreaks count="2" manualBreakCount="2">
    <brk id="36" max="11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3EE8-59C6-4250-9ECA-8BC872FD84A4}">
  <sheetPr>
    <pageSetUpPr fitToPage="1"/>
  </sheetPr>
  <dimension ref="A1:L94"/>
  <sheetViews>
    <sheetView zoomScaleNormal="100" workbookViewId="0"/>
  </sheetViews>
  <sheetFormatPr defaultRowHeight="15" x14ac:dyDescent="0.25"/>
  <cols>
    <col min="1" max="1" width="1.7109375" style="435" customWidth="1"/>
    <col min="2" max="2" width="2.42578125" style="435" customWidth="1"/>
    <col min="3" max="3" width="3.28515625" style="435" customWidth="1"/>
    <col min="4" max="4" width="4.140625" style="435" customWidth="1"/>
    <col min="5" max="5" width="11.5703125" style="435" bestFit="1" customWidth="1"/>
    <col min="6" max="6" width="86" style="435" customWidth="1"/>
    <col min="7" max="7" width="3.28515625" style="435" bestFit="1" customWidth="1"/>
    <col min="8" max="8" width="7.7109375" style="435" bestFit="1" customWidth="1"/>
    <col min="9" max="9" width="10" style="435" bestFit="1" customWidth="1"/>
    <col min="10" max="10" width="15.140625" style="435" bestFit="1" customWidth="1"/>
    <col min="11" max="11" width="9.7109375" style="435" bestFit="1" customWidth="1"/>
    <col min="12" max="12" width="1.7109375" style="435" customWidth="1"/>
    <col min="13" max="16384" width="9.140625" style="435"/>
  </cols>
  <sheetData>
    <row r="1" spans="1:12" s="278" customFormat="1" x14ac:dyDescent="0.2">
      <c r="A1" s="275"/>
      <c r="B1" s="275"/>
      <c r="C1" s="275"/>
      <c r="D1" s="275"/>
      <c r="E1" s="276"/>
      <c r="F1" s="275"/>
      <c r="G1" s="275"/>
      <c r="H1" s="277"/>
      <c r="I1" s="277"/>
      <c r="J1" s="277"/>
      <c r="K1" s="275"/>
      <c r="L1" s="25"/>
    </row>
    <row r="2" spans="1:12" s="278" customFormat="1" x14ac:dyDescent="0.2">
      <c r="A2" s="275"/>
      <c r="B2" s="453"/>
      <c r="C2" s="454"/>
      <c r="D2" s="454"/>
      <c r="E2" s="455"/>
      <c r="F2" s="454"/>
      <c r="G2" s="454"/>
      <c r="H2" s="456"/>
      <c r="I2" s="456"/>
      <c r="J2" s="456"/>
      <c r="K2" s="457"/>
      <c r="L2" s="25"/>
    </row>
    <row r="3" spans="1:12" s="278" customFormat="1" ht="21" x14ac:dyDescent="0.2">
      <c r="A3" s="275"/>
      <c r="B3" s="458"/>
      <c r="C3" s="275"/>
      <c r="D3" s="234" t="s">
        <v>136</v>
      </c>
      <c r="E3" s="276"/>
      <c r="F3" s="275"/>
      <c r="G3" s="275"/>
      <c r="H3" s="277"/>
      <c r="I3" s="277"/>
      <c r="J3" s="277"/>
      <c r="K3" s="459"/>
      <c r="L3" s="25"/>
    </row>
    <row r="4" spans="1:12" s="278" customFormat="1" x14ac:dyDescent="0.2">
      <c r="A4" s="275"/>
      <c r="B4" s="458"/>
      <c r="C4" s="275"/>
      <c r="D4" s="275"/>
      <c r="E4" s="460"/>
      <c r="F4" s="275"/>
      <c r="G4" s="275"/>
      <c r="H4" s="277"/>
      <c r="I4" s="277"/>
      <c r="J4" s="277"/>
      <c r="K4" s="459"/>
      <c r="L4" s="25"/>
    </row>
    <row r="5" spans="1:12" s="278" customFormat="1" x14ac:dyDescent="0.2">
      <c r="A5" s="275"/>
      <c r="B5" s="458"/>
      <c r="C5" s="275"/>
      <c r="D5" s="236" t="s">
        <v>90</v>
      </c>
      <c r="E5" s="276"/>
      <c r="F5" s="375" t="str">
        <f>'Rekapitulace stavby'!J5</f>
        <v>SFC Opava, fotbalový stadion, oprava trávníku po povodni 09/2024</v>
      </c>
      <c r="G5" s="461"/>
      <c r="H5" s="461"/>
      <c r="I5" s="461"/>
      <c r="J5" s="461"/>
      <c r="K5" s="459"/>
      <c r="L5" s="25"/>
    </row>
    <row r="6" spans="1:12" s="278" customFormat="1" x14ac:dyDescent="0.2">
      <c r="A6" s="275"/>
      <c r="B6" s="458"/>
      <c r="C6" s="275"/>
      <c r="D6" s="275"/>
      <c r="E6" s="462"/>
      <c r="F6" s="463"/>
      <c r="G6" s="463"/>
      <c r="H6" s="463"/>
      <c r="I6" s="461"/>
      <c r="J6" s="461"/>
      <c r="K6" s="459"/>
      <c r="L6" s="25"/>
    </row>
    <row r="7" spans="1:12" s="278" customFormat="1" ht="15.75" x14ac:dyDescent="0.25">
      <c r="A7" s="227"/>
      <c r="B7" s="233"/>
      <c r="C7" s="227"/>
      <c r="D7" s="236" t="s">
        <v>137</v>
      </c>
      <c r="E7" s="279"/>
      <c r="F7" s="464" t="s">
        <v>238</v>
      </c>
      <c r="G7" s="227"/>
      <c r="H7" s="227"/>
      <c r="I7" s="227"/>
      <c r="J7" s="375"/>
      <c r="K7" s="235"/>
      <c r="L7" s="25"/>
    </row>
    <row r="8" spans="1:12" s="278" customFormat="1" x14ac:dyDescent="0.25">
      <c r="A8" s="227"/>
      <c r="B8" s="233"/>
      <c r="C8" s="227"/>
      <c r="D8" s="227"/>
      <c r="E8" s="462"/>
      <c r="F8" s="44"/>
      <c r="G8" s="45"/>
      <c r="H8" s="45"/>
      <c r="I8" s="375"/>
      <c r="J8" s="375"/>
      <c r="K8" s="235"/>
      <c r="L8" s="25"/>
    </row>
    <row r="9" spans="1:12" s="278" customFormat="1" x14ac:dyDescent="0.25">
      <c r="A9" s="227"/>
      <c r="B9" s="233"/>
      <c r="C9" s="227"/>
      <c r="D9" s="227"/>
      <c r="E9" s="279"/>
      <c r="F9" s="375"/>
      <c r="G9" s="375"/>
      <c r="H9" s="375"/>
      <c r="I9" s="375"/>
      <c r="J9" s="375"/>
      <c r="K9" s="235"/>
      <c r="L9" s="25"/>
    </row>
    <row r="10" spans="1:12" s="278" customFormat="1" x14ac:dyDescent="0.25">
      <c r="A10" s="227"/>
      <c r="B10" s="233"/>
      <c r="C10" s="227"/>
      <c r="D10" s="236" t="s">
        <v>91</v>
      </c>
      <c r="E10" s="279"/>
      <c r="F10" s="465" t="s">
        <v>55</v>
      </c>
      <c r="G10" s="375"/>
      <c r="H10" s="375"/>
      <c r="I10" s="559" t="s">
        <v>92</v>
      </c>
      <c r="J10" s="465" t="str">
        <f>'Rekapitulace stavby'!AN6</f>
        <v/>
      </c>
      <c r="K10" s="235"/>
      <c r="L10" s="25"/>
    </row>
    <row r="11" spans="1:12" s="278" customFormat="1" x14ac:dyDescent="0.25">
      <c r="A11" s="227"/>
      <c r="B11" s="233"/>
      <c r="C11" s="227"/>
      <c r="D11" s="236" t="s">
        <v>93</v>
      </c>
      <c r="E11" s="462"/>
      <c r="F11" s="465" t="str">
        <f>'Rekapitulace stavby'!J7</f>
        <v>Opava</v>
      </c>
      <c r="G11" s="375"/>
      <c r="H11" s="375"/>
      <c r="I11" s="559" t="s">
        <v>95</v>
      </c>
      <c r="J11" s="466">
        <f>'Rekapitulace stavby'!AN7</f>
        <v>45685</v>
      </c>
      <c r="K11" s="235"/>
      <c r="L11" s="25"/>
    </row>
    <row r="12" spans="1:12" s="278" customFormat="1" x14ac:dyDescent="0.25">
      <c r="A12" s="227"/>
      <c r="B12" s="233"/>
      <c r="C12" s="227"/>
      <c r="D12" s="227"/>
      <c r="E12" s="279"/>
      <c r="F12" s="375"/>
      <c r="G12" s="375"/>
      <c r="H12" s="375"/>
      <c r="I12" s="375"/>
      <c r="J12" s="375"/>
      <c r="K12" s="235"/>
      <c r="L12" s="25"/>
    </row>
    <row r="13" spans="1:12" s="278" customFormat="1" x14ac:dyDescent="0.25">
      <c r="A13" s="227"/>
      <c r="B13" s="233"/>
      <c r="C13" s="227"/>
      <c r="D13" s="236" t="s">
        <v>96</v>
      </c>
      <c r="E13" s="462"/>
      <c r="F13" s="465" t="str">
        <f>'Rekapitulace stavby'!J9</f>
        <v>Statutární město Opava</v>
      </c>
      <c r="G13" s="375"/>
      <c r="H13" s="375"/>
      <c r="I13" s="559" t="s">
        <v>97</v>
      </c>
      <c r="J13" s="465" t="str">
        <f>'Rekapitulace stavby'!AN9</f>
        <v>00300535</v>
      </c>
      <c r="K13" s="235"/>
      <c r="L13" s="25"/>
    </row>
    <row r="14" spans="1:12" s="278" customFormat="1" x14ac:dyDescent="0.25">
      <c r="A14" s="227"/>
      <c r="B14" s="233"/>
      <c r="C14" s="227"/>
      <c r="D14" s="462"/>
      <c r="E14" s="462"/>
      <c r="F14" s="44"/>
      <c r="G14" s="375"/>
      <c r="H14" s="375"/>
      <c r="I14" s="559" t="s">
        <v>100</v>
      </c>
      <c r="J14" s="465" t="str">
        <f>'Rekapitulace stavby'!AN10</f>
        <v>CZ00300535</v>
      </c>
      <c r="K14" s="235"/>
      <c r="L14" s="25"/>
    </row>
    <row r="15" spans="1:12" s="278" customFormat="1" x14ac:dyDescent="0.25">
      <c r="A15" s="227"/>
      <c r="B15" s="233"/>
      <c r="C15" s="227"/>
      <c r="D15" s="227"/>
      <c r="E15" s="279"/>
      <c r="F15" s="375"/>
      <c r="G15" s="375"/>
      <c r="H15" s="375"/>
      <c r="I15" s="375"/>
      <c r="J15" s="375"/>
      <c r="K15" s="235"/>
      <c r="L15" s="25"/>
    </row>
    <row r="16" spans="1:12" s="278" customFormat="1" x14ac:dyDescent="0.25">
      <c r="A16" s="227"/>
      <c r="B16" s="233"/>
      <c r="C16" s="227"/>
      <c r="D16" s="236" t="s">
        <v>102</v>
      </c>
      <c r="E16" s="279"/>
      <c r="F16" s="467" t="str">
        <f>'Rekapitulace stavby'!J12</f>
        <v>Zadejte název firmy</v>
      </c>
      <c r="G16" s="375"/>
      <c r="H16" s="375"/>
      <c r="I16" s="559" t="s">
        <v>97</v>
      </c>
      <c r="J16" s="465" t="str">
        <f>'Rekapitulace stavby'!AN12</f>
        <v>vyplňte</v>
      </c>
      <c r="K16" s="235"/>
      <c r="L16" s="25"/>
    </row>
    <row r="17" spans="1:12" s="278" customFormat="1" x14ac:dyDescent="0.25">
      <c r="A17" s="227"/>
      <c r="B17" s="233"/>
      <c r="C17" s="227"/>
      <c r="D17" s="227"/>
      <c r="E17" s="240"/>
      <c r="F17" s="467" t="str">
        <f>'Rekapitulace stavby'!J13</f>
        <v>Zadejte adresu firmy</v>
      </c>
      <c r="G17" s="375"/>
      <c r="H17" s="375"/>
      <c r="I17" s="559" t="s">
        <v>100</v>
      </c>
      <c r="J17" s="465" t="str">
        <f>'Rekapitulace stavby'!AN13</f>
        <v>vyplňte</v>
      </c>
      <c r="K17" s="235"/>
      <c r="L17" s="25"/>
    </row>
    <row r="18" spans="1:12" s="278" customFormat="1" x14ac:dyDescent="0.25">
      <c r="A18" s="227"/>
      <c r="B18" s="233"/>
      <c r="C18" s="227"/>
      <c r="D18" s="227"/>
      <c r="E18" s="279"/>
      <c r="F18" s="467" t="str">
        <f>'Rekapitulace stavby'!J14</f>
        <v>Zadejte adresu firmy</v>
      </c>
      <c r="G18" s="375"/>
      <c r="H18" s="375"/>
      <c r="I18" s="375"/>
      <c r="J18" s="375"/>
      <c r="K18" s="235"/>
      <c r="L18" s="25"/>
    </row>
    <row r="19" spans="1:12" s="278" customFormat="1" x14ac:dyDescent="0.25">
      <c r="A19" s="227"/>
      <c r="B19" s="233"/>
      <c r="C19" s="227"/>
      <c r="D19" s="236" t="s">
        <v>103</v>
      </c>
      <c r="E19" s="279"/>
      <c r="F19" s="375" t="str">
        <f>'Rekapitulace stavby'!J15</f>
        <v>Zadejte název firmy</v>
      </c>
      <c r="G19" s="375"/>
      <c r="H19" s="375"/>
      <c r="I19" s="559" t="s">
        <v>97</v>
      </c>
      <c r="J19" s="465" t="str">
        <f>'Rekapitulace stavby'!AN15</f>
        <v>vyplňte</v>
      </c>
      <c r="K19" s="235"/>
      <c r="L19" s="25"/>
    </row>
    <row r="20" spans="1:12" s="278" customFormat="1" x14ac:dyDescent="0.25">
      <c r="A20" s="227"/>
      <c r="B20" s="233"/>
      <c r="C20" s="227"/>
      <c r="D20" s="227"/>
      <c r="E20" s="240"/>
      <c r="F20" s="375" t="str">
        <f>'Rekapitulace stavby'!J16</f>
        <v>Zadejte adresu firmy</v>
      </c>
      <c r="G20" s="375"/>
      <c r="H20" s="375"/>
      <c r="I20" s="559" t="s">
        <v>100</v>
      </c>
      <c r="J20" s="465" t="str">
        <f>'Rekapitulace stavby'!AN16</f>
        <v>vyplňte</v>
      </c>
      <c r="K20" s="235"/>
      <c r="L20" s="25"/>
    </row>
    <row r="21" spans="1:12" s="278" customFormat="1" x14ac:dyDescent="0.25">
      <c r="A21" s="227"/>
      <c r="B21" s="233"/>
      <c r="C21" s="227"/>
      <c r="D21" s="227"/>
      <c r="E21" s="279"/>
      <c r="F21" s="467"/>
      <c r="G21" s="375"/>
      <c r="H21" s="375"/>
      <c r="I21" s="375"/>
      <c r="J21" s="375"/>
      <c r="K21" s="235"/>
      <c r="L21" s="25"/>
    </row>
    <row r="22" spans="1:12" s="278" customFormat="1" x14ac:dyDescent="0.25">
      <c r="A22" s="227"/>
      <c r="B22" s="233"/>
      <c r="C22" s="227"/>
      <c r="D22" s="236" t="s">
        <v>104</v>
      </c>
      <c r="E22" s="279"/>
      <c r="F22" s="375">
        <f>'Rekapitulace stavby'!J18</f>
        <v>0</v>
      </c>
      <c r="G22" s="375"/>
      <c r="H22" s="375"/>
      <c r="I22" s="375"/>
      <c r="J22" s="375"/>
      <c r="K22" s="235"/>
      <c r="L22" s="25"/>
    </row>
    <row r="23" spans="1:12" s="278" customFormat="1" x14ac:dyDescent="0.25">
      <c r="A23" s="227"/>
      <c r="B23" s="233"/>
      <c r="C23" s="227"/>
      <c r="D23" s="227"/>
      <c r="E23" s="279"/>
      <c r="F23" s="227"/>
      <c r="G23" s="227"/>
      <c r="H23" s="280"/>
      <c r="I23" s="280"/>
      <c r="J23" s="280"/>
      <c r="K23" s="235"/>
      <c r="L23" s="25"/>
    </row>
    <row r="24" spans="1:12" s="278" customFormat="1" x14ac:dyDescent="0.25">
      <c r="A24" s="227"/>
      <c r="B24" s="233"/>
      <c r="C24" s="227"/>
      <c r="D24" s="281"/>
      <c r="E24" s="282"/>
      <c r="F24" s="281"/>
      <c r="G24" s="281"/>
      <c r="H24" s="283"/>
      <c r="I24" s="283"/>
      <c r="J24" s="283"/>
      <c r="K24" s="284"/>
      <c r="L24" s="25"/>
    </row>
    <row r="25" spans="1:12" s="278" customFormat="1" ht="15.75" x14ac:dyDescent="0.25">
      <c r="A25" s="227"/>
      <c r="B25" s="233"/>
      <c r="C25" s="227"/>
      <c r="D25" s="285" t="s">
        <v>106</v>
      </c>
      <c r="E25" s="279"/>
      <c r="F25" s="227"/>
      <c r="G25" s="227"/>
      <c r="H25" s="280"/>
      <c r="I25" s="280"/>
      <c r="J25" s="286">
        <f>ROUND(J54,2)</f>
        <v>0</v>
      </c>
      <c r="K25" s="235"/>
      <c r="L25" s="25"/>
    </row>
    <row r="26" spans="1:12" s="278" customFormat="1" x14ac:dyDescent="0.25">
      <c r="A26" s="227"/>
      <c r="B26" s="233"/>
      <c r="C26" s="227"/>
      <c r="D26" s="281"/>
      <c r="E26" s="282"/>
      <c r="F26" s="281"/>
      <c r="G26" s="281"/>
      <c r="H26" s="283"/>
      <c r="I26" s="283"/>
      <c r="J26" s="283"/>
      <c r="K26" s="284"/>
      <c r="L26" s="25"/>
    </row>
    <row r="27" spans="1:12" s="278" customFormat="1" x14ac:dyDescent="0.25">
      <c r="A27" s="227"/>
      <c r="B27" s="233"/>
      <c r="C27" s="227"/>
      <c r="D27" s="227"/>
      <c r="E27" s="279"/>
      <c r="F27" s="287" t="s">
        <v>108</v>
      </c>
      <c r="G27" s="227"/>
      <c r="H27" s="280"/>
      <c r="I27" s="531" t="s">
        <v>107</v>
      </c>
      <c r="J27" s="287" t="s">
        <v>109</v>
      </c>
      <c r="K27" s="235"/>
      <c r="L27" s="25"/>
    </row>
    <row r="28" spans="1:12" s="278" customFormat="1" x14ac:dyDescent="0.25">
      <c r="A28" s="227"/>
      <c r="B28" s="233"/>
      <c r="C28" s="227"/>
      <c r="D28" s="246" t="s">
        <v>110</v>
      </c>
      <c r="E28" s="246" t="s">
        <v>111</v>
      </c>
      <c r="F28" s="288">
        <v>0</v>
      </c>
      <c r="G28" s="227"/>
      <c r="H28" s="280"/>
      <c r="I28" s="560">
        <v>0.21</v>
      </c>
      <c r="J28" s="289">
        <f>ROUND(ROUND((SUM(J25)), 2)*I28, 2)</f>
        <v>0</v>
      </c>
      <c r="K28" s="235"/>
      <c r="L28" s="25"/>
    </row>
    <row r="29" spans="1:12" s="278" customFormat="1" x14ac:dyDescent="0.25">
      <c r="A29" s="227"/>
      <c r="B29" s="233"/>
      <c r="C29" s="227"/>
      <c r="D29" s="227"/>
      <c r="E29" s="246" t="s">
        <v>112</v>
      </c>
      <c r="F29" s="288">
        <v>0</v>
      </c>
      <c r="G29" s="227"/>
      <c r="H29" s="280"/>
      <c r="I29" s="560">
        <v>0.15</v>
      </c>
      <c r="J29" s="290">
        <v>0</v>
      </c>
      <c r="K29" s="235"/>
      <c r="L29" s="25"/>
    </row>
    <row r="30" spans="1:12" s="278" customFormat="1" x14ac:dyDescent="0.25">
      <c r="A30" s="227"/>
      <c r="B30" s="233"/>
      <c r="C30" s="227"/>
      <c r="D30" s="227"/>
      <c r="E30" s="246" t="s">
        <v>113</v>
      </c>
      <c r="F30" s="288">
        <v>0</v>
      </c>
      <c r="G30" s="227"/>
      <c r="H30" s="280"/>
      <c r="I30" s="560">
        <v>0.21</v>
      </c>
      <c r="J30" s="290">
        <v>0</v>
      </c>
      <c r="K30" s="235"/>
      <c r="L30" s="25"/>
    </row>
    <row r="31" spans="1:12" s="278" customFormat="1" x14ac:dyDescent="0.25">
      <c r="A31" s="227"/>
      <c r="B31" s="233"/>
      <c r="C31" s="227"/>
      <c r="D31" s="227"/>
      <c r="E31" s="246" t="s">
        <v>114</v>
      </c>
      <c r="F31" s="288">
        <v>0</v>
      </c>
      <c r="G31" s="227"/>
      <c r="H31" s="280"/>
      <c r="I31" s="560">
        <v>0.15</v>
      </c>
      <c r="J31" s="290">
        <v>0</v>
      </c>
      <c r="K31" s="235"/>
      <c r="L31" s="25"/>
    </row>
    <row r="32" spans="1:12" s="278" customFormat="1" x14ac:dyDescent="0.25">
      <c r="A32" s="227"/>
      <c r="B32" s="233"/>
      <c r="C32" s="227"/>
      <c r="D32" s="227"/>
      <c r="E32" s="246" t="s">
        <v>115</v>
      </c>
      <c r="F32" s="288">
        <v>0</v>
      </c>
      <c r="G32" s="227"/>
      <c r="H32" s="280"/>
      <c r="I32" s="560">
        <v>0</v>
      </c>
      <c r="J32" s="290">
        <v>0</v>
      </c>
      <c r="K32" s="235"/>
      <c r="L32" s="25"/>
    </row>
    <row r="33" spans="1:12" s="278" customFormat="1" x14ac:dyDescent="0.25">
      <c r="A33" s="227"/>
      <c r="B33" s="233"/>
      <c r="C33" s="227"/>
      <c r="D33" s="227"/>
      <c r="E33" s="279"/>
      <c r="F33" s="227"/>
      <c r="G33" s="227"/>
      <c r="H33" s="280"/>
      <c r="I33" s="280"/>
      <c r="J33" s="280"/>
      <c r="K33" s="235"/>
      <c r="L33" s="25"/>
    </row>
    <row r="34" spans="1:12" s="278" customFormat="1" ht="15.75" x14ac:dyDescent="0.25">
      <c r="A34" s="227"/>
      <c r="B34" s="233"/>
      <c r="C34" s="291"/>
      <c r="D34" s="292" t="s">
        <v>116</v>
      </c>
      <c r="E34" s="293"/>
      <c r="F34" s="264"/>
      <c r="G34" s="294" t="s">
        <v>117</v>
      </c>
      <c r="H34" s="294" t="s">
        <v>118</v>
      </c>
      <c r="I34" s="561"/>
      <c r="J34" s="295">
        <f>SUM(J25:J32)</f>
        <v>0</v>
      </c>
      <c r="K34" s="296"/>
      <c r="L34" s="25"/>
    </row>
    <row r="35" spans="1:12" s="278" customFormat="1" x14ac:dyDescent="0.25">
      <c r="A35" s="227"/>
      <c r="B35" s="252"/>
      <c r="C35" s="253"/>
      <c r="D35" s="253"/>
      <c r="E35" s="297"/>
      <c r="F35" s="253"/>
      <c r="G35" s="253"/>
      <c r="H35" s="298"/>
      <c r="I35" s="298"/>
      <c r="J35" s="298"/>
      <c r="K35" s="254"/>
      <c r="L35" s="25"/>
    </row>
    <row r="36" spans="1:12" s="278" customFormat="1" x14ac:dyDescent="0.25">
      <c r="A36" s="227"/>
      <c r="B36" s="256"/>
      <c r="C36" s="256"/>
      <c r="D36" s="256"/>
      <c r="E36" s="299"/>
      <c r="F36" s="256"/>
      <c r="G36" s="256"/>
      <c r="H36" s="300"/>
      <c r="I36" s="300"/>
      <c r="J36" s="300"/>
      <c r="K36" s="256"/>
      <c r="L36" s="25"/>
    </row>
    <row r="39" spans="1:12" x14ac:dyDescent="0.25">
      <c r="A39" s="400"/>
      <c r="B39" s="468"/>
      <c r="C39" s="469"/>
      <c r="D39" s="469"/>
      <c r="E39" s="469"/>
      <c r="F39" s="469"/>
      <c r="G39" s="469"/>
      <c r="H39" s="469"/>
      <c r="I39" s="469"/>
      <c r="J39" s="469"/>
      <c r="K39" s="470"/>
      <c r="L39" s="275"/>
    </row>
    <row r="40" spans="1:12" ht="21" x14ac:dyDescent="0.25">
      <c r="A40" s="400"/>
      <c r="B40" s="471"/>
      <c r="C40" s="472" t="s">
        <v>139</v>
      </c>
      <c r="D40" s="400"/>
      <c r="E40" s="400"/>
      <c r="F40" s="400"/>
      <c r="G40" s="400"/>
      <c r="H40" s="400"/>
      <c r="I40" s="400"/>
      <c r="J40" s="400"/>
      <c r="K40" s="473"/>
      <c r="L40" s="275"/>
    </row>
    <row r="41" spans="1:12" x14ac:dyDescent="0.25">
      <c r="A41" s="400"/>
      <c r="B41" s="471"/>
      <c r="C41" s="400"/>
      <c r="D41" s="400"/>
      <c r="E41" s="400"/>
      <c r="F41" s="400"/>
      <c r="G41" s="400"/>
      <c r="H41" s="400"/>
      <c r="I41" s="400"/>
      <c r="J41" s="400"/>
      <c r="K41" s="473"/>
      <c r="L41" s="275"/>
    </row>
    <row r="42" spans="1:12" x14ac:dyDescent="0.25">
      <c r="A42" s="400"/>
      <c r="B42" s="471"/>
      <c r="C42" s="258" t="s">
        <v>90</v>
      </c>
      <c r="D42" s="256"/>
      <c r="E42" s="299"/>
      <c r="F42" s="447" t="str">
        <f>F5</f>
        <v>SFC Opava, fotbalový stadion, oprava trávníku po povodni 09/2024</v>
      </c>
      <c r="G42" s="448"/>
      <c r="H42" s="448"/>
      <c r="I42" s="448"/>
      <c r="J42" s="256"/>
      <c r="K42" s="473"/>
      <c r="L42" s="275"/>
    </row>
    <row r="43" spans="1:12" x14ac:dyDescent="0.25">
      <c r="A43" s="400"/>
      <c r="B43" s="471"/>
      <c r="C43" s="256"/>
      <c r="D43" s="256"/>
      <c r="E43" s="278"/>
      <c r="F43" s="278"/>
      <c r="G43" s="278"/>
      <c r="H43" s="278"/>
      <c r="I43" s="256"/>
      <c r="J43" s="256"/>
      <c r="K43" s="473"/>
      <c r="L43" s="275"/>
    </row>
    <row r="44" spans="1:12" ht="15.75" x14ac:dyDescent="0.25">
      <c r="A44" s="400"/>
      <c r="B44" s="471"/>
      <c r="C44" s="258" t="s">
        <v>137</v>
      </c>
      <c r="D44" s="256"/>
      <c r="E44" s="299"/>
      <c r="F44" s="449" t="str">
        <f>F7</f>
        <v>14 - VKP - Všeobecné konstrukce</v>
      </c>
      <c r="G44" s="256"/>
      <c r="H44" s="256"/>
      <c r="I44" s="256"/>
      <c r="J44" s="256"/>
      <c r="K44" s="473"/>
      <c r="L44" s="275"/>
    </row>
    <row r="45" spans="1:12" ht="15.75" x14ac:dyDescent="0.25">
      <c r="A45" s="400"/>
      <c r="B45" s="471"/>
      <c r="C45" s="256"/>
      <c r="D45" s="256"/>
      <c r="E45" s="278"/>
      <c r="F45" s="449"/>
      <c r="G45" s="256"/>
      <c r="H45" s="256"/>
      <c r="I45" s="256"/>
      <c r="J45" s="256"/>
      <c r="K45" s="473"/>
      <c r="L45" s="275"/>
    </row>
    <row r="46" spans="1:12" x14ac:dyDescent="0.25">
      <c r="A46" s="400"/>
      <c r="B46" s="471"/>
      <c r="C46" s="256"/>
      <c r="D46" s="256"/>
      <c r="E46" s="299"/>
      <c r="F46" s="256"/>
      <c r="G46" s="256"/>
      <c r="H46" s="256"/>
      <c r="I46" s="256"/>
      <c r="J46" s="256"/>
      <c r="K46" s="473"/>
      <c r="L46" s="275"/>
    </row>
    <row r="47" spans="1:12" x14ac:dyDescent="0.25">
      <c r="A47" s="400"/>
      <c r="B47" s="471"/>
      <c r="C47" s="258" t="s">
        <v>93</v>
      </c>
      <c r="D47" s="256"/>
      <c r="E47" s="299"/>
      <c r="F47" s="451" t="str">
        <f>F11</f>
        <v>Opava</v>
      </c>
      <c r="G47" s="256"/>
      <c r="H47" s="256"/>
      <c r="I47" s="258" t="s">
        <v>95</v>
      </c>
      <c r="J47" s="450">
        <f>J11</f>
        <v>45685</v>
      </c>
      <c r="K47" s="473"/>
      <c r="L47" s="275"/>
    </row>
    <row r="48" spans="1:12" x14ac:dyDescent="0.25">
      <c r="A48" s="400"/>
      <c r="B48" s="471"/>
      <c r="C48" s="256"/>
      <c r="D48" s="256"/>
      <c r="E48" s="299"/>
      <c r="F48" s="256"/>
      <c r="G48" s="256"/>
      <c r="H48" s="256"/>
      <c r="I48" s="256"/>
      <c r="J48" s="256"/>
      <c r="K48" s="473"/>
      <c r="L48" s="275"/>
    </row>
    <row r="49" spans="1:12" x14ac:dyDescent="0.25">
      <c r="A49" s="400"/>
      <c r="B49" s="471"/>
      <c r="C49" s="258" t="s">
        <v>96</v>
      </c>
      <c r="D49" s="256"/>
      <c r="E49" s="299"/>
      <c r="F49" s="451" t="str">
        <f>F13</f>
        <v>Statutární město Opava</v>
      </c>
      <c r="G49" s="256"/>
      <c r="H49" s="256"/>
      <c r="I49" s="258" t="s">
        <v>103</v>
      </c>
      <c r="J49" s="623" t="str">
        <f>F19</f>
        <v>Zadejte název firmy</v>
      </c>
      <c r="K49" s="624"/>
      <c r="L49" s="275"/>
    </row>
    <row r="50" spans="1:12" x14ac:dyDescent="0.25">
      <c r="A50" s="400"/>
      <c r="B50" s="471"/>
      <c r="C50" s="258" t="s">
        <v>102</v>
      </c>
      <c r="D50" s="256"/>
      <c r="E50" s="299"/>
      <c r="F50" s="474" t="str">
        <f>F16</f>
        <v>Zadejte název firmy</v>
      </c>
      <c r="G50" s="256"/>
      <c r="H50" s="256"/>
      <c r="I50" s="256"/>
      <c r="J50" s="256"/>
      <c r="K50" s="473"/>
      <c r="L50" s="275"/>
    </row>
    <row r="51" spans="1:12" x14ac:dyDescent="0.25">
      <c r="A51" s="400"/>
      <c r="B51" s="471"/>
      <c r="C51" s="400"/>
      <c r="D51" s="400"/>
      <c r="E51" s="400"/>
      <c r="F51" s="400"/>
      <c r="G51" s="400"/>
      <c r="H51" s="400"/>
      <c r="I51" s="400"/>
      <c r="J51" s="400"/>
      <c r="K51" s="473"/>
      <c r="L51" s="275"/>
    </row>
    <row r="52" spans="1:12" x14ac:dyDescent="0.25">
      <c r="A52" s="400"/>
      <c r="B52" s="471"/>
      <c r="C52" s="475" t="s">
        <v>140</v>
      </c>
      <c r="D52" s="476"/>
      <c r="E52" s="476"/>
      <c r="F52" s="476"/>
      <c r="G52" s="476"/>
      <c r="H52" s="476"/>
      <c r="I52" s="476"/>
      <c r="J52" s="477" t="s">
        <v>141</v>
      </c>
      <c r="K52" s="478"/>
      <c r="L52" s="275"/>
    </row>
    <row r="53" spans="1:12" x14ac:dyDescent="0.25">
      <c r="A53" s="400"/>
      <c r="B53" s="471"/>
      <c r="C53" s="400"/>
      <c r="D53" s="400"/>
      <c r="E53" s="400"/>
      <c r="F53" s="400"/>
      <c r="G53" s="400"/>
      <c r="H53" s="400"/>
      <c r="I53" s="400"/>
      <c r="J53" s="400"/>
      <c r="K53" s="473"/>
      <c r="L53" s="275"/>
    </row>
    <row r="54" spans="1:12" ht="15.75" x14ac:dyDescent="0.25">
      <c r="A54" s="400"/>
      <c r="B54" s="471"/>
      <c r="C54" s="479" t="s">
        <v>142</v>
      </c>
      <c r="D54" s="400"/>
      <c r="E54" s="400"/>
      <c r="F54" s="400"/>
      <c r="G54" s="400"/>
      <c r="H54" s="400"/>
      <c r="I54" s="400"/>
      <c r="J54" s="480">
        <f>SUM(J55)</f>
        <v>0</v>
      </c>
      <c r="K54" s="473"/>
      <c r="L54" s="275"/>
    </row>
    <row r="55" spans="1:12" ht="15.75" x14ac:dyDescent="0.25">
      <c r="A55" s="481"/>
      <c r="B55" s="482"/>
      <c r="C55" s="481"/>
      <c r="D55" s="483" t="s">
        <v>219</v>
      </c>
      <c r="E55" s="484"/>
      <c r="F55" s="484"/>
      <c r="G55" s="484"/>
      <c r="H55" s="484"/>
      <c r="I55" s="484"/>
      <c r="J55" s="485">
        <f>SUM(J56:J58)</f>
        <v>0</v>
      </c>
      <c r="K55" s="486"/>
      <c r="L55" s="275"/>
    </row>
    <row r="56" spans="1:12" x14ac:dyDescent="0.25">
      <c r="A56" s="487"/>
      <c r="B56" s="488"/>
      <c r="C56" s="487"/>
      <c r="D56" s="489" t="s">
        <v>237</v>
      </c>
      <c r="E56" s="490"/>
      <c r="F56" s="490"/>
      <c r="G56" s="490"/>
      <c r="H56" s="490"/>
      <c r="I56" s="490"/>
      <c r="J56" s="491">
        <f>J82</f>
        <v>0</v>
      </c>
      <c r="K56" s="492"/>
      <c r="L56" s="275"/>
    </row>
    <row r="57" spans="1:12" x14ac:dyDescent="0.25">
      <c r="A57" s="487"/>
      <c r="B57" s="488"/>
      <c r="C57" s="487"/>
      <c r="D57" s="489" t="s">
        <v>220</v>
      </c>
      <c r="E57" s="490"/>
      <c r="F57" s="490"/>
      <c r="G57" s="490"/>
      <c r="H57" s="490"/>
      <c r="I57" s="490"/>
      <c r="J57" s="491">
        <f>J84</f>
        <v>0</v>
      </c>
      <c r="K57" s="492"/>
      <c r="L57" s="275"/>
    </row>
    <row r="58" spans="1:12" x14ac:dyDescent="0.25">
      <c r="A58" s="487"/>
      <c r="B58" s="488"/>
      <c r="C58" s="487"/>
      <c r="D58" s="489" t="s">
        <v>221</v>
      </c>
      <c r="E58" s="490"/>
      <c r="F58" s="490"/>
      <c r="G58" s="490"/>
      <c r="H58" s="490"/>
      <c r="I58" s="490"/>
      <c r="J58" s="491">
        <f>J87</f>
        <v>0</v>
      </c>
      <c r="K58" s="492"/>
      <c r="L58" s="275"/>
    </row>
    <row r="59" spans="1:12" x14ac:dyDescent="0.25">
      <c r="A59" s="400"/>
      <c r="B59" s="471"/>
      <c r="C59" s="400"/>
      <c r="D59" s="400"/>
      <c r="E59" s="400"/>
      <c r="F59" s="400"/>
      <c r="G59" s="400"/>
      <c r="H59" s="400"/>
      <c r="I59" s="400"/>
      <c r="J59" s="400"/>
      <c r="K59" s="473"/>
      <c r="L59" s="275"/>
    </row>
    <row r="60" spans="1:12" x14ac:dyDescent="0.25">
      <c r="A60" s="400"/>
      <c r="B60" s="493"/>
      <c r="C60" s="494"/>
      <c r="D60" s="494"/>
      <c r="E60" s="494"/>
      <c r="F60" s="494"/>
      <c r="G60" s="494"/>
      <c r="H60" s="494"/>
      <c r="I60" s="494"/>
      <c r="J60" s="494"/>
      <c r="K60" s="495"/>
      <c r="L60" s="275"/>
    </row>
    <row r="61" spans="1:12" x14ac:dyDescent="0.25">
      <c r="L61" s="275"/>
    </row>
    <row r="62" spans="1:12" x14ac:dyDescent="0.25">
      <c r="L62" s="275"/>
    </row>
    <row r="63" spans="1:12" x14ac:dyDescent="0.25">
      <c r="L63" s="275"/>
    </row>
    <row r="64" spans="1:12" x14ac:dyDescent="0.25">
      <c r="A64" s="400"/>
      <c r="B64" s="468"/>
      <c r="C64" s="469"/>
      <c r="D64" s="469"/>
      <c r="E64" s="469"/>
      <c r="F64" s="469"/>
      <c r="G64" s="469"/>
      <c r="H64" s="469"/>
      <c r="I64" s="469"/>
      <c r="J64" s="469"/>
      <c r="K64" s="470"/>
      <c r="L64" s="275"/>
    </row>
    <row r="65" spans="1:12" ht="21" x14ac:dyDescent="0.25">
      <c r="A65" s="400"/>
      <c r="B65" s="471"/>
      <c r="C65" s="496" t="s">
        <v>150</v>
      </c>
      <c r="D65" s="395"/>
      <c r="E65" s="395"/>
      <c r="F65" s="395"/>
      <c r="G65" s="395"/>
      <c r="H65" s="395"/>
      <c r="I65" s="395"/>
      <c r="J65" s="395"/>
      <c r="K65" s="473"/>
      <c r="L65" s="275"/>
    </row>
    <row r="66" spans="1:12" x14ac:dyDescent="0.25">
      <c r="A66" s="400"/>
      <c r="B66" s="471"/>
      <c r="C66" s="395"/>
      <c r="D66" s="395"/>
      <c r="E66" s="395"/>
      <c r="F66" s="395"/>
      <c r="G66" s="395"/>
      <c r="H66" s="395"/>
      <c r="I66" s="395"/>
      <c r="J66" s="395"/>
      <c r="K66" s="473"/>
      <c r="L66" s="275"/>
    </row>
    <row r="67" spans="1:12" x14ac:dyDescent="0.25">
      <c r="A67" s="400"/>
      <c r="B67" s="471"/>
      <c r="C67" s="258" t="s">
        <v>90</v>
      </c>
      <c r="D67" s="256"/>
      <c r="E67" s="299"/>
      <c r="F67" s="447" t="str">
        <f>F5</f>
        <v>SFC Opava, fotbalový stadion, oprava trávníku po povodni 09/2024</v>
      </c>
      <c r="G67" s="448"/>
      <c r="H67" s="448"/>
      <c r="I67" s="448"/>
      <c r="J67" s="256"/>
      <c r="K67" s="473"/>
      <c r="L67" s="275"/>
    </row>
    <row r="68" spans="1:12" x14ac:dyDescent="0.25">
      <c r="A68" s="400"/>
      <c r="B68" s="471"/>
      <c r="C68" s="256"/>
      <c r="D68" s="256"/>
      <c r="E68" s="278"/>
      <c r="F68" s="278"/>
      <c r="G68" s="278"/>
      <c r="H68" s="278"/>
      <c r="I68" s="256"/>
      <c r="J68" s="256"/>
      <c r="K68" s="473"/>
      <c r="L68" s="275"/>
    </row>
    <row r="69" spans="1:12" ht="15.75" x14ac:dyDescent="0.25">
      <c r="A69" s="400"/>
      <c r="B69" s="471"/>
      <c r="C69" s="258" t="s">
        <v>137</v>
      </c>
      <c r="D69" s="256"/>
      <c r="E69" s="299"/>
      <c r="F69" s="449" t="str">
        <f>F7</f>
        <v>14 - VKP - Všeobecné konstrukce</v>
      </c>
      <c r="G69" s="256"/>
      <c r="H69" s="256"/>
      <c r="I69" s="256"/>
      <c r="J69" s="256"/>
      <c r="K69" s="473"/>
      <c r="L69" s="275"/>
    </row>
    <row r="70" spans="1:12" x14ac:dyDescent="0.25">
      <c r="A70" s="400"/>
      <c r="B70" s="471"/>
      <c r="C70" s="256"/>
      <c r="D70" s="256"/>
      <c r="E70" s="278"/>
      <c r="F70" s="278"/>
      <c r="G70" s="256"/>
      <c r="H70" s="256"/>
      <c r="I70" s="256"/>
      <c r="J70" s="256"/>
      <c r="K70" s="473"/>
      <c r="L70" s="275"/>
    </row>
    <row r="71" spans="1:12" x14ac:dyDescent="0.25">
      <c r="A71" s="400"/>
      <c r="B71" s="471"/>
      <c r="C71" s="256"/>
      <c r="D71" s="256"/>
      <c r="E71" s="299"/>
      <c r="F71" s="256"/>
      <c r="G71" s="256"/>
      <c r="H71" s="256"/>
      <c r="I71" s="256"/>
      <c r="J71" s="256"/>
      <c r="K71" s="473"/>
      <c r="L71" s="275"/>
    </row>
    <row r="72" spans="1:12" x14ac:dyDescent="0.25">
      <c r="A72" s="400"/>
      <c r="B72" s="471"/>
      <c r="C72" s="258" t="s">
        <v>93</v>
      </c>
      <c r="D72" s="256"/>
      <c r="E72" s="299"/>
      <c r="F72" s="447" t="str">
        <f>F11</f>
        <v>Opava</v>
      </c>
      <c r="G72" s="256"/>
      <c r="H72" s="256"/>
      <c r="I72" s="258" t="s">
        <v>95</v>
      </c>
      <c r="J72" s="450">
        <f>IF(J11="","",J11)</f>
        <v>45685</v>
      </c>
      <c r="K72" s="473"/>
      <c r="L72" s="275"/>
    </row>
    <row r="73" spans="1:12" x14ac:dyDescent="0.25">
      <c r="A73" s="400"/>
      <c r="B73" s="471"/>
      <c r="C73" s="256"/>
      <c r="D73" s="256"/>
      <c r="E73" s="299"/>
      <c r="F73" s="256"/>
      <c r="G73" s="256"/>
      <c r="H73" s="256"/>
      <c r="I73" s="256"/>
      <c r="J73" s="256"/>
      <c r="K73" s="473"/>
      <c r="L73" s="275"/>
    </row>
    <row r="74" spans="1:12" x14ac:dyDescent="0.25">
      <c r="A74" s="400"/>
      <c r="B74" s="471"/>
      <c r="C74" s="258" t="s">
        <v>96</v>
      </c>
      <c r="D74" s="256"/>
      <c r="E74" s="299"/>
      <c r="F74" s="451" t="str">
        <f>F13</f>
        <v>Statutární město Opava</v>
      </c>
      <c r="G74" s="256"/>
      <c r="H74" s="256"/>
      <c r="I74" s="258" t="s">
        <v>103</v>
      </c>
      <c r="J74" s="623" t="str">
        <f>F19</f>
        <v>Zadejte název firmy</v>
      </c>
      <c r="K74" s="624"/>
      <c r="L74" s="275"/>
    </row>
    <row r="75" spans="1:12" x14ac:dyDescent="0.25">
      <c r="A75" s="400"/>
      <c r="B75" s="471"/>
      <c r="C75" s="258" t="s">
        <v>102</v>
      </c>
      <c r="D75" s="256"/>
      <c r="E75" s="299"/>
      <c r="F75" s="451" t="str">
        <f>IF(F16="","",F16)</f>
        <v>Zadejte název firmy</v>
      </c>
      <c r="G75" s="256"/>
      <c r="H75" s="256"/>
      <c r="I75" s="256"/>
      <c r="J75" s="256"/>
      <c r="K75" s="473"/>
      <c r="L75" s="275"/>
    </row>
    <row r="76" spans="1:12" x14ac:dyDescent="0.25">
      <c r="A76" s="400"/>
      <c r="B76" s="471"/>
      <c r="C76" s="395"/>
      <c r="D76" s="395"/>
      <c r="E76" s="395"/>
      <c r="F76" s="395"/>
      <c r="G76" s="395"/>
      <c r="H76" s="395"/>
      <c r="I76" s="395"/>
      <c r="J76" s="395"/>
      <c r="K76" s="473"/>
      <c r="L76" s="275"/>
    </row>
    <row r="77" spans="1:12" x14ac:dyDescent="0.25">
      <c r="A77" s="275"/>
      <c r="B77" s="458"/>
      <c r="C77" s="497"/>
      <c r="D77" s="497"/>
      <c r="E77" s="497"/>
      <c r="F77" s="497"/>
      <c r="G77" s="497"/>
      <c r="H77" s="497"/>
      <c r="I77" s="497"/>
      <c r="J77" s="497"/>
      <c r="K77" s="459"/>
      <c r="L77" s="275"/>
    </row>
    <row r="78" spans="1:12" x14ac:dyDescent="0.25">
      <c r="A78" s="275"/>
      <c r="B78" s="458"/>
      <c r="C78" s="497"/>
      <c r="D78" s="497"/>
      <c r="E78" s="497"/>
      <c r="F78" s="497"/>
      <c r="G78" s="497"/>
      <c r="H78" s="497"/>
      <c r="I78" s="497"/>
      <c r="J78" s="497"/>
      <c r="K78" s="459"/>
      <c r="L78" s="275"/>
    </row>
    <row r="79" spans="1:12" ht="24" x14ac:dyDescent="0.25">
      <c r="A79" s="342"/>
      <c r="B79" s="498"/>
      <c r="C79" s="344" t="s">
        <v>151</v>
      </c>
      <c r="D79" s="344" t="s">
        <v>124</v>
      </c>
      <c r="E79" s="344" t="s">
        <v>120</v>
      </c>
      <c r="F79" s="344" t="s">
        <v>152</v>
      </c>
      <c r="G79" s="344" t="s">
        <v>6</v>
      </c>
      <c r="H79" s="344" t="s">
        <v>153</v>
      </c>
      <c r="I79" s="344" t="s">
        <v>154</v>
      </c>
      <c r="J79" s="344" t="s">
        <v>141</v>
      </c>
      <c r="K79" s="499" t="s">
        <v>155</v>
      </c>
      <c r="L79" s="500"/>
    </row>
    <row r="80" spans="1:12" s="504" customFormat="1" ht="15.75" x14ac:dyDescent="0.25">
      <c r="A80" s="501"/>
      <c r="B80" s="271"/>
      <c r="C80" s="266" t="s">
        <v>142</v>
      </c>
      <c r="D80" s="502"/>
      <c r="E80" s="502"/>
      <c r="F80" s="502"/>
      <c r="G80" s="502"/>
      <c r="H80" s="502"/>
      <c r="I80" s="502"/>
      <c r="J80" s="503">
        <f>SUM(J81)</f>
        <v>0</v>
      </c>
      <c r="K80" s="262"/>
      <c r="L80" s="502"/>
    </row>
    <row r="81" spans="1:12" s="504" customFormat="1" ht="15.75" x14ac:dyDescent="0.25">
      <c r="A81" s="481"/>
      <c r="B81" s="482"/>
      <c r="C81" s="481"/>
      <c r="D81" s="483" t="s">
        <v>219</v>
      </c>
      <c r="E81" s="484"/>
      <c r="F81" s="484"/>
      <c r="G81" s="484"/>
      <c r="H81" s="484"/>
      <c r="I81" s="484"/>
      <c r="J81" s="485">
        <f>SUM(J82,J84,J87)</f>
        <v>0</v>
      </c>
      <c r="K81" s="486"/>
      <c r="L81" s="505"/>
    </row>
    <row r="82" spans="1:12" x14ac:dyDescent="0.25">
      <c r="A82" s="351"/>
      <c r="B82" s="506"/>
      <c r="C82" s="353"/>
      <c r="D82" s="355" t="s">
        <v>50</v>
      </c>
      <c r="E82" s="355" t="s">
        <v>222</v>
      </c>
      <c r="F82" s="355" t="s">
        <v>236</v>
      </c>
      <c r="G82" s="353"/>
      <c r="H82" s="353"/>
      <c r="I82" s="353"/>
      <c r="J82" s="507">
        <f>SUM(J83:J83)</f>
        <v>0</v>
      </c>
      <c r="K82" s="508"/>
      <c r="L82" s="353"/>
    </row>
    <row r="83" spans="1:12" s="514" customFormat="1" ht="38.25" x14ac:dyDescent="0.2">
      <c r="A83" s="375"/>
      <c r="B83" s="509"/>
      <c r="C83" s="377" t="s">
        <v>129</v>
      </c>
      <c r="D83" s="377" t="s">
        <v>8</v>
      </c>
      <c r="E83" s="510" t="s">
        <v>244</v>
      </c>
      <c r="F83" s="379" t="s">
        <v>253</v>
      </c>
      <c r="G83" s="380" t="s">
        <v>210</v>
      </c>
      <c r="H83" s="511">
        <v>1</v>
      </c>
      <c r="I83" s="452">
        <v>0</v>
      </c>
      <c r="J83" s="512">
        <f>ROUND(I83*H83,2)</f>
        <v>0</v>
      </c>
      <c r="K83" s="513"/>
      <c r="L83" s="384"/>
    </row>
    <row r="84" spans="1:12" s="514" customFormat="1" ht="12.75" x14ac:dyDescent="0.2">
      <c r="A84" s="516"/>
      <c r="B84" s="517"/>
      <c r="C84" s="377" t="s">
        <v>159</v>
      </c>
      <c r="D84" s="407" t="s">
        <v>50</v>
      </c>
      <c r="E84" s="407" t="s">
        <v>223</v>
      </c>
      <c r="F84" s="407" t="s">
        <v>224</v>
      </c>
      <c r="G84" s="518"/>
      <c r="H84" s="518"/>
      <c r="I84" s="518"/>
      <c r="J84" s="519">
        <f>SUM(J85:J86)</f>
        <v>0</v>
      </c>
      <c r="K84" s="520"/>
      <c r="L84" s="518"/>
    </row>
    <row r="85" spans="1:12" s="514" customFormat="1" ht="25.5" x14ac:dyDescent="0.2">
      <c r="A85" s="375"/>
      <c r="B85" s="509"/>
      <c r="C85" s="377" t="s">
        <v>235</v>
      </c>
      <c r="D85" s="377" t="s">
        <v>8</v>
      </c>
      <c r="E85" s="510" t="s">
        <v>247</v>
      </c>
      <c r="F85" s="515" t="s">
        <v>242</v>
      </c>
      <c r="G85" s="380" t="s">
        <v>210</v>
      </c>
      <c r="H85" s="511">
        <v>1</v>
      </c>
      <c r="I85" s="452">
        <v>0</v>
      </c>
      <c r="J85" s="512">
        <f>ROUND(I85*H85,2)</f>
        <v>0</v>
      </c>
      <c r="K85" s="513"/>
      <c r="L85" s="384"/>
    </row>
    <row r="86" spans="1:12" s="514" customFormat="1" ht="38.25" x14ac:dyDescent="0.2">
      <c r="A86" s="375"/>
      <c r="B86" s="509"/>
      <c r="C86" s="377" t="s">
        <v>27</v>
      </c>
      <c r="D86" s="377" t="s">
        <v>8</v>
      </c>
      <c r="E86" s="378" t="s">
        <v>225</v>
      </c>
      <c r="F86" s="379" t="s">
        <v>226</v>
      </c>
      <c r="G86" s="380" t="s">
        <v>210</v>
      </c>
      <c r="H86" s="511">
        <v>1</v>
      </c>
      <c r="I86" s="452">
        <v>0</v>
      </c>
      <c r="J86" s="512">
        <f>ROUND(I86*H86,2)</f>
        <v>0</v>
      </c>
      <c r="K86" s="513"/>
      <c r="L86" s="384"/>
    </row>
    <row r="87" spans="1:12" s="514" customFormat="1" ht="12.75" x14ac:dyDescent="0.2">
      <c r="A87" s="516"/>
      <c r="B87" s="517"/>
      <c r="C87" s="377" t="s">
        <v>248</v>
      </c>
      <c r="D87" s="407" t="s">
        <v>50</v>
      </c>
      <c r="E87" s="407" t="s">
        <v>227</v>
      </c>
      <c r="F87" s="407" t="s">
        <v>228</v>
      </c>
      <c r="G87" s="518"/>
      <c r="H87" s="518"/>
      <c r="I87" s="518"/>
      <c r="J87" s="519">
        <f>SUM(J88:J93)</f>
        <v>0</v>
      </c>
      <c r="K87" s="520"/>
      <c r="L87" s="518"/>
    </row>
    <row r="88" spans="1:12" s="514" customFormat="1" ht="12.75" x14ac:dyDescent="0.2">
      <c r="A88" s="375"/>
      <c r="B88" s="509"/>
      <c r="C88" s="377" t="s">
        <v>249</v>
      </c>
      <c r="D88" s="377" t="s">
        <v>8</v>
      </c>
      <c r="E88" s="510" t="s">
        <v>246</v>
      </c>
      <c r="F88" s="515" t="s">
        <v>241</v>
      </c>
      <c r="G88" s="380" t="s">
        <v>210</v>
      </c>
      <c r="H88" s="511">
        <v>1</v>
      </c>
      <c r="I88" s="452">
        <v>0</v>
      </c>
      <c r="J88" s="512">
        <f t="shared" ref="J88:J93" si="0">ROUND(I88*H88,2)</f>
        <v>0</v>
      </c>
      <c r="K88" s="513"/>
      <c r="L88" s="384"/>
    </row>
    <row r="89" spans="1:12" s="514" customFormat="1" ht="12.75" x14ac:dyDescent="0.2">
      <c r="A89" s="375"/>
      <c r="B89" s="509"/>
      <c r="C89" s="377" t="s">
        <v>250</v>
      </c>
      <c r="D89" s="377" t="s">
        <v>8</v>
      </c>
      <c r="E89" s="378" t="s">
        <v>229</v>
      </c>
      <c r="F89" s="379" t="s">
        <v>230</v>
      </c>
      <c r="G89" s="380" t="s">
        <v>210</v>
      </c>
      <c r="H89" s="511">
        <v>1</v>
      </c>
      <c r="I89" s="452">
        <v>0</v>
      </c>
      <c r="J89" s="512">
        <f t="shared" si="0"/>
        <v>0</v>
      </c>
      <c r="K89" s="513" t="s">
        <v>55</v>
      </c>
      <c r="L89" s="384"/>
    </row>
    <row r="90" spans="1:12" s="514" customFormat="1" ht="12.75" x14ac:dyDescent="0.2">
      <c r="A90" s="375"/>
      <c r="B90" s="509"/>
      <c r="C90" s="377" t="s">
        <v>251</v>
      </c>
      <c r="D90" s="377" t="s">
        <v>8</v>
      </c>
      <c r="E90" s="378" t="s">
        <v>231</v>
      </c>
      <c r="F90" s="379" t="s">
        <v>232</v>
      </c>
      <c r="G90" s="380" t="s">
        <v>210</v>
      </c>
      <c r="H90" s="511">
        <v>1</v>
      </c>
      <c r="I90" s="452">
        <v>0</v>
      </c>
      <c r="J90" s="512">
        <f t="shared" si="0"/>
        <v>0</v>
      </c>
      <c r="K90" s="513" t="s">
        <v>55</v>
      </c>
      <c r="L90" s="384"/>
    </row>
    <row r="91" spans="1:12" s="514" customFormat="1" ht="25.5" x14ac:dyDescent="0.2">
      <c r="A91" s="375"/>
      <c r="B91" s="509"/>
      <c r="C91" s="377" t="s">
        <v>252</v>
      </c>
      <c r="D91" s="377" t="s">
        <v>8</v>
      </c>
      <c r="E91" s="510" t="s">
        <v>245</v>
      </c>
      <c r="F91" s="515" t="s">
        <v>240</v>
      </c>
      <c r="G91" s="380" t="s">
        <v>210</v>
      </c>
      <c r="H91" s="511">
        <v>1</v>
      </c>
      <c r="I91" s="452">
        <v>0</v>
      </c>
      <c r="J91" s="512">
        <f t="shared" si="0"/>
        <v>0</v>
      </c>
      <c r="K91" s="513"/>
      <c r="L91" s="384"/>
    </row>
    <row r="92" spans="1:12" s="514" customFormat="1" ht="25.5" x14ac:dyDescent="0.2">
      <c r="A92" s="375"/>
      <c r="B92" s="509"/>
      <c r="C92" s="377" t="s">
        <v>160</v>
      </c>
      <c r="D92" s="377" t="s">
        <v>8</v>
      </c>
      <c r="E92" s="378" t="s">
        <v>233</v>
      </c>
      <c r="F92" s="379" t="s">
        <v>234</v>
      </c>
      <c r="G92" s="380" t="s">
        <v>210</v>
      </c>
      <c r="H92" s="511">
        <v>1</v>
      </c>
      <c r="I92" s="452">
        <v>0</v>
      </c>
      <c r="J92" s="512">
        <f t="shared" ref="J92" si="1">ROUND(I92*H92,2)</f>
        <v>0</v>
      </c>
      <c r="K92" s="513" t="s">
        <v>55</v>
      </c>
      <c r="L92" s="384"/>
    </row>
    <row r="93" spans="1:12" s="514" customFormat="1" ht="25.5" x14ac:dyDescent="0.2">
      <c r="A93" s="375"/>
      <c r="B93" s="509"/>
      <c r="C93" s="377" t="s">
        <v>53</v>
      </c>
      <c r="D93" s="521" t="s">
        <v>8</v>
      </c>
      <c r="E93" s="510" t="s">
        <v>243</v>
      </c>
      <c r="F93" s="379" t="s">
        <v>261</v>
      </c>
      <c r="G93" s="380" t="s">
        <v>210</v>
      </c>
      <c r="H93" s="511">
        <v>1</v>
      </c>
      <c r="I93" s="452">
        <v>0</v>
      </c>
      <c r="J93" s="512">
        <f t="shared" si="0"/>
        <v>0</v>
      </c>
      <c r="K93" s="513"/>
      <c r="L93" s="384"/>
    </row>
    <row r="94" spans="1:12" s="514" customFormat="1" ht="12.75" x14ac:dyDescent="0.2">
      <c r="A94" s="375"/>
      <c r="B94" s="522"/>
      <c r="C94" s="523"/>
      <c r="D94" s="523"/>
      <c r="E94" s="523"/>
      <c r="F94" s="523"/>
      <c r="G94" s="523"/>
      <c r="H94" s="523"/>
      <c r="I94" s="523"/>
      <c r="J94" s="523"/>
      <c r="K94" s="524"/>
      <c r="L94" s="384"/>
    </row>
  </sheetData>
  <sheetProtection algorithmName="SHA-512" hashValue="Yd4W+kIcydbxmix72BShVHBMTOawjEeHeJtPjnMYqUYH2JSPj6zRi2kZu04o29LaVUykyKI2B/LkC30jHzj6Yw==" saltValue="YdywzBCldtXdMNNXdzOY7Q==" spinCount="100000" sheet="1" objects="1" scenarios="1"/>
  <mergeCells count="2">
    <mergeCell ref="J49:K49"/>
    <mergeCell ref="J74:K74"/>
  </mergeCells>
  <phoneticPr fontId="28" type="noConversion"/>
  <pageMargins left="0.25" right="0.25" top="0.75" bottom="0.75" header="0.3" footer="0.3"/>
  <pageSetup paperSize="9" scale="63" fitToHeight="0" orientation="portrait" r:id="rId1"/>
  <rowBreaks count="2" manualBreakCount="2">
    <brk id="36" max="11" man="1"/>
    <brk id="6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 stavby</vt:lpstr>
      <vt:lpstr>01-SO 01-Terénní úpravy</vt:lpstr>
      <vt:lpstr>05-SO 04-Automatická závlaha</vt:lpstr>
      <vt:lpstr>14 - VKP - Všeobecné kce</vt:lpstr>
      <vt:lpstr>'01-SO 01-Terénní úpravy'!Oblast_tisku</vt:lpstr>
      <vt:lpstr>'05-SO 04-Automatická závlaha'!Oblast_tisku</vt:lpstr>
      <vt:lpstr>'14 - VKP - Všeobecné kce'!Oblast_tisku</vt:lpstr>
      <vt:lpstr>'Rekapitulace 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Petr</dc:creator>
  <cp:lastModifiedBy>Kudela Petr</cp:lastModifiedBy>
  <cp:lastPrinted>2025-01-30T11:53:39Z</cp:lastPrinted>
  <dcterms:created xsi:type="dcterms:W3CDTF">2025-01-27T07:22:08Z</dcterms:created>
  <dcterms:modified xsi:type="dcterms:W3CDTF">2025-01-31T09:51:02Z</dcterms:modified>
</cp:coreProperties>
</file>