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2024\MMO tělocvičny ZŠ\ZŠ Šrámkova\PDF EXPORT\"/>
    </mc:Choice>
  </mc:AlternateContent>
  <xr:revisionPtr revIDLastSave="0" documentId="8_{28D99131-7711-4884-90DE-44CDA9A75026}" xr6:coauthVersionLast="47" xr6:coauthVersionMax="47" xr10:uidLastSave="{00000000-0000-0000-0000-000000000000}"/>
  <bookViews>
    <workbookView xWindow="30300" yWindow="2115" windowWidth="19605" windowHeight="14895" xr2:uid="{00000000-000D-0000-FFFF-FFFF00000000}"/>
  </bookViews>
  <sheets>
    <sheet name="Rekapitulace stavby" sheetId="1" r:id="rId1"/>
    <sheet name="01 - Velká tělocvična" sheetId="2" r:id="rId2"/>
    <sheet name="02 - Malá tělocvična" sheetId="3" r:id="rId3"/>
    <sheet name="03 - Vedlejší a ostatní r..." sheetId="4" r:id="rId4"/>
    <sheet name="Pokyny pro vyplnění" sheetId="5" r:id="rId5"/>
  </sheets>
  <definedNames>
    <definedName name="_xlnm._FilterDatabase" localSheetId="1" hidden="1">'01 - Velká tělocvična'!$C$96:$K$321</definedName>
    <definedName name="_xlnm._FilterDatabase" localSheetId="2" hidden="1">'02 - Malá tělocvična'!$C$94:$K$291</definedName>
    <definedName name="_xlnm._FilterDatabase" localSheetId="3" hidden="1">'03 - Vedlejší a ostatní r...'!$C$79:$K$86</definedName>
    <definedName name="_xlnm.Print_Titles" localSheetId="1">'01 - Velká tělocvična'!$96:$96</definedName>
    <definedName name="_xlnm.Print_Titles" localSheetId="2">'02 - Malá tělocvična'!$94:$94</definedName>
    <definedName name="_xlnm.Print_Titles" localSheetId="3">'03 - Vedlejší a ostatní r...'!$79:$79</definedName>
    <definedName name="_xlnm.Print_Titles" localSheetId="0">'Rekapitulace stavby'!$52:$52</definedName>
    <definedName name="_xlnm.Print_Area" localSheetId="1">'01 - Velká tělocvična'!$C$4:$J$39,'01 - Velká tělocvična'!$C$45:$J$78,'01 - Velká tělocvična'!$C$84:$K$321</definedName>
    <definedName name="_xlnm.Print_Area" localSheetId="2">'02 - Malá tělocvična'!$C$4:$J$39,'02 - Malá tělocvična'!$C$45:$J$76,'02 - Malá tělocvična'!$C$82:$K$291</definedName>
    <definedName name="_xlnm.Print_Area" localSheetId="3">'03 - Vedlejší a ostatní r...'!$C$4:$J$39,'03 - Vedlejší a ostatní r...'!$C$45:$J$61,'03 - Vedlejší a ostatní r...'!$C$67:$K$86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</definedNames>
  <calcPr calcId="181029"/>
</workbook>
</file>

<file path=xl/calcChain.xml><?xml version="1.0" encoding="utf-8"?>
<calcChain xmlns="http://schemas.openxmlformats.org/spreadsheetml/2006/main">
  <c r="J37" i="4" l="1"/>
  <c r="J36" i="4"/>
  <c r="AY57" i="1" s="1"/>
  <c r="J35" i="4"/>
  <c r="AX57" i="1" s="1"/>
  <c r="BI86" i="4"/>
  <c r="BH86" i="4"/>
  <c r="BG86" i="4"/>
  <c r="BF86" i="4"/>
  <c r="T86" i="4"/>
  <c r="R86" i="4"/>
  <c r="P86" i="4"/>
  <c r="BI85" i="4"/>
  <c r="BH85" i="4"/>
  <c r="BG85" i="4"/>
  <c r="BF85" i="4"/>
  <c r="T85" i="4"/>
  <c r="R85" i="4"/>
  <c r="P85" i="4"/>
  <c r="BI84" i="4"/>
  <c r="BH84" i="4"/>
  <c r="BG84" i="4"/>
  <c r="BF84" i="4"/>
  <c r="T84" i="4"/>
  <c r="R84" i="4"/>
  <c r="P84" i="4"/>
  <c r="BI83" i="4"/>
  <c r="BH83" i="4"/>
  <c r="BG83" i="4"/>
  <c r="BF83" i="4"/>
  <c r="T83" i="4"/>
  <c r="R83" i="4"/>
  <c r="P83" i="4"/>
  <c r="BI82" i="4"/>
  <c r="BH82" i="4"/>
  <c r="BG82" i="4"/>
  <c r="BF82" i="4"/>
  <c r="T82" i="4"/>
  <c r="R82" i="4"/>
  <c r="P82" i="4"/>
  <c r="J76" i="4"/>
  <c r="F76" i="4"/>
  <c r="F74" i="4"/>
  <c r="E72" i="4"/>
  <c r="J54" i="4"/>
  <c r="F54" i="4"/>
  <c r="F52" i="4"/>
  <c r="E50" i="4"/>
  <c r="J24" i="4"/>
  <c r="E24" i="4"/>
  <c r="J77" i="4" s="1"/>
  <c r="J23" i="4"/>
  <c r="J18" i="4"/>
  <c r="E18" i="4"/>
  <c r="F77" i="4" s="1"/>
  <c r="J17" i="4"/>
  <c r="J12" i="4"/>
  <c r="J74" i="4"/>
  <c r="E7" i="4"/>
  <c r="E70" i="4" s="1"/>
  <c r="J37" i="3"/>
  <c r="J36" i="3"/>
  <c r="AY56" i="1" s="1"/>
  <c r="J35" i="3"/>
  <c r="AX56" i="1" s="1"/>
  <c r="BI290" i="3"/>
  <c r="BH290" i="3"/>
  <c r="BG290" i="3"/>
  <c r="BF290" i="3"/>
  <c r="T290" i="3"/>
  <c r="R290" i="3"/>
  <c r="P290" i="3"/>
  <c r="BI284" i="3"/>
  <c r="BH284" i="3"/>
  <c r="BG284" i="3"/>
  <c r="BF284" i="3"/>
  <c r="T284" i="3"/>
  <c r="R284" i="3"/>
  <c r="P284" i="3"/>
  <c r="BI279" i="3"/>
  <c r="BH279" i="3"/>
  <c r="BG279" i="3"/>
  <c r="BF279" i="3"/>
  <c r="T279" i="3"/>
  <c r="R279" i="3"/>
  <c r="P279" i="3"/>
  <c r="BI277" i="3"/>
  <c r="BH277" i="3"/>
  <c r="BG277" i="3"/>
  <c r="BF277" i="3"/>
  <c r="T277" i="3"/>
  <c r="R277" i="3"/>
  <c r="P277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R265" i="3"/>
  <c r="P265" i="3"/>
  <c r="BI257" i="3"/>
  <c r="BH257" i="3"/>
  <c r="BG257" i="3"/>
  <c r="BF257" i="3"/>
  <c r="T257" i="3"/>
  <c r="R257" i="3"/>
  <c r="P257" i="3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37" i="3"/>
  <c r="BH237" i="3"/>
  <c r="BG237" i="3"/>
  <c r="BF237" i="3"/>
  <c r="T237" i="3"/>
  <c r="R237" i="3"/>
  <c r="P237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T183" i="3" s="1"/>
  <c r="R184" i="3"/>
  <c r="R183" i="3" s="1"/>
  <c r="P184" i="3"/>
  <c r="P183" i="3" s="1"/>
  <c r="BI180" i="3"/>
  <c r="BH180" i="3"/>
  <c r="BG180" i="3"/>
  <c r="BF180" i="3"/>
  <c r="T180" i="3"/>
  <c r="T179" i="3" s="1"/>
  <c r="R180" i="3"/>
  <c r="R179" i="3" s="1"/>
  <c r="P180" i="3"/>
  <c r="P179" i="3" s="1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0" i="3"/>
  <c r="BH150" i="3"/>
  <c r="BG150" i="3"/>
  <c r="BF150" i="3"/>
  <c r="T150" i="3"/>
  <c r="T149" i="3" s="1"/>
  <c r="R150" i="3"/>
  <c r="R149" i="3" s="1"/>
  <c r="P150" i="3"/>
  <c r="P149" i="3" s="1"/>
  <c r="BI148" i="3"/>
  <c r="BH148" i="3"/>
  <c r="BG148" i="3"/>
  <c r="BF148" i="3"/>
  <c r="T148" i="3"/>
  <c r="R148" i="3"/>
  <c r="P148" i="3"/>
  <c r="BI127" i="3"/>
  <c r="BH127" i="3"/>
  <c r="BG127" i="3"/>
  <c r="BF127" i="3"/>
  <c r="T127" i="3"/>
  <c r="R127" i="3"/>
  <c r="P127" i="3"/>
  <c r="BI120" i="3"/>
  <c r="BH120" i="3"/>
  <c r="BG120" i="3"/>
  <c r="BF120" i="3"/>
  <c r="T120" i="3"/>
  <c r="R120" i="3"/>
  <c r="P120" i="3"/>
  <c r="BI118" i="3"/>
  <c r="BH118" i="3"/>
  <c r="BG118" i="3"/>
  <c r="BF118" i="3"/>
  <c r="T118" i="3"/>
  <c r="R118" i="3"/>
  <c r="P118" i="3"/>
  <c r="BI116" i="3"/>
  <c r="BH116" i="3"/>
  <c r="BG116" i="3"/>
  <c r="BF116" i="3"/>
  <c r="T116" i="3"/>
  <c r="R116" i="3"/>
  <c r="P116" i="3"/>
  <c r="BI109" i="3"/>
  <c r="BH109" i="3"/>
  <c r="BG109" i="3"/>
  <c r="BF109" i="3"/>
  <c r="T109" i="3"/>
  <c r="R109" i="3"/>
  <c r="P109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98" i="3"/>
  <c r="BH98" i="3"/>
  <c r="BG98" i="3"/>
  <c r="BF98" i="3"/>
  <c r="T98" i="3"/>
  <c r="R98" i="3"/>
  <c r="P98" i="3"/>
  <c r="J91" i="3"/>
  <c r="F91" i="3"/>
  <c r="F89" i="3"/>
  <c r="E87" i="3"/>
  <c r="J54" i="3"/>
  <c r="F54" i="3"/>
  <c r="F52" i="3"/>
  <c r="E50" i="3"/>
  <c r="J24" i="3"/>
  <c r="E24" i="3"/>
  <c r="J92" i="3" s="1"/>
  <c r="J23" i="3"/>
  <c r="J18" i="3"/>
  <c r="E18" i="3"/>
  <c r="F55" i="3" s="1"/>
  <c r="J17" i="3"/>
  <c r="J12" i="3"/>
  <c r="J89" i="3" s="1"/>
  <c r="E7" i="3"/>
  <c r="E85" i="3" s="1"/>
  <c r="J37" i="2"/>
  <c r="J36" i="2"/>
  <c r="AY55" i="1"/>
  <c r="J35" i="2"/>
  <c r="AX55" i="1"/>
  <c r="BI320" i="2"/>
  <c r="BH320" i="2"/>
  <c r="BG320" i="2"/>
  <c r="BF320" i="2"/>
  <c r="T320" i="2"/>
  <c r="R320" i="2"/>
  <c r="P320" i="2"/>
  <c r="BI315" i="2"/>
  <c r="BH315" i="2"/>
  <c r="BG315" i="2"/>
  <c r="BF315" i="2"/>
  <c r="T315" i="2"/>
  <c r="R315" i="2"/>
  <c r="P315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5" i="2"/>
  <c r="BH305" i="2"/>
  <c r="BG305" i="2"/>
  <c r="BF305" i="2"/>
  <c r="T305" i="2"/>
  <c r="R305" i="2"/>
  <c r="P305" i="2"/>
  <c r="BI300" i="2"/>
  <c r="BH300" i="2"/>
  <c r="BG300" i="2"/>
  <c r="BF300" i="2"/>
  <c r="T300" i="2"/>
  <c r="R300" i="2"/>
  <c r="P300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1" i="2"/>
  <c r="BH291" i="2"/>
  <c r="BG291" i="2"/>
  <c r="BF291" i="2"/>
  <c r="T291" i="2"/>
  <c r="R291" i="2"/>
  <c r="P291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77" i="2"/>
  <c r="BH277" i="2"/>
  <c r="BG277" i="2"/>
  <c r="BF277" i="2"/>
  <c r="T277" i="2"/>
  <c r="R277" i="2"/>
  <c r="P277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57" i="2"/>
  <c r="BH257" i="2"/>
  <c r="BG257" i="2"/>
  <c r="BF257" i="2"/>
  <c r="T257" i="2"/>
  <c r="R257" i="2"/>
  <c r="P257" i="2"/>
  <c r="BI248" i="2"/>
  <c r="BH248" i="2"/>
  <c r="BG248" i="2"/>
  <c r="BF248" i="2"/>
  <c r="T248" i="2"/>
  <c r="R248" i="2"/>
  <c r="P24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T195" i="2" s="1"/>
  <c r="R196" i="2"/>
  <c r="R195" i="2" s="1"/>
  <c r="P196" i="2"/>
  <c r="P195" i="2" s="1"/>
  <c r="BI192" i="2"/>
  <c r="BH192" i="2"/>
  <c r="BG192" i="2"/>
  <c r="BF192" i="2"/>
  <c r="T192" i="2"/>
  <c r="T191" i="2" s="1"/>
  <c r="R192" i="2"/>
  <c r="R191" i="2" s="1"/>
  <c r="P192" i="2"/>
  <c r="P191" i="2" s="1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59" i="2"/>
  <c r="BH159" i="2"/>
  <c r="BG159" i="2"/>
  <c r="BF159" i="2"/>
  <c r="T159" i="2"/>
  <c r="T158" i="2" s="1"/>
  <c r="R159" i="2"/>
  <c r="R158" i="2" s="1"/>
  <c r="P159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29" i="2"/>
  <c r="BH129" i="2"/>
  <c r="BG129" i="2"/>
  <c r="BF129" i="2"/>
  <c r="T129" i="2"/>
  <c r="R129" i="2"/>
  <c r="P129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1" i="2"/>
  <c r="BH111" i="2"/>
  <c r="BG111" i="2"/>
  <c r="BF111" i="2"/>
  <c r="T111" i="2"/>
  <c r="R111" i="2"/>
  <c r="P111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J93" i="2"/>
  <c r="F93" i="2"/>
  <c r="F91" i="2"/>
  <c r="E89" i="2"/>
  <c r="J54" i="2"/>
  <c r="F54" i="2"/>
  <c r="F52" i="2"/>
  <c r="E50" i="2"/>
  <c r="J24" i="2"/>
  <c r="E24" i="2"/>
  <c r="J94" i="2" s="1"/>
  <c r="J23" i="2"/>
  <c r="J18" i="2"/>
  <c r="E18" i="2"/>
  <c r="F55" i="2" s="1"/>
  <c r="J17" i="2"/>
  <c r="J12" i="2"/>
  <c r="J91" i="2" s="1"/>
  <c r="E7" i="2"/>
  <c r="E48" i="2" s="1"/>
  <c r="L50" i="1"/>
  <c r="AM50" i="1"/>
  <c r="AM49" i="1"/>
  <c r="L49" i="1"/>
  <c r="AM47" i="1"/>
  <c r="L47" i="1"/>
  <c r="L45" i="1"/>
  <c r="L44" i="1"/>
  <c r="J310" i="2"/>
  <c r="BK202" i="2"/>
  <c r="J116" i="3"/>
  <c r="J118" i="3"/>
  <c r="J208" i="2"/>
  <c r="J153" i="2"/>
  <c r="BK257" i="3"/>
  <c r="BK127" i="3"/>
  <c r="J118" i="2"/>
  <c r="J100" i="2"/>
  <c r="BK177" i="3"/>
  <c r="J291" i="2"/>
  <c r="J120" i="2"/>
  <c r="BK172" i="3"/>
  <c r="BK320" i="2"/>
  <c r="J236" i="2"/>
  <c r="J199" i="3"/>
  <c r="J172" i="3"/>
  <c r="J217" i="2"/>
  <c r="J265" i="3"/>
  <c r="BK244" i="3"/>
  <c r="BK287" i="2"/>
  <c r="BK173" i="2"/>
  <c r="J170" i="3"/>
  <c r="J244" i="3"/>
  <c r="J287" i="2"/>
  <c r="BK269" i="2"/>
  <c r="BK203" i="3"/>
  <c r="BK84" i="4"/>
  <c r="BK111" i="2"/>
  <c r="BK165" i="2"/>
  <c r="BK290" i="3"/>
  <c r="BK83" i="4"/>
  <c r="J129" i="2"/>
  <c r="J190" i="3"/>
  <c r="J284" i="3"/>
  <c r="J271" i="2"/>
  <c r="BK182" i="2"/>
  <c r="J203" i="3"/>
  <c r="BK116" i="3"/>
  <c r="J202" i="2"/>
  <c r="J196" i="2"/>
  <c r="BK150" i="3"/>
  <c r="J98" i="3"/>
  <c r="J198" i="2"/>
  <c r="BK148" i="3"/>
  <c r="J167" i="3"/>
  <c r="J192" i="2"/>
  <c r="BK167" i="3"/>
  <c r="J224" i="3"/>
  <c r="J300" i="2"/>
  <c r="J157" i="2"/>
  <c r="J208" i="3"/>
  <c r="J294" i="2"/>
  <c r="BK120" i="2"/>
  <c r="J148" i="3"/>
  <c r="BK192" i="3"/>
  <c r="BK215" i="2"/>
  <c r="J182" i="2"/>
  <c r="BK265" i="3"/>
  <c r="BK296" i="2"/>
  <c r="J248" i="2"/>
  <c r="BK224" i="3"/>
  <c r="BK102" i="3"/>
  <c r="BK271" i="2"/>
  <c r="BK153" i="2"/>
  <c r="J174" i="3"/>
  <c r="BK86" i="4"/>
  <c r="BK267" i="2"/>
  <c r="BK106" i="2"/>
  <c r="J223" i="3"/>
  <c r="J320" i="2"/>
  <c r="BK248" i="2"/>
  <c r="BK190" i="3"/>
  <c r="J82" i="4"/>
  <c r="J189" i="2"/>
  <c r="BK166" i="2"/>
  <c r="J109" i="3"/>
  <c r="BK271" i="3"/>
  <c r="J277" i="2"/>
  <c r="J184" i="2"/>
  <c r="BK156" i="3"/>
  <c r="BK98" i="3"/>
  <c r="J215" i="2"/>
  <c r="BK100" i="2"/>
  <c r="J277" i="3"/>
  <c r="BK223" i="3"/>
  <c r="J173" i="2"/>
  <c r="BK104" i="2"/>
  <c r="J120" i="3"/>
  <c r="BK174" i="3"/>
  <c r="BK294" i="2"/>
  <c r="J186" i="2"/>
  <c r="J180" i="3"/>
  <c r="BK120" i="3"/>
  <c r="BK277" i="2"/>
  <c r="BK122" i="2"/>
  <c r="BK274" i="3"/>
  <c r="BK109" i="3"/>
  <c r="BK184" i="2"/>
  <c r="J249" i="3"/>
  <c r="BK180" i="3"/>
  <c r="BK220" i="2"/>
  <c r="J155" i="2"/>
  <c r="J279" i="3"/>
  <c r="BK315" i="2"/>
  <c r="BK208" i="2"/>
  <c r="BK159" i="2"/>
  <c r="BK251" i="3"/>
  <c r="BK308" i="2"/>
  <c r="BK204" i="2"/>
  <c r="BK284" i="3"/>
  <c r="BK199" i="3"/>
  <c r="J104" i="2"/>
  <c r="BK205" i="3"/>
  <c r="BK196" i="3"/>
  <c r="J308" i="2"/>
  <c r="BK235" i="2"/>
  <c r="BK170" i="3"/>
  <c r="BK305" i="2"/>
  <c r="BK196" i="2"/>
  <c r="J127" i="3"/>
  <c r="J104" i="3"/>
  <c r="J269" i="2"/>
  <c r="J157" i="3"/>
  <c r="J257" i="3"/>
  <c r="BK237" i="3"/>
  <c r="BK176" i="2"/>
  <c r="J237" i="3"/>
  <c r="J177" i="3"/>
  <c r="J305" i="2"/>
  <c r="BK257" i="2"/>
  <c r="BK211" i="2"/>
  <c r="J274" i="3"/>
  <c r="BK285" i="2"/>
  <c r="J220" i="2"/>
  <c r="BK186" i="3"/>
  <c r="BK164" i="3"/>
  <c r="J204" i="2"/>
  <c r="BK155" i="2"/>
  <c r="BK104" i="3"/>
  <c r="J83" i="4"/>
  <c r="BK118" i="2"/>
  <c r="J111" i="2"/>
  <c r="J267" i="3"/>
  <c r="J315" i="2"/>
  <c r="BK179" i="2"/>
  <c r="BK192" i="2"/>
  <c r="J102" i="3"/>
  <c r="J86" i="4"/>
  <c r="BK186" i="2"/>
  <c r="BK277" i="3"/>
  <c r="J186" i="3"/>
  <c r="J165" i="2"/>
  <c r="J247" i="3"/>
  <c r="J271" i="3"/>
  <c r="BK184" i="3"/>
  <c r="J179" i="2"/>
  <c r="J264" i="2"/>
  <c r="J150" i="3"/>
  <c r="J296" i="2"/>
  <c r="J176" i="2"/>
  <c r="J184" i="3"/>
  <c r="BK85" i="4"/>
  <c r="J235" i="2"/>
  <c r="BK198" i="2"/>
  <c r="J290" i="3"/>
  <c r="J285" i="2"/>
  <c r="J159" i="2"/>
  <c r="BK279" i="3"/>
  <c r="BK208" i="3"/>
  <c r="J166" i="2"/>
  <c r="J196" i="3"/>
  <c r="BK249" i="3"/>
  <c r="J267" i="2"/>
  <c r="J122" i="2"/>
  <c r="J164" i="3"/>
  <c r="BK236" i="2"/>
  <c r="BK217" i="2"/>
  <c r="BK157" i="3"/>
  <c r="BK82" i="4"/>
  <c r="J211" i="2"/>
  <c r="BK129" i="2"/>
  <c r="BK247" i="3"/>
  <c r="J85" i="4"/>
  <c r="BK157" i="2"/>
  <c r="J106" i="2"/>
  <c r="J192" i="3"/>
  <c r="BK310" i="2"/>
  <c r="BK264" i="2"/>
  <c r="BK118" i="3"/>
  <c r="J156" i="3"/>
  <c r="BK189" i="2"/>
  <c r="BK267" i="3"/>
  <c r="J251" i="3"/>
  <c r="BK291" i="2"/>
  <c r="J257" i="2"/>
  <c r="J205" i="3"/>
  <c r="BK300" i="2"/>
  <c r="AS54" i="1"/>
  <c r="J84" i="4"/>
  <c r="P99" i="2" l="1"/>
  <c r="R99" i="2"/>
  <c r="T99" i="2"/>
  <c r="BK154" i="2"/>
  <c r="J154" i="2"/>
  <c r="J63" i="2" s="1"/>
  <c r="BK181" i="2"/>
  <c r="J181" i="2"/>
  <c r="J66" i="2" s="1"/>
  <c r="R197" i="2"/>
  <c r="BK210" i="2"/>
  <c r="J210" i="2"/>
  <c r="J71" i="2" s="1"/>
  <c r="T210" i="2"/>
  <c r="BK256" i="2"/>
  <c r="J256" i="2"/>
  <c r="J73" i="2" s="1"/>
  <c r="T256" i="2"/>
  <c r="BK293" i="2"/>
  <c r="J293" i="2"/>
  <c r="J75" i="2"/>
  <c r="T293" i="2"/>
  <c r="BK314" i="2"/>
  <c r="J314" i="2"/>
  <c r="J77" i="2" s="1"/>
  <c r="BK99" i="2"/>
  <c r="J99" i="2" s="1"/>
  <c r="J61" i="2" s="1"/>
  <c r="T110" i="2"/>
  <c r="R164" i="2"/>
  <c r="T181" i="2"/>
  <c r="P197" i="2"/>
  <c r="P210" i="2"/>
  <c r="T219" i="2"/>
  <c r="P266" i="2"/>
  <c r="R293" i="2"/>
  <c r="T304" i="2"/>
  <c r="P110" i="2"/>
  <c r="R154" i="2"/>
  <c r="BK164" i="2"/>
  <c r="J164" i="2" s="1"/>
  <c r="J65" i="2" s="1"/>
  <c r="P181" i="2"/>
  <c r="P219" i="2"/>
  <c r="R256" i="2"/>
  <c r="T266" i="2"/>
  <c r="BK304" i="2"/>
  <c r="J304" i="2"/>
  <c r="J76" i="2" s="1"/>
  <c r="R314" i="2"/>
  <c r="BK110" i="2"/>
  <c r="J110" i="2" s="1"/>
  <c r="J62" i="2" s="1"/>
  <c r="P154" i="2"/>
  <c r="T164" i="2"/>
  <c r="BK197" i="2"/>
  <c r="J197" i="2" s="1"/>
  <c r="J70" i="2" s="1"/>
  <c r="BK219" i="2"/>
  <c r="J219" i="2" s="1"/>
  <c r="J72" i="2" s="1"/>
  <c r="P256" i="2"/>
  <c r="R266" i="2"/>
  <c r="P304" i="2"/>
  <c r="P314" i="2"/>
  <c r="R110" i="2"/>
  <c r="T154" i="2"/>
  <c r="P164" i="2"/>
  <c r="R181" i="2"/>
  <c r="T197" i="2"/>
  <c r="R210" i="2"/>
  <c r="R219" i="2"/>
  <c r="BK266" i="2"/>
  <c r="J266" i="2" s="1"/>
  <c r="J74" i="2" s="1"/>
  <c r="P293" i="2"/>
  <c r="R304" i="2"/>
  <c r="T314" i="2"/>
  <c r="BK97" i="3"/>
  <c r="J97" i="3" s="1"/>
  <c r="J61" i="3" s="1"/>
  <c r="P97" i="3"/>
  <c r="R97" i="3"/>
  <c r="T97" i="3"/>
  <c r="BK108" i="3"/>
  <c r="J108" i="3"/>
  <c r="J62" i="3" s="1"/>
  <c r="P108" i="3"/>
  <c r="R108" i="3"/>
  <c r="T108" i="3"/>
  <c r="BK155" i="3"/>
  <c r="J155" i="3"/>
  <c r="J64" i="3"/>
  <c r="P155" i="3"/>
  <c r="R155" i="3"/>
  <c r="T155" i="3"/>
  <c r="BK169" i="3"/>
  <c r="J169" i="3"/>
  <c r="J65" i="3" s="1"/>
  <c r="P169" i="3"/>
  <c r="R169" i="3"/>
  <c r="T169" i="3"/>
  <c r="BK185" i="3"/>
  <c r="J185" i="3" s="1"/>
  <c r="J69" i="3" s="1"/>
  <c r="P185" i="3"/>
  <c r="R185" i="3"/>
  <c r="T185" i="3"/>
  <c r="BK198" i="3"/>
  <c r="J198" i="3"/>
  <c r="J70" i="3"/>
  <c r="P198" i="3"/>
  <c r="R198" i="3"/>
  <c r="T198" i="3"/>
  <c r="BK207" i="3"/>
  <c r="J207" i="3" s="1"/>
  <c r="J71" i="3" s="1"/>
  <c r="P207" i="3"/>
  <c r="R207" i="3"/>
  <c r="T207" i="3"/>
  <c r="BK236" i="3"/>
  <c r="J236" i="3"/>
  <c r="J72" i="3" s="1"/>
  <c r="P236" i="3"/>
  <c r="R236" i="3"/>
  <c r="T236" i="3"/>
  <c r="BK246" i="3"/>
  <c r="J246" i="3" s="1"/>
  <c r="J73" i="3" s="1"/>
  <c r="P246" i="3"/>
  <c r="R246" i="3"/>
  <c r="T246" i="3"/>
  <c r="BK273" i="3"/>
  <c r="J273" i="3"/>
  <c r="J74" i="3"/>
  <c r="P273" i="3"/>
  <c r="R273" i="3"/>
  <c r="T273" i="3"/>
  <c r="BK283" i="3"/>
  <c r="J283" i="3"/>
  <c r="J75" i="3" s="1"/>
  <c r="P283" i="3"/>
  <c r="R283" i="3"/>
  <c r="T283" i="3"/>
  <c r="BK81" i="4"/>
  <c r="J81" i="4"/>
  <c r="J60" i="4" s="1"/>
  <c r="P81" i="4"/>
  <c r="P80" i="4"/>
  <c r="AU57" i="1"/>
  <c r="R81" i="4"/>
  <c r="R80" i="4" s="1"/>
  <c r="T81" i="4"/>
  <c r="T80" i="4"/>
  <c r="BK158" i="2"/>
  <c r="J158" i="2"/>
  <c r="J64" i="2" s="1"/>
  <c r="BK195" i="2"/>
  <c r="J195" i="2" s="1"/>
  <c r="J69" i="2" s="1"/>
  <c r="BK191" i="2"/>
  <c r="J191" i="2"/>
  <c r="J67" i="2" s="1"/>
  <c r="BK149" i="3"/>
  <c r="J149" i="3"/>
  <c r="J63" i="3" s="1"/>
  <c r="BK179" i="3"/>
  <c r="J179" i="3" s="1"/>
  <c r="J66" i="3" s="1"/>
  <c r="BK183" i="3"/>
  <c r="J183" i="3" s="1"/>
  <c r="J68" i="3" s="1"/>
  <c r="E48" i="4"/>
  <c r="J55" i="4"/>
  <c r="F55" i="4"/>
  <c r="BE84" i="4"/>
  <c r="J52" i="4"/>
  <c r="BE83" i="4"/>
  <c r="BE82" i="4"/>
  <c r="BE85" i="4"/>
  <c r="BE86" i="4"/>
  <c r="BE274" i="3"/>
  <c r="J52" i="3"/>
  <c r="J55" i="3"/>
  <c r="BE150" i="3"/>
  <c r="BE156" i="3"/>
  <c r="BE196" i="3"/>
  <c r="BE199" i="3"/>
  <c r="BE237" i="3"/>
  <c r="BE247" i="3"/>
  <c r="BE257" i="3"/>
  <c r="BE265" i="3"/>
  <c r="BE277" i="3"/>
  <c r="E48" i="3"/>
  <c r="BE127" i="3"/>
  <c r="BE167" i="3"/>
  <c r="BE174" i="3"/>
  <c r="BE203" i="3"/>
  <c r="BE208" i="3"/>
  <c r="BE249" i="3"/>
  <c r="BE290" i="3"/>
  <c r="F92" i="3"/>
  <c r="BE104" i="3"/>
  <c r="BE148" i="3"/>
  <c r="BE184" i="3"/>
  <c r="BE186" i="3"/>
  <c r="BE223" i="3"/>
  <c r="BE109" i="3"/>
  <c r="BE120" i="3"/>
  <c r="BE157" i="3"/>
  <c r="BE164" i="3"/>
  <c r="BE177" i="3"/>
  <c r="BE180" i="3"/>
  <c r="BE284" i="3"/>
  <c r="BE98" i="3"/>
  <c r="BE118" i="3"/>
  <c r="BE190" i="3"/>
  <c r="BE192" i="3"/>
  <c r="BE205" i="3"/>
  <c r="BE244" i="3"/>
  <c r="BE267" i="3"/>
  <c r="BE116" i="3"/>
  <c r="BE271" i="3"/>
  <c r="BE102" i="3"/>
  <c r="BE170" i="3"/>
  <c r="BE172" i="3"/>
  <c r="BE224" i="3"/>
  <c r="BE251" i="3"/>
  <c r="BE279" i="3"/>
  <c r="F94" i="2"/>
  <c r="BE104" i="2"/>
  <c r="BE111" i="2"/>
  <c r="BE211" i="2"/>
  <c r="J52" i="2"/>
  <c r="BE100" i="2"/>
  <c r="BE159" i="2"/>
  <c r="BE176" i="2"/>
  <c r="BE189" i="2"/>
  <c r="BE202" i="2"/>
  <c r="BE208" i="2"/>
  <c r="BE236" i="2"/>
  <c r="E87" i="2"/>
  <c r="BE118" i="2"/>
  <c r="BE120" i="2"/>
  <c r="BE155" i="2"/>
  <c r="BE157" i="2"/>
  <c r="BE179" i="2"/>
  <c r="BE215" i="2"/>
  <c r="BE217" i="2"/>
  <c r="BE220" i="2"/>
  <c r="BE257" i="2"/>
  <c r="BE269" i="2"/>
  <c r="BE271" i="2"/>
  <c r="BE129" i="2"/>
  <c r="BE153" i="2"/>
  <c r="BE165" i="2"/>
  <c r="BE166" i="2"/>
  <c r="BE173" i="2"/>
  <c r="BE184" i="2"/>
  <c r="BE192" i="2"/>
  <c r="BE106" i="2"/>
  <c r="BE182" i="2"/>
  <c r="BE198" i="2"/>
  <c r="BE235" i="2"/>
  <c r="J55" i="2"/>
  <c r="BE122" i="2"/>
  <c r="BE186" i="2"/>
  <c r="BE196" i="2"/>
  <c r="BE204" i="2"/>
  <c r="BE248" i="2"/>
  <c r="BE264" i="2"/>
  <c r="BE267" i="2"/>
  <c r="BE277" i="2"/>
  <c r="BE285" i="2"/>
  <c r="BE287" i="2"/>
  <c r="BE291" i="2"/>
  <c r="BE294" i="2"/>
  <c r="BE296" i="2"/>
  <c r="BE300" i="2"/>
  <c r="BE305" i="2"/>
  <c r="BE308" i="2"/>
  <c r="BE310" i="2"/>
  <c r="BE315" i="2"/>
  <c r="BE320" i="2"/>
  <c r="F36" i="4"/>
  <c r="BC57" i="1"/>
  <c r="F34" i="4"/>
  <c r="BA57" i="1"/>
  <c r="J34" i="4"/>
  <c r="AW57" i="1"/>
  <c r="F34" i="2"/>
  <c r="BA55" i="1" s="1"/>
  <c r="F35" i="4"/>
  <c r="BB57" i="1"/>
  <c r="F34" i="3"/>
  <c r="BA56" i="1"/>
  <c r="F36" i="2"/>
  <c r="BC55" i="1" s="1"/>
  <c r="F37" i="3"/>
  <c r="BD56" i="1" s="1"/>
  <c r="F36" i="3"/>
  <c r="BC56" i="1" s="1"/>
  <c r="F37" i="4"/>
  <c r="BD57" i="1"/>
  <c r="F35" i="2"/>
  <c r="BB55" i="1" s="1"/>
  <c r="F35" i="3"/>
  <c r="BB56" i="1" s="1"/>
  <c r="J34" i="3"/>
  <c r="AW56" i="1" s="1"/>
  <c r="J34" i="2"/>
  <c r="AW55" i="1" s="1"/>
  <c r="F37" i="2"/>
  <c r="BD55" i="1" s="1"/>
  <c r="T194" i="2" l="1"/>
  <c r="BK182" i="3"/>
  <c r="J182" i="3" s="1"/>
  <c r="J67" i="3" s="1"/>
  <c r="BK194" i="2"/>
  <c r="J194" i="2" s="1"/>
  <c r="J68" i="2" s="1"/>
  <c r="BK98" i="2"/>
  <c r="T182" i="3"/>
  <c r="T98" i="2"/>
  <c r="T97" i="2" s="1"/>
  <c r="P182" i="3"/>
  <c r="P95" i="3" s="1"/>
  <c r="AU56" i="1" s="1"/>
  <c r="R194" i="2"/>
  <c r="R97" i="2" s="1"/>
  <c r="R182" i="3"/>
  <c r="P194" i="2"/>
  <c r="P97" i="2" s="1"/>
  <c r="AU55" i="1" s="1"/>
  <c r="R96" i="3"/>
  <c r="T96" i="3"/>
  <c r="T95" i="3" s="1"/>
  <c r="P98" i="2"/>
  <c r="P96" i="3"/>
  <c r="R98" i="2"/>
  <c r="BK96" i="3"/>
  <c r="BK95" i="3" s="1"/>
  <c r="J95" i="3" s="1"/>
  <c r="J59" i="3" s="1"/>
  <c r="BK80" i="4"/>
  <c r="J80" i="4"/>
  <c r="J59" i="4"/>
  <c r="BK97" i="2"/>
  <c r="J97" i="2"/>
  <c r="J59" i="2" s="1"/>
  <c r="J98" i="2"/>
  <c r="J60" i="2" s="1"/>
  <c r="J33" i="3"/>
  <c r="AV56" i="1" s="1"/>
  <c r="AT56" i="1" s="1"/>
  <c r="F33" i="4"/>
  <c r="AZ57" i="1"/>
  <c r="BB54" i="1"/>
  <c r="W31" i="1" s="1"/>
  <c r="J33" i="4"/>
  <c r="AV57" i="1" s="1"/>
  <c r="AT57" i="1" s="1"/>
  <c r="BC54" i="1"/>
  <c r="AY54" i="1" s="1"/>
  <c r="BD54" i="1"/>
  <c r="W33" i="1" s="1"/>
  <c r="F33" i="2"/>
  <c r="AZ55" i="1" s="1"/>
  <c r="J33" i="2"/>
  <c r="AV55" i="1" s="1"/>
  <c r="AT55" i="1" s="1"/>
  <c r="F33" i="3"/>
  <c r="AZ56" i="1" s="1"/>
  <c r="BA54" i="1"/>
  <c r="AW54" i="1"/>
  <c r="AK30" i="1"/>
  <c r="R95" i="3" l="1"/>
  <c r="J96" i="3"/>
  <c r="J60" i="3" s="1"/>
  <c r="AU54" i="1"/>
  <c r="W30" i="1"/>
  <c r="W32" i="1"/>
  <c r="AZ54" i="1"/>
  <c r="AV54" i="1" s="1"/>
  <c r="AK29" i="1" s="1"/>
  <c r="J30" i="4"/>
  <c r="AG57" i="1" s="1"/>
  <c r="J30" i="2"/>
  <c r="AG55" i="1" s="1"/>
  <c r="J30" i="3"/>
  <c r="AG56" i="1" s="1"/>
  <c r="AN56" i="1" s="1"/>
  <c r="AX54" i="1"/>
  <c r="J39" i="4" l="1"/>
  <c r="J39" i="3"/>
  <c r="J39" i="2"/>
  <c r="AN55" i="1"/>
  <c r="AN57" i="1"/>
  <c r="AG54" i="1"/>
  <c r="AK26" i="1" s="1"/>
  <c r="AK35" i="1" s="1"/>
  <c r="AT54" i="1"/>
  <c r="W29" i="1"/>
  <c r="AN54" i="1" l="1"/>
</calcChain>
</file>

<file path=xl/sharedStrings.xml><?xml version="1.0" encoding="utf-8"?>
<sst xmlns="http://schemas.openxmlformats.org/spreadsheetml/2006/main" count="5109" uniqueCount="781">
  <si>
    <t>Export Komplet</t>
  </si>
  <si>
    <t>VZ</t>
  </si>
  <si>
    <t>2.0</t>
  </si>
  <si>
    <t>ZAMOK</t>
  </si>
  <si>
    <t>False</t>
  </si>
  <si>
    <t>{eb54ed26-37b4-4d02-90fc-7b01d6e62e6e}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</si>
  <si>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</si>
  <si>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</si>
  <si>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</si>
  <si>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</si>
  <si>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</si>
  <si>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</si>
  <si>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</si>
  <si>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</si>
  <si>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2025-016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</si>
  <si>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</si>
  <si>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</si>
  <si>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podlahy a obložení stěn tělocvičen - ZŠ Šrámkova</t>
  </si>
  <si>
    <t>KSO:</t>
  </si>
  <si>
    <t/>
  </si>
  <si>
    <t>CC-CZ:</t>
  </si>
  <si>
    <t>Místo:</t>
  </si>
  <si>
    <t>parc.č. 2233, k.ú. Kateřinky u Opavy</t>
  </si>
  <si>
    <t>Datum:</t>
  </si>
  <si>
    <t>8. 3. 2025</t>
  </si>
  <si>
    <t>Zadavatel:</t>
  </si>
  <si>
    <t>IČ:</t>
  </si>
  <si>
    <t>Statutární město Opava</t>
  </si>
  <si>
    <t>DIČ:</t>
  </si>
  <si>
    <t>Účastník:</t>
  </si>
  <si>
    <t>Vyplň údaj</t>
  </si>
  <si>
    <t>Projektant:</t>
  </si>
  <si>
    <t>Ing. arch. Petr Mlýnek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</si>
  <si>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</si>
  <si>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</si>
  <si>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</si>
  <si>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</si>
  <si>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</si>
  <si>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</si>
  <si>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</si>
  <si>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</si>
  <si>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</si>
  <si>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</si>
  <si>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</si>
  <si>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</si>
  <si>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</si>
  <si>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</si>
  <si>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</si>
  <si>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</si>
  <si>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</si>
  <si>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</si>
  <si>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</si>
  <si>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</si>
  <si>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</si>
  <si>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</si>
  <si>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</si>
  <si>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</si>
  <si>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</si>
  <si>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</si>
  <si>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</si>
  <si>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</si>
  <si>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</si>
  <si>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</si>
  <si>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</si>
  <si>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</si>
  <si>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</si>
  <si>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</si>
  <si>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</si>
  <si>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</si>
  <si>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</si>
  <si>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</si>
  <si>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</si>
  <si>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</si>
  <si>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</si>
  <si>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</si>
  <si>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</si>
  <si>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</si>
  <si>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</si>
  <si>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Velká tělocvična</t>
  </si>
  <si>
    <t>STA</t>
  </si>
  <si>
    <t>1</t>
  </si>
  <si>
    <t>{9ee88ba9-9871-489e-90e4-6de1f947332c}</t>
  </si>
  <si>
    <t>2</t>
  </si>
  <si>
    <t>02</t>
  </si>
  <si>
    <t>Malá tělocvična</t>
  </si>
  <si>
    <t>{132cf7c1-4546-447d-b1c3-2b76b1a86f12}</t>
  </si>
  <si>
    <t>03</t>
  </si>
  <si>
    <t>Vedlejší a ostatní rozpočtové náklady</t>
  </si>
  <si>
    <t>VON</t>
  </si>
  <si>
    <t>{f00a72b5-67de-40e6-92b4-da2c57409f3f}</t>
  </si>
  <si>
    <t>KRYCÍ LIST SOUPISU PRACÍ</t>
  </si>
  <si>
    <t>Objekt:</t>
  </si>
  <si>
    <t>01 - Velká tělocvična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</si>
  <si>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</si>
  <si>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</si>
  <si>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</si>
  <si>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</si>
  <si>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</si>
  <si>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61 - Úprava povrchů vnitřních</t>
  </si>
  <si>
    <t xml:space="preserve">    63 - Podlahy a podlahové konstrukce</t>
  </si>
  <si>
    <t xml:space="preserve">    64 - Osazování výplní otvorů</t>
  </si>
  <si>
    <t xml:space="preserve">    95 - Dokončovací konstrukce a práce pozemních staveb</t>
  </si>
  <si>
    <t xml:space="preserve">    96 - Bourání konstrukcí</t>
  </si>
  <si>
    <t xml:space="preserve">    997 - Doprava suti a vybouraných hmot</t>
  </si>
  <si>
    <t xml:space="preserve">    998 - Přesun hmot</t>
  </si>
  <si>
    <t>PSV - Práce a dodávky PSV</t>
  </si>
  <si>
    <t xml:space="preserve">    74 - Elektroinstalace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</si>
  <si>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</si>
  <si>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</si>
  <si>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</si>
  <si>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</si>
  <si>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</si>
  <si>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</si>
  <si>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</si>
  <si>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</si>
  <si>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</si>
  <si>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</si>
  <si>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</si>
  <si>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</si>
  <si>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</si>
  <si>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</si>
  <si>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</si>
  <si>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</si>
  <si>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</si>
  <si>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</si>
  <si>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</si>
  <si>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</si>
  <si>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</si>
  <si>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</si>
  <si>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</si>
  <si>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</si>
  <si>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61</t>
  </si>
  <si>
    <t>Úprava povrchů vnitřních</t>
  </si>
  <si>
    <t>K</t>
  </si>
  <si>
    <t>612325302</t>
  </si>
  <si>
    <t>Vápenocementová omítka ostění nebo nadpraží štuková dvouvrstvá</t>
  </si>
  <si>
    <t>m2</t>
  </si>
  <si>
    <t>CS ÚRS 2025 01</t>
  </si>
  <si>
    <t>4</t>
  </si>
  <si>
    <t>-1663916139</t>
  </si>
  <si>
    <t>Online PSC</t>
  </si>
  <si>
    <t>https://podminky.urs.cz/item/CS_URS_2025_01/612325302</t>
  </si>
  <si>
    <t>VV</t>
  </si>
  <si>
    <t>kolem nových dveří</t>
  </si>
  <si>
    <t>(1,84+2,20*2)*0,45</t>
  </si>
  <si>
    <t>612131121</t>
  </si>
  <si>
    <t>Podkladní a spojovací vrstva vnitřních omítaných ploch penetrace disperzní nanášená ručně stěn</t>
  </si>
  <si>
    <t>-307271961</t>
  </si>
  <si>
    <t>https://podminky.urs.cz/item/CS_URS_2025_01/612131121</t>
  </si>
  <si>
    <t>3</t>
  </si>
  <si>
    <t>612325417</t>
  </si>
  <si>
    <t>Oprava vápenocementové omítky vnitřních ploch hladké, tl. do 20 mm, s celoplošným přeštukováním, tl. štuku do 3 mm stěn, v rozsahu opravované plochy přes 10 do 30%</t>
  </si>
  <si>
    <t>-662352285</t>
  </si>
  <si>
    <t>https://podminky.urs.cz/item/CS_URS_2025_01/612325417</t>
  </si>
  <si>
    <t>plocha za otopnými tělesy</t>
  </si>
  <si>
    <t>28,00</t>
  </si>
  <si>
    <t>63</t>
  </si>
  <si>
    <t>Podlahy a podlahové konstrukce</t>
  </si>
  <si>
    <t>631311126</t>
  </si>
  <si>
    <t>Mazanina z betonu prostého bez zvýšených nároků na prostředí tl. přes 80 do 120 mm tř. C 25/30</t>
  </si>
  <si>
    <t>m3</t>
  </si>
  <si>
    <t>1195672325</t>
  </si>
  <si>
    <t>https://podminky.urs.cz/item/CS_URS_2025_01/631311126</t>
  </si>
  <si>
    <t>plocha pod otopnými tělesy</t>
  </si>
  <si>
    <t>15,70*0,085</t>
  </si>
  <si>
    <t>nová podlaha nářaďovny</t>
  </si>
  <si>
    <t>39,50*0,085</t>
  </si>
  <si>
    <t>Součet</t>
  </si>
  <si>
    <t>5</t>
  </si>
  <si>
    <t>631319012</t>
  </si>
  <si>
    <t>Příplatek k cenám mazanin za úpravu povrchu mazaniny přehlazením, mazanina tl. přes 80 do 120 mm</t>
  </si>
  <si>
    <t>209572800</t>
  </si>
  <si>
    <t>https://podminky.urs.cz/item/CS_URS_2025_01/631319012</t>
  </si>
  <si>
    <t>6</t>
  </si>
  <si>
    <t>631319173</t>
  </si>
  <si>
    <t>Příplatek k cenám mazanin za stržení povrchu spodní vrstvy mazaniny latí před vložením výztuže nebo pletiva pro tl. obou vrstev mazaniny přes 80 do 120 mm</t>
  </si>
  <si>
    <t>486900397</t>
  </si>
  <si>
    <t>https://podminky.urs.cz/item/CS_URS_2025_01/631319173</t>
  </si>
  <si>
    <t>7</t>
  </si>
  <si>
    <t>631362021</t>
  </si>
  <si>
    <t>Výztuž mazanin ze svařovaných sítí z drátů typu KARI</t>
  </si>
  <si>
    <t>t</t>
  </si>
  <si>
    <t>-406123996</t>
  </si>
  <si>
    <t>https://podminky.urs.cz/item/CS_URS_2025_01/631362021</t>
  </si>
  <si>
    <t>15,70*3,08/1000*1,25</t>
  </si>
  <si>
    <t>39,50*3,08/1000*1,25</t>
  </si>
  <si>
    <t>8</t>
  </si>
  <si>
    <t>63R.01</t>
  </si>
  <si>
    <t>Dodávka a montáž sportovní systémové dřevěné podlahy se zdvojenou spodní části pružného roštu, celková tl. podlahy min. 83 mm - kompletní provedení vč. veškerých souvisejících prací a dodávek v rozsahu dle uvedené technické specifikace</t>
  </si>
  <si>
    <t>526786443</t>
  </si>
  <si>
    <t>Technické parametry podlahy:</t>
  </si>
  <si>
    <t>- útlum sil min. 64 % (plošná pružnost)</t>
  </si>
  <si>
    <t>- vertikální deformace max. 2,5 mm</t>
  </si>
  <si>
    <t>- odskok míče min. 93 %</t>
  </si>
  <si>
    <t>- odolnost proti valivému zatížení min. 1.500 N</t>
  </si>
  <si>
    <t>- vhodné pro velké hmotnostní zatížení</t>
  </si>
  <si>
    <t>- vhodné pro podlahové vytápění</t>
  </si>
  <si>
    <t>- Certifikace: FIBA</t>
  </si>
  <si>
    <t>Skladba systémové podlahy:</t>
  </si>
  <si>
    <t>- třívrstvé parketové velkoformátové desky o rozměru 2200x215x21 mm, P+D, trojlamela:</t>
  </si>
  <si>
    <t>svrchní vrstva parkety: dýha DUB tl. min. 5,5 mm, z výroby min. 6x lakovaná a UV tvrzená</t>
  </si>
  <si>
    <t>střední vrstva parkety: laťovka SMRK</t>
  </si>
  <si>
    <t>spodní vrstva parkety: dýha SMRK</t>
  </si>
  <si>
    <t>- PE plastová fólie</t>
  </si>
  <si>
    <t>- 16 mm svrchní část pružného dřevěného roštu, osová vzdálenost cca 137 mm</t>
  </si>
  <si>
    <t xml:space="preserve">- 36 mm ZDVOJENÁ (2x16 mm) spodní část pružného dřevěného roštu s vloženými pružnými podložkami (4 mm), </t>
  </si>
  <si>
    <t>osová vzdálenost cca 500 mm</t>
  </si>
  <si>
    <t>- prkna svrchní části roštu a spodní zdvojené části roštu jsou pokládána křížem a spojena k sobě</t>
  </si>
  <si>
    <t>T-hřeby (32 x 2,2 mm)</t>
  </si>
  <si>
    <t>- gumová podložka tl. 10 mm</t>
  </si>
  <si>
    <t>"výměra plochy tělocvičny"  281,00</t>
  </si>
  <si>
    <t>9</t>
  </si>
  <si>
    <t>63R.03</t>
  </si>
  <si>
    <t>Dodávka a montáž barevného lajnování</t>
  </si>
  <si>
    <t>m</t>
  </si>
  <si>
    <t>-2027300231</t>
  </si>
  <si>
    <t>64</t>
  </si>
  <si>
    <t>Osazování výplní otvorů</t>
  </si>
  <si>
    <t>10</t>
  </si>
  <si>
    <t>642945111</t>
  </si>
  <si>
    <t>Osazování ocelových zárubní protipožárních nebo protiplynových dveří do vynechaného otvoru, s obetonováním, dveří jednokřídlových do 2,5 m2</t>
  </si>
  <si>
    <t>kus</t>
  </si>
  <si>
    <t>671418469</t>
  </si>
  <si>
    <t>https://podminky.urs.cz/item/CS_URS_2025_01/642945111</t>
  </si>
  <si>
    <t>11</t>
  </si>
  <si>
    <t>M</t>
  </si>
  <si>
    <t>55331567</t>
  </si>
  <si>
    <t>zárubeň jednokřídlá ocelová pro zdění s protipožární úpravou tl stěny 160-200mm rozměru 800/1970, 2100mm</t>
  </si>
  <si>
    <t>-1104993108</t>
  </si>
  <si>
    <t>95</t>
  </si>
  <si>
    <t>Dokončovací konstrukce a práce pozemních staveb</t>
  </si>
  <si>
    <t>952901114</t>
  </si>
  <si>
    <t>Vyčištění budov nebo objektů před předáním do užívání budov bytové nebo občanské výstavby, světlé výšky podlaží přes 4 m</t>
  </si>
  <si>
    <t>16</t>
  </si>
  <si>
    <t>1301141846</t>
  </si>
  <si>
    <t>https://podminky.urs.cz/item/CS_URS_2025_01/952901114</t>
  </si>
  <si>
    <t>"tělocvična"  281,00+15,70</t>
  </si>
  <si>
    <t>"nářaďovna"  39,50</t>
  </si>
  <si>
    <t>96</t>
  </si>
  <si>
    <t>Bourání konstrukcí</t>
  </si>
  <si>
    <t>13</t>
  </si>
  <si>
    <t>96R.01</t>
  </si>
  <si>
    <t>Demontáže zbylých stávajících konstrukcí obkladů stěn a podkladových roštů vč. vnitrostaveništní manipulace a naložení do konteineru</t>
  </si>
  <si>
    <t>hod</t>
  </si>
  <si>
    <t>-1693714762</t>
  </si>
  <si>
    <t>14</t>
  </si>
  <si>
    <t>965043341</t>
  </si>
  <si>
    <t>Bourání mazanin betonových s potěrem nebo teracem tl. do 100 mm, plochy přes 4 m2</t>
  </si>
  <si>
    <t>445454368</t>
  </si>
  <si>
    <t>https://podminky.urs.cz/item/CS_URS_2025_01/965043341</t>
  </si>
  <si>
    <t>15,70*0,09</t>
  </si>
  <si>
    <t>39,50*0,09</t>
  </si>
  <si>
    <t>15</t>
  </si>
  <si>
    <t>968072455</t>
  </si>
  <si>
    <t>Vybourání kovových rámů oken s křídly, dveřních zárubní, vrat, stěn, ostění nebo obkladů dveřních zárubní, plochy do 2 m2</t>
  </si>
  <si>
    <t>-1763228684</t>
  </si>
  <si>
    <t>https://podminky.urs.cz/item/CS_URS_2025_01/968072455</t>
  </si>
  <si>
    <t>0,80*1,97</t>
  </si>
  <si>
    <t>968072456</t>
  </si>
  <si>
    <t>Vybourání kovových rámů oken s křídly, dveřních zárubní, vrat, stěn, ostění nebo obkladů dveřních zárubní, plochy přes 2 m2</t>
  </si>
  <si>
    <t>2025691254</t>
  </si>
  <si>
    <t>https://podminky.urs.cz/item/CS_URS_2025_01/968072456</t>
  </si>
  <si>
    <t>1,84*3,35</t>
  </si>
  <si>
    <t>17</t>
  </si>
  <si>
    <t>978013141</t>
  </si>
  <si>
    <t>Otlučení vápenných nebo vápenocementových omítek vnitřních ploch stěn s vyškrabáním spar, s očištěním zdiva, v rozsahu přes 10 do 30 %</t>
  </si>
  <si>
    <t>-725024486</t>
  </si>
  <si>
    <t>https://podminky.urs.cz/item/CS_URS_2025_01/978013141</t>
  </si>
  <si>
    <t>997</t>
  </si>
  <si>
    <t>Doprava suti a vybouraných hmot</t>
  </si>
  <si>
    <t>18</t>
  </si>
  <si>
    <t>997013211</t>
  </si>
  <si>
    <t>Vnitrostaveništní doprava suti a vybouraných hmot vodorovně do 50 m s naložením ručně pro budovy a haly výšky do 6 m</t>
  </si>
  <si>
    <t>1428978539</t>
  </si>
  <si>
    <t>https://podminky.urs.cz/item/CS_URS_2025_01/997013211</t>
  </si>
  <si>
    <t>19</t>
  </si>
  <si>
    <t>997013501</t>
  </si>
  <si>
    <t>Odvoz suti a vybouraných hmot na skládku nebo meziskládku se složením, na vzdálenost do 1 km</t>
  </si>
  <si>
    <t>911930790</t>
  </si>
  <si>
    <t>https://podminky.urs.cz/item/CS_URS_2025_01/997013501</t>
  </si>
  <si>
    <t>20</t>
  </si>
  <si>
    <t>997013509</t>
  </si>
  <si>
    <t>Odvoz suti a vybouraných hmot na skládku nebo meziskládku se složením, na vzdálenost Příplatek k ceně za každý další započatý 1 km přes 1 km</t>
  </si>
  <si>
    <t>-1650277047</t>
  </si>
  <si>
    <t>https://podminky.urs.cz/item/CS_URS_2025_01/997013509</t>
  </si>
  <si>
    <t>11,724*14 'Přepočtené koeficientem množství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</si>
  <si>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</si>
  <si>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</si>
  <si>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-101649181</t>
  </si>
  <si>
    <t>https://podminky.urs.cz/item/CS_URS_2025_01/997013609</t>
  </si>
  <si>
    <t>998</t>
  </si>
  <si>
    <t>Přesun hmot</t>
  </si>
  <si>
    <t>22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</si>
  <si>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</si>
  <si>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</si>
  <si>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-1682981181</t>
  </si>
  <si>
    <t>https://podminky.urs.cz/item/CS_URS_2025_01/998018001</t>
  </si>
  <si>
    <t>PSV</t>
  </si>
  <si>
    <t>Práce a dodávky PSV</t>
  </si>
  <si>
    <t>74</t>
  </si>
  <si>
    <t>Elektroinstalace</t>
  </si>
  <si>
    <t>23</t>
  </si>
  <si>
    <t>74R.01</t>
  </si>
  <si>
    <t xml:space="preserve">Úpravy stávající silnoproudé a slaboproudé elektroinstalace (úprava dotčených rozvodů, nová dvířka stávajících rozvodných skříní v nových obkladech stěn, výměna stávajících vypínačů a zásuvek v plochách nových obkladů stěn, ...) - kompletní provedení vč. veškerých souvisejících prací a dodávek </t>
  </si>
  <si>
    <t>kpl</t>
  </si>
  <si>
    <t>-1659865250</t>
  </si>
  <si>
    <t>762</t>
  </si>
  <si>
    <t>Konstrukce tesařské</t>
  </si>
  <si>
    <t>24</t>
  </si>
  <si>
    <t>762439001</t>
  </si>
  <si>
    <t>Obložení stěn montáž roštu podkladového</t>
  </si>
  <si>
    <t>1162105905</t>
  </si>
  <si>
    <t>https://podminky.urs.cz/item/CS_URS_2025_01/762439001</t>
  </si>
  <si>
    <t>nářaďovna - pod cementotřískový obklad</t>
  </si>
  <si>
    <t>3,35*(5+25+8)</t>
  </si>
  <si>
    <t>25</t>
  </si>
  <si>
    <t>61223260</t>
  </si>
  <si>
    <t>hranol konstrukční KVH lepený průřezu 40x60-280mm nepohledový</t>
  </si>
  <si>
    <t>32</t>
  </si>
  <si>
    <t>2030280307</t>
  </si>
  <si>
    <t>0,06*0,04*127,30*1,1</t>
  </si>
  <si>
    <t>26</t>
  </si>
  <si>
    <t>762430013</t>
  </si>
  <si>
    <t>Obložení stěn z cementotřískových desek šroubovaných na sraz, tloušťky desky 14 mm</t>
  </si>
  <si>
    <t>-1914027456</t>
  </si>
  <si>
    <t>https://podminky.urs.cz/item/CS_URS_2025_01/762430013</t>
  </si>
  <si>
    <t>nářaďovna</t>
  </si>
  <si>
    <t>7,10+39,90+11,30</t>
  </si>
  <si>
    <t>27</t>
  </si>
  <si>
    <t>998762311</t>
  </si>
  <si>
    <t>Přesun hmot pro konstrukce tesařské stanovený procentní sazbou (%) z ceny vodorovná dopravní vzdálenost do 50 m ruční (bez užití mechanizace) v objektech výšky do 6 m</t>
  </si>
  <si>
    <t>%</t>
  </si>
  <si>
    <t>-1817736896</t>
  </si>
  <si>
    <t>https://podminky.urs.cz/item/CS_URS_2025_01/998762311</t>
  </si>
  <si>
    <t>763</t>
  </si>
  <si>
    <t>Konstrukce suché výstavby</t>
  </si>
  <si>
    <t>28</t>
  </si>
  <si>
    <t>763111338</t>
  </si>
  <si>
    <t>Příčka ze sádrokartonových desek s nosnou konstrukcí z jednoduchých ocelových profilů UW, CW jednoduše opláštěná deskou vysokopevnostní protipožární impregnovanou s vysokou mechanickou odolností DFRIH2 tl. 12,5 mm s izolací, EI 45, příčka tl. 100 mm, profil 75, Rw do 51 dB</t>
  </si>
  <si>
    <t>-1881393094</t>
  </si>
  <si>
    <t>https://podminky.urs.cz/item/CS_URS_2025_01/763111338</t>
  </si>
  <si>
    <t>úprava stávajícího dveřního otvoru</t>
  </si>
  <si>
    <t>1,83*(3,35-2,20)</t>
  </si>
  <si>
    <t>29</t>
  </si>
  <si>
    <t>763111761</t>
  </si>
  <si>
    <t>Příčka ze sádrokartonových desek Příplatek k cenám za zahuštění profilů u příček s nosnou konstrukcí z jednoduchých profilů na vzdálenost 31 cm</t>
  </si>
  <si>
    <t>-970795063</t>
  </si>
  <si>
    <t>https://podminky.urs.cz/item/CS_URS_2025_01/763111761</t>
  </si>
  <si>
    <t>30</t>
  </si>
  <si>
    <t>998763511</t>
  </si>
  <si>
    <t>Přesun hmot pro konstrukce montované z desek sádrokartonových, sádrovláknitých, cementovláknitých nebo cementových stanovený procentní sazbou (%) z ceny vodorovná dopravní vzdálenost do 50 m ruční (bez užití mechanizace) v objektech výšky do 6 m</t>
  </si>
  <si>
    <t>1737803461</t>
  </si>
  <si>
    <t>https://podminky.urs.cz/item/CS_URS_2025_01/998763511</t>
  </si>
  <si>
    <t>766</t>
  </si>
  <si>
    <t>Konstrukce truhlářské</t>
  </si>
  <si>
    <t>31</t>
  </si>
  <si>
    <t>766R.01</t>
  </si>
  <si>
    <t>Dodávka a montáž obložení stěn z třívrstvé desky tl. 19 mm vč. dřevěného podkladního roštu, finální povrchová úprava transparentním lakem - kompletní provedení vč. veškerých souvisejících prací a dodávek v rozsahu dle uvedené technické specifikace</t>
  </si>
  <si>
    <t>1809907220</t>
  </si>
  <si>
    <t>Technická specifikace obložení stěn:</t>
  </si>
  <si>
    <t>- třívrstvé desky ze sušeného jehličnatého dřeva</t>
  </si>
  <si>
    <t>(lamely masívního rostlého dřeva - třívrstvá smrková deska tl. 19 mm, vysušená na 8-10%, skladba lamel 6-7-6)</t>
  </si>
  <si>
    <t>- provozní třída SWP3 dle EN 13353)</t>
  </si>
  <si>
    <t>- transparentní povrchovová úprava odolná otěru</t>
  </si>
  <si>
    <t>- obložení instalováno převážně vodorovně s ponechanou montážní spárou a přiznaných kotvením</t>
  </si>
  <si>
    <t>- kotevní podkladní dřevěný rošt (sušené KVH latě 40x60mm) á 500mm</t>
  </si>
  <si>
    <t>- obklad bude proveden s odsazením 30mm nad podlahu tělocvičny</t>
  </si>
  <si>
    <t>"výměra ploch obložení tělocvičny</t>
  </si>
  <si>
    <t>41,20+6,40+28,50+39,40+36,20+2,40</t>
  </si>
  <si>
    <t>"výměra ploch obložení nářaďovny</t>
  </si>
  <si>
    <t>1,10+4,20</t>
  </si>
  <si>
    <t>766R.03</t>
  </si>
  <si>
    <t>Dodávka a montáž dřevěného obložení radiátorů z vodorovných dřevěných hoblovaných sušených prken 20x100x3000mm s distancí cca 50mm, finální povrchová úprava transparentním voděodolným lakem - kompletní provedení vč. veškerých souvisejících prací a dodávek v rozsahu dle technické specifikace uvedené v PD</t>
  </si>
  <si>
    <t>-132572924</t>
  </si>
  <si>
    <t>33</t>
  </si>
  <si>
    <t>766R.04</t>
  </si>
  <si>
    <t>Dodávka a montáž vnitřních dveří dřevěných dvoukřídlových otočných bez prahu vč. obložkové zárubně rozm. 1840x2200 mm - kompletní provedení vč. veškerých souvisejících prací a dodávek v rozsahu dle uvedené technické specifikace</t>
  </si>
  <si>
    <t>1959803642</t>
  </si>
  <si>
    <t>Technická specifikace:</t>
  </si>
  <si>
    <t>- hladké dveře, vnitřní výplň plná DTD deska děrovaná, povrch CPL laminát, barva šedá</t>
  </si>
  <si>
    <t>- zárubeň obložková, barva šedá</t>
  </si>
  <si>
    <t>- kování klika-klika</t>
  </si>
  <si>
    <t>- pasivní křídlo jištěno sadou rozvor či jiného zajištění se snadným otevřením</t>
  </si>
  <si>
    <t>- zasklení bezpečnostním čirým sklem</t>
  </si>
  <si>
    <t>- zámek mezipokojový zadlabací interiérový pro cylindrickou vložku</t>
  </si>
  <si>
    <t>- okpový plech nerezový matný z obou stran v. 150 mm</t>
  </si>
  <si>
    <t>- vybavení dle vyhlášky č. 398/2009Sb., příloha č.3 (vodorovné madlo, signalní značky ve výšce očí apod.)</t>
  </si>
  <si>
    <t>34</t>
  </si>
  <si>
    <t>766R.05</t>
  </si>
  <si>
    <t>Dodávka a montáž vnitřního dveřního dřevěného protipožárního křídla rozm. 800x1970 mm do ocelové zárubně - kompletní provedení vč. veškerých souvisejících prací a dodávek v rozsahu dle uvedené technické specifikace</t>
  </si>
  <si>
    <t>739175051</t>
  </si>
  <si>
    <t>- hladké plné dveřní křídlo, vnitřní výplň plná DTD deska děrovaná, povrch CPL laminát, barva šedá</t>
  </si>
  <si>
    <t>- požární odolnost EW 15 DP3 (možno DP1 či DP2) - C se samozavíračem</t>
  </si>
  <si>
    <t>- okopový plech nerezový matný z obou stran v. 150 mm</t>
  </si>
  <si>
    <t>767</t>
  </si>
  <si>
    <t>Konstrukce zámečnické</t>
  </si>
  <si>
    <t>35</t>
  </si>
  <si>
    <t>767R.01</t>
  </si>
  <si>
    <t>Dodávka a montáž ocelového roštu pod dřevěný obklad stěn a radiátorů ze svařenců L tvaru z jaklu 40x40x3 mm doplněného o pracny pro ukotvení do podlahy a stěny a dále doplněného o postranní ploché pásy 40x5 mm pro ukotvení obkladových prken v místě spojů, povrchová úprava trojnásobným antikorozním nátěrem v odstínu RAL 9007 - kompletní provedení vč. veškerých souvisejících prací a dodávek v rozsahu dle technické specifikace uvedené v PD</t>
  </si>
  <si>
    <t>kg</t>
  </si>
  <si>
    <t>-707630427</t>
  </si>
  <si>
    <t>https://podminky.urs.cz/item/CS_URS_2025_01/767R.01</t>
  </si>
  <si>
    <t>rošt pod obložení radiátorů</t>
  </si>
  <si>
    <t>(1,30+0,33)*(8+10+10+10)*3,40*1,2</t>
  </si>
  <si>
    <t>konstrukce lávky</t>
  </si>
  <si>
    <t>(0,38+0,37)*(8+10+10+10)*3,40*1,2</t>
  </si>
  <si>
    <t>36</t>
  </si>
  <si>
    <t>767R.02</t>
  </si>
  <si>
    <t>Zámečnická úprava, očištění a nový trojnásobný antikorozní nátěr (RAL 9007) kovové konstrukce s pletivem tvořící dělící stěnu do nářaďovny</t>
  </si>
  <si>
    <t>1973367780</t>
  </si>
  <si>
    <t>5,60*3,35*2</t>
  </si>
  <si>
    <t>777</t>
  </si>
  <si>
    <t>Podlahy lité</t>
  </si>
  <si>
    <t>37</t>
  </si>
  <si>
    <t>777111123</t>
  </si>
  <si>
    <t>Příprava podkladu před provedením litých podlah obroušení strojní</t>
  </si>
  <si>
    <t>144764235</t>
  </si>
  <si>
    <t>https://podminky.urs.cz/item/CS_URS_2025_01/777111123</t>
  </si>
  <si>
    <t>38</t>
  </si>
  <si>
    <t>777111111</t>
  </si>
  <si>
    <t>Příprava podkladu před provedením litých podlah vysátí</t>
  </si>
  <si>
    <t>-1360616669</t>
  </si>
  <si>
    <t>https://podminky.urs.cz/item/CS_URS_2025_01/777111111</t>
  </si>
  <si>
    <t>39</t>
  </si>
  <si>
    <t>777552255</t>
  </si>
  <si>
    <t>Podlahy ze samonivelační hmoty pro finální povrchovou úpravu tl. 10 mm vč. penetrace podkladu, barva šedá</t>
  </si>
  <si>
    <t>-869995650</t>
  </si>
  <si>
    <t>15,70</t>
  </si>
  <si>
    <t>39,50</t>
  </si>
  <si>
    <t>40</t>
  </si>
  <si>
    <t>776411111</t>
  </si>
  <si>
    <t>Montáž soklíků lepením obvodových, výšky do 80 mm</t>
  </si>
  <si>
    <t>-1790836762</t>
  </si>
  <si>
    <t>https://podminky.urs.cz/item/CS_URS_2025_01/776411111</t>
  </si>
  <si>
    <t>22,40+0,70*2</t>
  </si>
  <si>
    <t>3,36+0,32+11,92+3,36</t>
  </si>
  <si>
    <t>(0,40+0,40+0,40)*3</t>
  </si>
  <si>
    <t>41</t>
  </si>
  <si>
    <t>28411008</t>
  </si>
  <si>
    <t>lišta soklová PVC 16x60mm</t>
  </si>
  <si>
    <t>925048962</t>
  </si>
  <si>
    <t>46,36*1,02 'Přepočtené koeficientem množství</t>
  </si>
  <si>
    <t>42</t>
  </si>
  <si>
    <t>777R.01</t>
  </si>
  <si>
    <t xml:space="preserve">Dodávka a montáž podlahové hliníkové přechodové lišty </t>
  </si>
  <si>
    <t>1574706273</t>
  </si>
  <si>
    <t>22,40+11,60</t>
  </si>
  <si>
    <t>0,90+1,84</t>
  </si>
  <si>
    <t>43</t>
  </si>
  <si>
    <t>998777311</t>
  </si>
  <si>
    <t>Přesun hmot pro podlahy lité stanovený procentní sazbou (%) z ceny vodorovná dopravní vzdálenost do 50 m ruční (bez užití mechanizace) v objektech výšky do 6 m</t>
  </si>
  <si>
    <t>-1907248712</t>
  </si>
  <si>
    <t>https://podminky.urs.cz/item/CS_URS_2025_01/998777311</t>
  </si>
  <si>
    <t>783</t>
  </si>
  <si>
    <t>Dokončovací práce - nátěry</t>
  </si>
  <si>
    <t>44</t>
  </si>
  <si>
    <t>783301313</t>
  </si>
  <si>
    <t>Příprava podkladu zámečnických konstrukcí před provedením nátěru odmaštění odmašťovačem ředidlovým</t>
  </si>
  <si>
    <t>2008289131</t>
  </si>
  <si>
    <t>https://podminky.urs.cz/item/CS_URS_2025_01/783301313</t>
  </si>
  <si>
    <t>45</t>
  </si>
  <si>
    <t>783314201</t>
  </si>
  <si>
    <t>Základní antikorozní nátěr zámečnických konstrukcí jednonásobný syntetický standardní</t>
  </si>
  <si>
    <t>-1246459350</t>
  </si>
  <si>
    <t>https://podminky.urs.cz/item/CS_URS_2025_01/783314201</t>
  </si>
  <si>
    <t>ocelová zárubeň</t>
  </si>
  <si>
    <t>(0,80+1,97*2)*0,25</t>
  </si>
  <si>
    <t>46</t>
  </si>
  <si>
    <t>783317101</t>
  </si>
  <si>
    <t>Krycí nátěr (email) zámečnických konstrukcí jednonásobný syntetický standardní</t>
  </si>
  <si>
    <t>-1861033205</t>
  </si>
  <si>
    <t>https://podminky.urs.cz/item/CS_URS_2025_01/783317101</t>
  </si>
  <si>
    <t>"dvojnásobný nátěr"  (0,80+1,97*2)*0,25*2</t>
  </si>
  <si>
    <t>784</t>
  </si>
  <si>
    <t>Dokončovací práce - malby a tapety</t>
  </si>
  <si>
    <t>47</t>
  </si>
  <si>
    <t>784121001</t>
  </si>
  <si>
    <t>Oškrabání malby v místnostech výšky do 3,80 m</t>
  </si>
  <si>
    <t>1159574172</t>
  </si>
  <si>
    <t>https://podminky.urs.cz/item/CS_URS_2025_01/784121001</t>
  </si>
  <si>
    <t>28,00*0,7</t>
  </si>
  <si>
    <t>48</t>
  </si>
  <si>
    <t>784181101</t>
  </si>
  <si>
    <t>Penetrace podkladu jednonásobná základní akrylátová bezbarvá v místnostech výšky do 3,80 m</t>
  </si>
  <si>
    <t>414767649</t>
  </si>
  <si>
    <t>https://podminky.urs.cz/item/CS_URS_2025_01/784181101</t>
  </si>
  <si>
    <t>49</t>
  </si>
  <si>
    <t>784211101</t>
  </si>
  <si>
    <t>Malby z malířských směsí oděruvzdorných za mokra dvojnásobné, bílé za mokra oděruvzdorné výborně v místnostech výšky do 3,80 m</t>
  </si>
  <si>
    <t>422867327</t>
  </si>
  <si>
    <t>https://podminky.urs.cz/item/CS_URS_2025_01/784211101</t>
  </si>
  <si>
    <t>786</t>
  </si>
  <si>
    <t>Dokončovací práce - čalounické úpravy</t>
  </si>
  <si>
    <t>50</t>
  </si>
  <si>
    <t>786R.01</t>
  </si>
  <si>
    <t>Dodávka a montáž čalouněné ochrany betonového sloupu, materiálové provedení - látková koženka UV 6-7, nehořlavost IMO A652, antibakteriální úprava, složení matrace N 3545, barva šedá, uchycovací prvky</t>
  </si>
  <si>
    <t>477237068</t>
  </si>
  <si>
    <t>(0,60+0,60)*2*2,59*3</t>
  </si>
  <si>
    <t>(0,80+0,60+0,80)*3,35</t>
  </si>
  <si>
    <t>(0,60+0,60)*3,35</t>
  </si>
  <si>
    <t>51</t>
  </si>
  <si>
    <t>786R.02</t>
  </si>
  <si>
    <t>Dodávka a montáž molitanového čalouněného sedáku dřevěné lávky š. 400 mm, materiálové provedení - látková koženka UV 6-7, nehořlavost IMO A652, antibakteriální úprava, složení matrace N 3545, barva šedá</t>
  </si>
  <si>
    <t>-852918394</t>
  </si>
  <si>
    <t>4,30+5,40+5,40+5,50</t>
  </si>
  <si>
    <t>02 - Malá tělocvična</t>
  </si>
  <si>
    <t>18,30</t>
  </si>
  <si>
    <t>10,60*0,085</t>
  </si>
  <si>
    <t>27,00*0,085</t>
  </si>
  <si>
    <t>10,60*3,08/1000*1,25</t>
  </si>
  <si>
    <t>27,00*3,08/1000*1,25</t>
  </si>
  <si>
    <t>63R.02</t>
  </si>
  <si>
    <t>Dodávka a montáž víceúčelové sportovní PU podlahy na pružném roštu se záklopem z překližky s dvojitým zámkem, celková tl. podlahy min. 83 mm - kompletní provedení vč. veškerých souvisejících prací a dodávek v rozsahu dle uvedené technické specifikace</t>
  </si>
  <si>
    <t>- sportovní litá PU podlaha tl. 7+2 mm</t>
  </si>
  <si>
    <t>- záklop: 13ti vrstvý březový multiplex s dvojitým zámkem tl. 18 mm</t>
  </si>
  <si>
    <t>- dvojitý rošt z multiplexu tl. 2x18 mm</t>
  </si>
  <si>
    <t>- vyrovnávací podkladek tl. min. 10 mm</t>
  </si>
  <si>
    <t>- pryžová podložka tl. 10 mm</t>
  </si>
  <si>
    <t>Technické parametry samostatné PU podlahy:</t>
  </si>
  <si>
    <t>- útlum sil min. 33 % (bodová pružnost)</t>
  </si>
  <si>
    <t>- vertikální deformace max. 1,5 mm</t>
  </si>
  <si>
    <t>- odskok míče min. 96 %</t>
  </si>
  <si>
    <t>- prodloužení při přetržení litého PU min. 230 %</t>
  </si>
  <si>
    <t>- podložka z PU pěny (ne černý pneu recyklát)</t>
  </si>
  <si>
    <t>- bez emisí formaldehydu</t>
  </si>
  <si>
    <t>- klasifikace reakce na požár min. B</t>
  </si>
  <si>
    <t>- Certifikace FIBA (pro r. 2024)</t>
  </si>
  <si>
    <t>Technické parametry kombinované podlahy (PU+rošt):</t>
  </si>
  <si>
    <t>- útlum sil min. 58 % (kombinovaná pružnost)</t>
  </si>
  <si>
    <t>- vertikální deformace max. 3,2 mm</t>
  </si>
  <si>
    <t>- odskok míče min. 97 %</t>
  </si>
  <si>
    <t>"výměra plochy tělocvičny"  213,80</t>
  </si>
  <si>
    <t>-1804037666</t>
  </si>
  <si>
    <t>"tělocvična"  213,80+10,60</t>
  </si>
  <si>
    <t>"nářaďovna"  27,00</t>
  </si>
  <si>
    <t>10,60*0,09</t>
  </si>
  <si>
    <t>27,00*0,09</t>
  </si>
  <si>
    <t>-1159221005</t>
  </si>
  <si>
    <t>8,02*14 'Přepočtené koeficientem množství</t>
  </si>
  <si>
    <t>1644485855</t>
  </si>
  <si>
    <t>3,35*(7+17)</t>
  </si>
  <si>
    <t>-1544726159</t>
  </si>
  <si>
    <t>0,06*0,04*80,40*1,1</t>
  </si>
  <si>
    <t>1886716633</t>
  </si>
  <si>
    <t>9,90+27,20</t>
  </si>
  <si>
    <t>-2094056276</t>
  </si>
  <si>
    <t>1069319691</t>
  </si>
  <si>
    <t>-1615738224</t>
  </si>
  <si>
    <t>1709935027</t>
  </si>
  <si>
    <t>40,80+4,80+19,30+6,30+41,20+35,20+1,10</t>
  </si>
  <si>
    <t>11,30+1,10</t>
  </si>
  <si>
    <t>Dodávka a montáž vnitřních dveří dřevěných dvoukřídlových otočných bez prahu vč. obložkové zárubně rozm. 1830x2200 mm - kompletní provedení vč. veškerých souvisejících prací a dodávek v rozsahu dle uvedené technické specifikace</t>
  </si>
  <si>
    <t>(1,30+0,33)*(8+10+8)*3,40*1,2</t>
  </si>
  <si>
    <t>(0,38+0,37)*(8+10+8)*3,40*1,2</t>
  </si>
  <si>
    <t>-1861189120</t>
  </si>
  <si>
    <t>5,60*3,35+1,80*3,35</t>
  </si>
  <si>
    <t>10,60</t>
  </si>
  <si>
    <t>27,00</t>
  </si>
  <si>
    <t>15,20+0,70*2</t>
  </si>
  <si>
    <t>3,36+0,32+8,12+3,36</t>
  </si>
  <si>
    <t>(0,40+0,40+0,40)*2</t>
  </si>
  <si>
    <t>34,16*1,02 'Přepočtené koeficientem množství</t>
  </si>
  <si>
    <t>-1255110097</t>
  </si>
  <si>
    <t>15,20+7,80</t>
  </si>
  <si>
    <t>1,84</t>
  </si>
  <si>
    <t>18,30*0,7</t>
  </si>
  <si>
    <t>-256831981</t>
  </si>
  <si>
    <t>(0,60+0,60)*2*2,59*2</t>
  </si>
  <si>
    <t>(0,34+0,60+0,34)*3,35</t>
  </si>
  <si>
    <t>585756830</t>
  </si>
  <si>
    <t>4,30+5,40+4,30</t>
  </si>
  <si>
    <t>03 - Vedlejší a ostatní rozpočtové náklady</t>
  </si>
  <si>
    <t>VRN - Vedlejší rozpočtové náklady</t>
  </si>
  <si>
    <t>VRN</t>
  </si>
  <si>
    <t>Vedlejší rozpočtové náklady</t>
  </si>
  <si>
    <t>VRN.01</t>
  </si>
  <si>
    <t>1024</t>
  </si>
  <si>
    <t>1064192938</t>
  </si>
  <si>
    <t>VRN.02</t>
  </si>
  <si>
    <t>Vypracování výrobní a dílenské dokumentace</t>
  </si>
  <si>
    <t>-2050820550</t>
  </si>
  <si>
    <t>VRN.03</t>
  </si>
  <si>
    <t>Náklady zhotovitele na nutné konzultace se zpracovatelem PD při realizaci stavby</t>
  </si>
  <si>
    <t>619855637</t>
  </si>
  <si>
    <t>VRN.04</t>
  </si>
  <si>
    <t xml:space="preserve">Pořizování fotodokumentace stavby včetně pasportizace před zahájením stavby (ze stejných míst) </t>
  </si>
  <si>
    <t>-776931243</t>
  </si>
  <si>
    <t>VRN.05</t>
  </si>
  <si>
    <t>Závěrečný úklid objektu před předáním stavby uživateli do trvalého užívání - finální úklid stavby</t>
  </si>
  <si>
    <t>-1316064805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</si>
  <si>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</si>
  <si>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</si>
  <si>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</si>
  <si>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</si>
  <si>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</si>
  <si>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</si>
  <si>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</si>
  <si>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</si>
  <si>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</si>
  <si>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</si>
  <si>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</si>
  <si>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</si>
  <si>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</si>
  <si>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</si>
  <si>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</si>
  <si>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</si>
  <si>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</si>
  <si>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</si>
  <si>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</si>
  <si>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</si>
  <si>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</si>
  <si>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</si>
  <si>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</si>
  <si>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</si>
  <si>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</si>
  <si>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</si>
  <si>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</si>
  <si>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</si>
  <si>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</si>
  <si>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</si>
  <si>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</si>
  <si>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</si>
  <si>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</si>
  <si>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</si>
  <si>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</si>
  <si>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</si>
  <si>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</si>
  <si>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</si>
  <si>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</si>
  <si>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</si>
  <si>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</si>
  <si>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</si>
  <si>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</si>
  <si>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</si>
  <si>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</si>
  <si>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</si>
  <si>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</si>
  <si>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</si>
  <si>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</si>
  <si>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</si>
  <si>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</si>
  <si>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</si>
  <si>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</si>
  <si>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</si>
  <si>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</si>
  <si>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</si>
  <si>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</si>
  <si>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</si>
  <si>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</si>
  <si>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</si>
  <si>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</si>
  <si>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</si>
  <si>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</si>
  <si>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</si>
  <si>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</si>
  <si>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</si>
  <si>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</si>
  <si>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</si>
  <si>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</si>
  <si>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</si>
  <si>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</si>
  <si>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</si>
  <si>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</si>
  <si>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</si>
  <si>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</si>
  <si>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</si>
  <si>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</si>
  <si>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</si>
  <si>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</si>
  <si>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</si>
  <si>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</si>
  <si>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</si>
  <si>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</si>
  <si>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</si>
  <si>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</si>
  <si>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</si>
  <si>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</si>
  <si>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</si>
  <si>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</si>
  <si>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</si>
  <si>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</si>
  <si>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</si>
  <si>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</si>
  <si>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</si>
  <si>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</si>
  <si>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</si>
  <si>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</si>
  <si>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</si>
  <si>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</si>
  <si>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</si>
  <si>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</si>
  <si>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</si>
  <si>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</si>
  <si>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</si>
  <si>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</si>
  <si>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</si>
  <si>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</si>
  <si>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</si>
  <si>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</si>
  <si>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</si>
  <si>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</si>
  <si>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</si>
  <si>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</si>
  <si>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</si>
  <si>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</si>
  <si>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</si>
  <si>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</si>
  <si>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</si>
  <si>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</si>
  <si>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</si>
  <si>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</si>
  <si>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</si>
  <si>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</si>
  <si>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</si>
  <si>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</si>
  <si>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</si>
  <si>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</si>
  <si>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</si>
  <si>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</si>
  <si>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</si>
  <si>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</si>
  <si>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</si>
  <si>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</si>
  <si>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</si>
  <si>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</si>
  <si>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</si>
  <si>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</si>
  <si>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</si>
  <si>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</si>
  <si>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</si>
  <si>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</si>
  <si>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</si>
  <si>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</si>
  <si>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</si>
  <si>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</si>
  <si>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</si>
  <si>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</si>
  <si>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</si>
  <si>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</si>
  <si>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</si>
  <si>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</si>
  <si>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</si>
  <si>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</si>
  <si>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</si>
  <si>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</si>
  <si>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</si>
  <si>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</si>
  <si>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</si>
  <si>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</si>
  <si>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</si>
  <si>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</si>
  <si>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</si>
  <si>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</si>
  <si>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</si>
  <si>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</si>
  <si>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</si>
  <si>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</si>
  <si>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</si>
  <si>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</si>
  <si>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</si>
  <si>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</si>
  <si>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</si>
  <si>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</si>
  <si>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</si>
  <si>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</si>
  <si>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</si>
  <si>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</si>
  <si>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</si>
  <si>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</si>
  <si>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</si>
  <si>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</si>
  <si>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</si>
  <si>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</si>
  <si>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</si>
  <si>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</si>
  <si>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</si>
  <si>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</si>
  <si>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vyrovnávací podkladek tl. 0-20 mm</t>
  </si>
  <si>
    <t>kotvení konstrukcí se bude provádět vruty (min. počet vrutů je 8ks/m2)</t>
  </si>
  <si>
    <t>hlavní křídlo plné a průchozí šířky 900mm, pasivní křídlo částečně prosklené</t>
  </si>
  <si>
    <t>Zařízení staveniště - náklady na vybudování, používání a likvidaci staveniště vč. napojení na potřebná média a jejich spotřeby a vč. nákladů na uvedení pronajatých ploch do původního stavu, oplocení a ostraha staveniště a D+M stálé pamětní desky - plast cca 400x300mm, barva alá RAL 9007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</si>
</sst>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8" fillId="0" borderId="1" xfId="0" applyFont="1" applyBorder="1" applyAlignment="1">
      <alignment vertical="top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49" fontId="48" fillId="0" borderId="1" xfId="0" applyNumberFormat="1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642945111" TargetMode="External"/><Relationship Id="rId13" Type="http://schemas.openxmlformats.org/officeDocument/2006/relationships/hyperlink" Target="https://podminky.urs.cz/item/CS_URS_2025_01/978013141" TargetMode="External"/><Relationship Id="rId18" Type="http://schemas.openxmlformats.org/officeDocument/2006/relationships/hyperlink" Target="https://podminky.urs.cz/item/CS_URS_2025_01/998018001" TargetMode="External"/><Relationship Id="rId26" Type="http://schemas.openxmlformats.org/officeDocument/2006/relationships/hyperlink" Target="https://podminky.urs.cz/item/CS_URS_2025_01/777111123" TargetMode="External"/><Relationship Id="rId3" Type="http://schemas.openxmlformats.org/officeDocument/2006/relationships/hyperlink" Target="https://podminky.urs.cz/item/CS_URS_2025_01/612325417" TargetMode="External"/><Relationship Id="rId21" Type="http://schemas.openxmlformats.org/officeDocument/2006/relationships/hyperlink" Target="https://podminky.urs.cz/item/CS_URS_2025_01/998762311" TargetMode="External"/><Relationship Id="rId34" Type="http://schemas.openxmlformats.org/officeDocument/2006/relationships/hyperlink" Target="https://podminky.urs.cz/item/CS_URS_2025_01/784181101" TargetMode="External"/><Relationship Id="rId7" Type="http://schemas.openxmlformats.org/officeDocument/2006/relationships/hyperlink" Target="https://podminky.urs.cz/item/CS_URS_2025_01/631362021" TargetMode="External"/><Relationship Id="rId12" Type="http://schemas.openxmlformats.org/officeDocument/2006/relationships/hyperlink" Target="https://podminky.urs.cz/item/CS_URS_2025_01/968072456" TargetMode="External"/><Relationship Id="rId17" Type="http://schemas.openxmlformats.org/officeDocument/2006/relationships/hyperlink" Target="https://podminky.urs.cz/item/CS_URS_2025_01/997013609" TargetMode="External"/><Relationship Id="rId25" Type="http://schemas.openxmlformats.org/officeDocument/2006/relationships/hyperlink" Target="https://podminky.urs.cz/item/CS_URS_2025_01/767R.01" TargetMode="External"/><Relationship Id="rId33" Type="http://schemas.openxmlformats.org/officeDocument/2006/relationships/hyperlink" Target="https://podminky.urs.cz/item/CS_URS_2025_01/784121001" TargetMode="External"/><Relationship Id="rId2" Type="http://schemas.openxmlformats.org/officeDocument/2006/relationships/hyperlink" Target="https://podminky.urs.cz/item/CS_URS_2025_01/612131121" TargetMode="External"/><Relationship Id="rId16" Type="http://schemas.openxmlformats.org/officeDocument/2006/relationships/hyperlink" Target="https://podminky.urs.cz/item/CS_URS_2025_01/997013509" TargetMode="External"/><Relationship Id="rId20" Type="http://schemas.openxmlformats.org/officeDocument/2006/relationships/hyperlink" Target="https://podminky.urs.cz/item/CS_URS_2025_01/762430013" TargetMode="External"/><Relationship Id="rId29" Type="http://schemas.openxmlformats.org/officeDocument/2006/relationships/hyperlink" Target="https://podminky.urs.cz/item/CS_URS_2025_01/998777311" TargetMode="External"/><Relationship Id="rId1" Type="http://schemas.openxmlformats.org/officeDocument/2006/relationships/hyperlink" Target="https://podminky.urs.cz/item/CS_URS_2025_01/612325302" TargetMode="External"/><Relationship Id="rId6" Type="http://schemas.openxmlformats.org/officeDocument/2006/relationships/hyperlink" Target="https://podminky.urs.cz/item/CS_URS_2025_01/631319173" TargetMode="External"/><Relationship Id="rId11" Type="http://schemas.openxmlformats.org/officeDocument/2006/relationships/hyperlink" Target="https://podminky.urs.cz/item/CS_URS_2025_01/968072455" TargetMode="External"/><Relationship Id="rId24" Type="http://schemas.openxmlformats.org/officeDocument/2006/relationships/hyperlink" Target="https://podminky.urs.cz/item/CS_URS_2025_01/998763511" TargetMode="External"/><Relationship Id="rId32" Type="http://schemas.openxmlformats.org/officeDocument/2006/relationships/hyperlink" Target="https://podminky.urs.cz/item/CS_URS_2025_01/783317101" TargetMode="External"/><Relationship Id="rId5" Type="http://schemas.openxmlformats.org/officeDocument/2006/relationships/hyperlink" Target="https://podminky.urs.cz/item/CS_URS_2025_01/631319012" TargetMode="External"/><Relationship Id="rId15" Type="http://schemas.openxmlformats.org/officeDocument/2006/relationships/hyperlink" Target="https://podminky.urs.cz/item/CS_URS_2025_01/997013501" TargetMode="External"/><Relationship Id="rId23" Type="http://schemas.openxmlformats.org/officeDocument/2006/relationships/hyperlink" Target="https://podminky.urs.cz/item/CS_URS_2025_01/763111761" TargetMode="External"/><Relationship Id="rId28" Type="http://schemas.openxmlformats.org/officeDocument/2006/relationships/hyperlink" Target="https://podminky.urs.cz/item/CS_URS_2025_01/776411111" TargetMode="External"/><Relationship Id="rId36" Type="http://schemas.openxmlformats.org/officeDocument/2006/relationships/drawing" Target="../drawings/drawing2.xml"/><Relationship Id="rId10" Type="http://schemas.openxmlformats.org/officeDocument/2006/relationships/hyperlink" Target="https://podminky.urs.cz/item/CS_URS_2025_01/965043341" TargetMode="External"/><Relationship Id="rId19" Type="http://schemas.openxmlformats.org/officeDocument/2006/relationships/hyperlink" Target="https://podminky.urs.cz/item/CS_URS_2025_01/762439001" TargetMode="External"/><Relationship Id="rId31" Type="http://schemas.openxmlformats.org/officeDocument/2006/relationships/hyperlink" Target="https://podminky.urs.cz/item/CS_URS_2025_01/783314201" TargetMode="External"/><Relationship Id="rId4" Type="http://schemas.openxmlformats.org/officeDocument/2006/relationships/hyperlink" Target="https://podminky.urs.cz/item/CS_URS_2025_01/631311126" TargetMode="External"/><Relationship Id="rId9" Type="http://schemas.openxmlformats.org/officeDocument/2006/relationships/hyperlink" Target="https://podminky.urs.cz/item/CS_URS_2025_01/952901114" TargetMode="External"/><Relationship Id="rId14" Type="http://schemas.openxmlformats.org/officeDocument/2006/relationships/hyperlink" Target="https://podminky.urs.cz/item/CS_URS_2025_01/997013211" TargetMode="External"/><Relationship Id="rId22" Type="http://schemas.openxmlformats.org/officeDocument/2006/relationships/hyperlink" Target="https://podminky.urs.cz/item/CS_URS_2025_01/763111338" TargetMode="External"/><Relationship Id="rId27" Type="http://schemas.openxmlformats.org/officeDocument/2006/relationships/hyperlink" Target="https://podminky.urs.cz/item/CS_URS_2025_01/777111111" TargetMode="External"/><Relationship Id="rId30" Type="http://schemas.openxmlformats.org/officeDocument/2006/relationships/hyperlink" Target="https://podminky.urs.cz/item/CS_URS_2025_01/783301313" TargetMode="External"/><Relationship Id="rId35" Type="http://schemas.openxmlformats.org/officeDocument/2006/relationships/hyperlink" Target="https://podminky.urs.cz/item/CS_URS_2025_01/78421110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52901114" TargetMode="External"/><Relationship Id="rId13" Type="http://schemas.openxmlformats.org/officeDocument/2006/relationships/hyperlink" Target="https://podminky.urs.cz/item/CS_URS_2025_01/997013501" TargetMode="External"/><Relationship Id="rId18" Type="http://schemas.openxmlformats.org/officeDocument/2006/relationships/hyperlink" Target="https://podminky.urs.cz/item/CS_URS_2025_01/762430013" TargetMode="External"/><Relationship Id="rId26" Type="http://schemas.openxmlformats.org/officeDocument/2006/relationships/hyperlink" Target="https://podminky.urs.cz/item/CS_URS_2025_01/776411111" TargetMode="External"/><Relationship Id="rId3" Type="http://schemas.openxmlformats.org/officeDocument/2006/relationships/hyperlink" Target="https://podminky.urs.cz/item/CS_URS_2025_01/612325417" TargetMode="External"/><Relationship Id="rId21" Type="http://schemas.openxmlformats.org/officeDocument/2006/relationships/hyperlink" Target="https://podminky.urs.cz/item/CS_URS_2025_01/763111761" TargetMode="External"/><Relationship Id="rId7" Type="http://schemas.openxmlformats.org/officeDocument/2006/relationships/hyperlink" Target="https://podminky.urs.cz/item/CS_URS_2025_01/631362021" TargetMode="External"/><Relationship Id="rId12" Type="http://schemas.openxmlformats.org/officeDocument/2006/relationships/hyperlink" Target="https://podminky.urs.cz/item/CS_URS_2025_01/997013211" TargetMode="External"/><Relationship Id="rId17" Type="http://schemas.openxmlformats.org/officeDocument/2006/relationships/hyperlink" Target="https://podminky.urs.cz/item/CS_URS_2025_01/762439001" TargetMode="External"/><Relationship Id="rId25" Type="http://schemas.openxmlformats.org/officeDocument/2006/relationships/hyperlink" Target="https://podminky.urs.cz/item/CS_URS_2025_01/777111111" TargetMode="External"/><Relationship Id="rId2" Type="http://schemas.openxmlformats.org/officeDocument/2006/relationships/hyperlink" Target="https://podminky.urs.cz/item/CS_URS_2025_01/612131121" TargetMode="External"/><Relationship Id="rId16" Type="http://schemas.openxmlformats.org/officeDocument/2006/relationships/hyperlink" Target="https://podminky.urs.cz/item/CS_URS_2025_01/998018001" TargetMode="External"/><Relationship Id="rId20" Type="http://schemas.openxmlformats.org/officeDocument/2006/relationships/hyperlink" Target="https://podminky.urs.cz/item/CS_URS_2025_01/763111338" TargetMode="External"/><Relationship Id="rId29" Type="http://schemas.openxmlformats.org/officeDocument/2006/relationships/hyperlink" Target="https://podminky.urs.cz/item/CS_URS_2025_01/784181101" TargetMode="External"/><Relationship Id="rId1" Type="http://schemas.openxmlformats.org/officeDocument/2006/relationships/hyperlink" Target="https://podminky.urs.cz/item/CS_URS_2025_01/612325302" TargetMode="External"/><Relationship Id="rId6" Type="http://schemas.openxmlformats.org/officeDocument/2006/relationships/hyperlink" Target="https://podminky.urs.cz/item/CS_URS_2025_01/631319173" TargetMode="External"/><Relationship Id="rId11" Type="http://schemas.openxmlformats.org/officeDocument/2006/relationships/hyperlink" Target="https://podminky.urs.cz/item/CS_URS_2025_01/978013141" TargetMode="External"/><Relationship Id="rId24" Type="http://schemas.openxmlformats.org/officeDocument/2006/relationships/hyperlink" Target="https://podminky.urs.cz/item/CS_URS_2025_01/777111123" TargetMode="External"/><Relationship Id="rId5" Type="http://schemas.openxmlformats.org/officeDocument/2006/relationships/hyperlink" Target="https://podminky.urs.cz/item/CS_URS_2025_01/631319012" TargetMode="External"/><Relationship Id="rId15" Type="http://schemas.openxmlformats.org/officeDocument/2006/relationships/hyperlink" Target="https://podminky.urs.cz/item/CS_URS_2025_01/997013609" TargetMode="External"/><Relationship Id="rId23" Type="http://schemas.openxmlformats.org/officeDocument/2006/relationships/hyperlink" Target="https://podminky.urs.cz/item/CS_URS_2025_01/767R.01" TargetMode="External"/><Relationship Id="rId28" Type="http://schemas.openxmlformats.org/officeDocument/2006/relationships/hyperlink" Target="https://podminky.urs.cz/item/CS_URS_2025_01/784121001" TargetMode="External"/><Relationship Id="rId10" Type="http://schemas.openxmlformats.org/officeDocument/2006/relationships/hyperlink" Target="https://podminky.urs.cz/item/CS_URS_2025_01/968072456" TargetMode="External"/><Relationship Id="rId19" Type="http://schemas.openxmlformats.org/officeDocument/2006/relationships/hyperlink" Target="https://podminky.urs.cz/item/CS_URS_2025_01/998762311" TargetMode="External"/><Relationship Id="rId31" Type="http://schemas.openxmlformats.org/officeDocument/2006/relationships/drawing" Target="../drawings/drawing3.xml"/><Relationship Id="rId4" Type="http://schemas.openxmlformats.org/officeDocument/2006/relationships/hyperlink" Target="https://podminky.urs.cz/item/CS_URS_2025_01/631311126" TargetMode="External"/><Relationship Id="rId9" Type="http://schemas.openxmlformats.org/officeDocument/2006/relationships/hyperlink" Target="https://podminky.urs.cz/item/CS_URS_2025_01/965043341" TargetMode="External"/><Relationship Id="rId14" Type="http://schemas.openxmlformats.org/officeDocument/2006/relationships/hyperlink" Target="https://podminky.urs.cz/item/CS_URS_2025_01/997013509" TargetMode="External"/><Relationship Id="rId22" Type="http://schemas.openxmlformats.org/officeDocument/2006/relationships/hyperlink" Target="https://podminky.urs.cz/item/CS_URS_2025_01/998763511" TargetMode="External"/><Relationship Id="rId27" Type="http://schemas.openxmlformats.org/officeDocument/2006/relationships/hyperlink" Target="https://podminky.urs.cz/item/CS_URS_2025_01/998777311" TargetMode="External"/><Relationship Id="rId30" Type="http://schemas.openxmlformats.org/officeDocument/2006/relationships/hyperlink" Target="https://podminky.urs.cz/item/CS_URS_2025_01/78421110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>
      <selection activeCell="E14" sqref="E14:AJ1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98" t="s">
        <v>14</v>
      </c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R5" s="20"/>
      <c r="BE5" s="295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99" t="s">
        <v>17</v>
      </c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R6" s="20"/>
      <c r="BE6" s="296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96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96"/>
      <c r="BS8" s="17" t="s">
        <v>6</v>
      </c>
    </row>
    <row r="9" spans="1:74" ht="14.45" customHeight="1">
      <c r="B9" s="20"/>
      <c r="AR9" s="20"/>
      <c r="BE9" s="296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296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19</v>
      </c>
      <c r="AR11" s="20"/>
      <c r="BE11" s="296"/>
      <c r="BS11" s="17" t="s">
        <v>6</v>
      </c>
    </row>
    <row r="12" spans="1:74" ht="6.95" customHeight="1">
      <c r="B12" s="20"/>
      <c r="AR12" s="20"/>
      <c r="BE12" s="296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96"/>
      <c r="BS13" s="17" t="s">
        <v>6</v>
      </c>
    </row>
    <row r="14" spans="1:74" ht="12.75">
      <c r="B14" s="20"/>
      <c r="E14" s="300" t="s">
        <v>30</v>
      </c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27" t="s">
        <v>28</v>
      </c>
      <c r="AN14" s="29" t="s">
        <v>30</v>
      </c>
      <c r="AR14" s="20"/>
      <c r="BE14" s="296"/>
      <c r="BS14" s="17" t="s">
        <v>6</v>
      </c>
    </row>
    <row r="15" spans="1:74" ht="6.95" customHeight="1">
      <c r="B15" s="20"/>
      <c r="AR15" s="20"/>
      <c r="BE15" s="296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19</v>
      </c>
      <c r="AR16" s="20"/>
      <c r="BE16" s="296"/>
      <c r="BS16" s="17" t="s">
        <v>4</v>
      </c>
    </row>
    <row r="17" spans="2:71" ht="18.399999999999999" customHeight="1">
      <c r="B17" s="20"/>
      <c r="E17" s="25" t="s">
        <v>32</v>
      </c>
      <c r="AK17" s="27" t="s">
        <v>28</v>
      </c>
      <c r="AN17" s="25" t="s">
        <v>19</v>
      </c>
      <c r="AR17" s="20"/>
      <c r="BE17" s="296"/>
      <c r="BS17" s="17" t="s">
        <v>33</v>
      </c>
    </row>
    <row r="18" spans="2:71" ht="6.95" customHeight="1">
      <c r="B18" s="20"/>
      <c r="AR18" s="20"/>
      <c r="BE18" s="296"/>
      <c r="BS18" s="17" t="s">
        <v>6</v>
      </c>
    </row>
    <row r="19" spans="2:71" ht="12" customHeight="1">
      <c r="B19" s="20"/>
      <c r="D19" s="27" t="s">
        <v>34</v>
      </c>
      <c r="AK19" s="27" t="s">
        <v>26</v>
      </c>
      <c r="AN19" s="25" t="s">
        <v>19</v>
      </c>
      <c r="AR19" s="20"/>
      <c r="BE19" s="296"/>
      <c r="BS19" s="17" t="s">
        <v>6</v>
      </c>
    </row>
    <row r="20" spans="2:71" ht="18.399999999999999" customHeight="1">
      <c r="B20" s="20"/>
      <c r="E20" s="25" t="s">
        <v>35</v>
      </c>
      <c r="AK20" s="27" t="s">
        <v>28</v>
      </c>
      <c r="AN20" s="25" t="s">
        <v>19</v>
      </c>
      <c r="AR20" s="20"/>
      <c r="BE20" s="296"/>
      <c r="BS20" s="17" t="s">
        <v>4</v>
      </c>
    </row>
    <row r="21" spans="2:71" ht="6.95" customHeight="1">
      <c r="B21" s="20"/>
      <c r="AR21" s="20"/>
      <c r="BE21" s="296"/>
    </row>
    <row r="22" spans="2:71" ht="12" customHeight="1">
      <c r="B22" s="20"/>
      <c r="D22" s="27" t="s">
        <v>36</v>
      </c>
      <c r="AR22" s="20"/>
      <c r="BE22" s="296"/>
    </row>
    <row r="23" spans="2:71" ht="47.25" customHeight="1">
      <c r="B23" s="20"/>
      <c r="E23" s="302" t="s">
        <v>37</v>
      </c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R23" s="20"/>
      <c r="BE23" s="296"/>
    </row>
    <row r="24" spans="2:71" ht="6.95" customHeight="1">
      <c r="B24" s="20"/>
      <c r="AR24" s="20"/>
      <c r="BE24" s="296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96"/>
    </row>
    <row r="26" spans="2:71" s="1" customFormat="1" ht="25.9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03">
        <f>ROUND(AG54,2)</f>
        <v>0</v>
      </c>
      <c r="AL26" s="304"/>
      <c r="AM26" s="304"/>
      <c r="AN26" s="304"/>
      <c r="AO26" s="304"/>
      <c r="AR26" s="32"/>
      <c r="BE26" s="296"/>
    </row>
    <row r="27" spans="2:71" s="1" customFormat="1" ht="6.95" customHeight="1">
      <c r="B27" s="32"/>
      <c r="AR27" s="32"/>
      <c r="BE27" s="296"/>
    </row>
    <row r="28" spans="2:71" s="1" customFormat="1" ht="12.75">
      <c r="B28" s="32"/>
      <c r="L28" s="305" t="s">
        <v>39</v>
      </c>
      <c r="M28" s="305"/>
      <c r="N28" s="305"/>
      <c r="O28" s="305"/>
      <c r="P28" s="305"/>
      <c r="W28" s="305" t="s">
        <v>40</v>
      </c>
      <c r="X28" s="305"/>
      <c r="Y28" s="305"/>
      <c r="Z28" s="305"/>
      <c r="AA28" s="305"/>
      <c r="AB28" s="305"/>
      <c r="AC28" s="305"/>
      <c r="AD28" s="305"/>
      <c r="AE28" s="305"/>
      <c r="AK28" s="305" t="s">
        <v>41</v>
      </c>
      <c r="AL28" s="305"/>
      <c r="AM28" s="305"/>
      <c r="AN28" s="305"/>
      <c r="AO28" s="305"/>
      <c r="AR28" s="32"/>
      <c r="BE28" s="296"/>
    </row>
    <row r="29" spans="2:71" s="2" customFormat="1" ht="14.45" customHeight="1">
      <c r="B29" s="35"/>
      <c r="D29" s="27" t="s">
        <v>42</v>
      </c>
      <c r="F29" s="27" t="s">
        <v>43</v>
      </c>
      <c r="L29" s="290">
        <v>0.21</v>
      </c>
      <c r="M29" s="289"/>
      <c r="N29" s="289"/>
      <c r="O29" s="289"/>
      <c r="P29" s="289"/>
      <c r="W29" s="288">
        <f>ROUND(AZ54, 2)</f>
        <v>0</v>
      </c>
      <c r="X29" s="289"/>
      <c r="Y29" s="289"/>
      <c r="Z29" s="289"/>
      <c r="AA29" s="289"/>
      <c r="AB29" s="289"/>
      <c r="AC29" s="289"/>
      <c r="AD29" s="289"/>
      <c r="AE29" s="289"/>
      <c r="AK29" s="288">
        <f>ROUND(AV54, 2)</f>
        <v>0</v>
      </c>
      <c r="AL29" s="289"/>
      <c r="AM29" s="289"/>
      <c r="AN29" s="289"/>
      <c r="AO29" s="289"/>
      <c r="AR29" s="35"/>
      <c r="BE29" s="297"/>
    </row>
    <row r="30" spans="2:71" s="2" customFormat="1" ht="14.45" customHeight="1">
      <c r="B30" s="35"/>
      <c r="F30" s="27" t="s">
        <v>44</v>
      </c>
      <c r="L30" s="290">
        <v>0.12</v>
      </c>
      <c r="M30" s="289"/>
      <c r="N30" s="289"/>
      <c r="O30" s="289"/>
      <c r="P30" s="289"/>
      <c r="W30" s="288">
        <f>ROUND(BA54, 2)</f>
        <v>0</v>
      </c>
      <c r="X30" s="289"/>
      <c r="Y30" s="289"/>
      <c r="Z30" s="289"/>
      <c r="AA30" s="289"/>
      <c r="AB30" s="289"/>
      <c r="AC30" s="289"/>
      <c r="AD30" s="289"/>
      <c r="AE30" s="289"/>
      <c r="AK30" s="288">
        <f>ROUND(AW54, 2)</f>
        <v>0</v>
      </c>
      <c r="AL30" s="289"/>
      <c r="AM30" s="289"/>
      <c r="AN30" s="289"/>
      <c r="AO30" s="289"/>
      <c r="AR30" s="35"/>
      <c r="BE30" s="297"/>
    </row>
    <row r="31" spans="2:71" s="2" customFormat="1" ht="14.45" hidden="1" customHeight="1">
      <c r="B31" s="35"/>
      <c r="F31" s="27" t="s">
        <v>45</v>
      </c>
      <c r="L31" s="290">
        <v>0.21</v>
      </c>
      <c r="M31" s="289"/>
      <c r="N31" s="289"/>
      <c r="O31" s="289"/>
      <c r="P31" s="289"/>
      <c r="W31" s="288">
        <f>ROUND(BB54, 2)</f>
        <v>0</v>
      </c>
      <c r="X31" s="289"/>
      <c r="Y31" s="289"/>
      <c r="Z31" s="289"/>
      <c r="AA31" s="289"/>
      <c r="AB31" s="289"/>
      <c r="AC31" s="289"/>
      <c r="AD31" s="289"/>
      <c r="AE31" s="289"/>
      <c r="AK31" s="288">
        <v>0</v>
      </c>
      <c r="AL31" s="289"/>
      <c r="AM31" s="289"/>
      <c r="AN31" s="289"/>
      <c r="AO31" s="289"/>
      <c r="AR31" s="35"/>
      <c r="BE31" s="297"/>
    </row>
    <row r="32" spans="2:71" s="2" customFormat="1" ht="14.45" hidden="1" customHeight="1">
      <c r="B32" s="35"/>
      <c r="F32" s="27" t="s">
        <v>46</v>
      </c>
      <c r="L32" s="290">
        <v>0.12</v>
      </c>
      <c r="M32" s="289"/>
      <c r="N32" s="289"/>
      <c r="O32" s="289"/>
      <c r="P32" s="289"/>
      <c r="W32" s="288">
        <f>ROUND(BC54, 2)</f>
        <v>0</v>
      </c>
      <c r="X32" s="289"/>
      <c r="Y32" s="289"/>
      <c r="Z32" s="289"/>
      <c r="AA32" s="289"/>
      <c r="AB32" s="289"/>
      <c r="AC32" s="289"/>
      <c r="AD32" s="289"/>
      <c r="AE32" s="289"/>
      <c r="AK32" s="288">
        <v>0</v>
      </c>
      <c r="AL32" s="289"/>
      <c r="AM32" s="289"/>
      <c r="AN32" s="289"/>
      <c r="AO32" s="289"/>
      <c r="AR32" s="35"/>
      <c r="BE32" s="297"/>
    </row>
    <row r="33" spans="2:44" s="2" customFormat="1" ht="14.45" hidden="1" customHeight="1">
      <c r="B33" s="35"/>
      <c r="F33" s="27" t="s">
        <v>47</v>
      </c>
      <c r="L33" s="290">
        <v>0</v>
      </c>
      <c r="M33" s="289"/>
      <c r="N33" s="289"/>
      <c r="O33" s="289"/>
      <c r="P33" s="289"/>
      <c r="W33" s="288">
        <f>ROUND(BD54, 2)</f>
        <v>0</v>
      </c>
      <c r="X33" s="289"/>
      <c r="Y33" s="289"/>
      <c r="Z33" s="289"/>
      <c r="AA33" s="289"/>
      <c r="AB33" s="289"/>
      <c r="AC33" s="289"/>
      <c r="AD33" s="289"/>
      <c r="AE33" s="289"/>
      <c r="AK33" s="288">
        <v>0</v>
      </c>
      <c r="AL33" s="289"/>
      <c r="AM33" s="289"/>
      <c r="AN33" s="289"/>
      <c r="AO33" s="289"/>
      <c r="AR33" s="35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6"/>
      <c r="D35" s="37" t="s">
        <v>48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49</v>
      </c>
      <c r="U35" s="38"/>
      <c r="V35" s="38"/>
      <c r="W35" s="38"/>
      <c r="X35" s="291" t="s">
        <v>50</v>
      </c>
      <c r="Y35" s="292"/>
      <c r="Z35" s="292"/>
      <c r="AA35" s="292"/>
      <c r="AB35" s="292"/>
      <c r="AC35" s="38"/>
      <c r="AD35" s="38"/>
      <c r="AE35" s="38"/>
      <c r="AF35" s="38"/>
      <c r="AG35" s="38"/>
      <c r="AH35" s="38"/>
      <c r="AI35" s="38"/>
      <c r="AJ35" s="38"/>
      <c r="AK35" s="293">
        <f>SUM(AK26:AK33)</f>
        <v>0</v>
      </c>
      <c r="AL35" s="292"/>
      <c r="AM35" s="292"/>
      <c r="AN35" s="292"/>
      <c r="AO35" s="294"/>
      <c r="AP35" s="36"/>
      <c r="AQ35" s="36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2"/>
    </row>
    <row r="41" spans="2:44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2"/>
    </row>
    <row r="42" spans="2:44" s="1" customFormat="1" ht="24.95" customHeight="1">
      <c r="B42" s="32"/>
      <c r="C42" s="21" t="s">
        <v>51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4"/>
      <c r="C44" s="27" t="s">
        <v>13</v>
      </c>
      <c r="L44" s="3" t="str">
        <f>K5</f>
        <v>2025-016</v>
      </c>
      <c r="AR44" s="44"/>
    </row>
    <row r="45" spans="2:44" s="4" customFormat="1" ht="36.950000000000003" customHeight="1">
      <c r="B45" s="45"/>
      <c r="C45" s="46" t="s">
        <v>16</v>
      </c>
      <c r="L45" s="279" t="str">
        <f>K6</f>
        <v>Rekonstrukce podlahy a obložení stěn tělocvičen - ZŠ Šrámkova</v>
      </c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R45" s="45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7" t="str">
        <f>IF(K8="","",K8)</f>
        <v>parc.č. 2233, k.ú. Kateřinky u Opavy</v>
      </c>
      <c r="AI47" s="27" t="s">
        <v>23</v>
      </c>
      <c r="AM47" s="281" t="str">
        <f>IF(AN8= "","",AN8)</f>
        <v>8. 3. 2025</v>
      </c>
      <c r="AN47" s="281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Statutární město Opava</v>
      </c>
      <c r="AI49" s="27" t="s">
        <v>31</v>
      </c>
      <c r="AM49" s="282" t="str">
        <f>IF(E17="","",E17)</f>
        <v>Ing. arch. Petr Mlýnek</v>
      </c>
      <c r="AN49" s="283"/>
      <c r="AO49" s="283"/>
      <c r="AP49" s="283"/>
      <c r="AR49" s="32"/>
      <c r="AS49" s="284" t="s">
        <v>52</v>
      </c>
      <c r="AT49" s="285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34</v>
      </c>
      <c r="AM50" s="282" t="str">
        <f>IF(E20="","",E20)</f>
        <v xml:space="preserve"> </v>
      </c>
      <c r="AN50" s="283"/>
      <c r="AO50" s="283"/>
      <c r="AP50" s="283"/>
      <c r="AR50" s="32"/>
      <c r="AS50" s="286"/>
      <c r="AT50" s="287"/>
      <c r="BD50" s="51"/>
    </row>
    <row r="51" spans="1:91" s="1" customFormat="1" ht="10.9" customHeight="1">
      <c r="B51" s="32"/>
      <c r="AR51" s="32"/>
      <c r="AS51" s="286"/>
      <c r="AT51" s="287"/>
      <c r="BD51" s="51"/>
    </row>
    <row r="52" spans="1:91" s="1" customFormat="1" ht="29.25" customHeight="1">
      <c r="B52" s="32"/>
      <c r="C52" s="273" t="s">
        <v>53</v>
      </c>
      <c r="D52" s="274"/>
      <c r="E52" s="274"/>
      <c r="F52" s="274"/>
      <c r="G52" s="274"/>
      <c r="H52" s="52"/>
      <c r="I52" s="275" t="s">
        <v>54</v>
      </c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6" t="s">
        <v>55</v>
      </c>
      <c r="AH52" s="274"/>
      <c r="AI52" s="274"/>
      <c r="AJ52" s="274"/>
      <c r="AK52" s="274"/>
      <c r="AL52" s="274"/>
      <c r="AM52" s="274"/>
      <c r="AN52" s="275" t="s">
        <v>56</v>
      </c>
      <c r="AO52" s="274"/>
      <c r="AP52" s="274"/>
      <c r="AQ52" s="53" t="s">
        <v>57</v>
      </c>
      <c r="AR52" s="32"/>
      <c r="AS52" s="54" t="s">
        <v>58</v>
      </c>
      <c r="AT52" s="55" t="s">
        <v>59</v>
      </c>
      <c r="AU52" s="55" t="s">
        <v>60</v>
      </c>
      <c r="AV52" s="55" t="s">
        <v>61</v>
      </c>
      <c r="AW52" s="55" t="s">
        <v>62</v>
      </c>
      <c r="AX52" s="55" t="s">
        <v>63</v>
      </c>
      <c r="AY52" s="55" t="s">
        <v>64</v>
      </c>
      <c r="AZ52" s="55" t="s">
        <v>65</v>
      </c>
      <c r="BA52" s="55" t="s">
        <v>66</v>
      </c>
      <c r="BB52" s="55" t="s">
        <v>67</v>
      </c>
      <c r="BC52" s="55" t="s">
        <v>68</v>
      </c>
      <c r="BD52" s="56" t="s">
        <v>69</v>
      </c>
    </row>
    <row r="53" spans="1:91" s="1" customFormat="1" ht="10.9" customHeight="1">
      <c r="B53" s="32"/>
      <c r="AR53" s="32"/>
      <c r="AS53" s="57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50000000000003" customHeight="1">
      <c r="B54" s="58"/>
      <c r="C54" s="59" t="s">
        <v>70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277">
        <f>ROUND(SUM(AG55:AG57),2)</f>
        <v>0</v>
      </c>
      <c r="AH54" s="277"/>
      <c r="AI54" s="277"/>
      <c r="AJ54" s="277"/>
      <c r="AK54" s="277"/>
      <c r="AL54" s="277"/>
      <c r="AM54" s="277"/>
      <c r="AN54" s="278">
        <f>SUM(AG54,AT54)</f>
        <v>0</v>
      </c>
      <c r="AO54" s="278"/>
      <c r="AP54" s="278"/>
      <c r="AQ54" s="62" t="s">
        <v>19</v>
      </c>
      <c r="AR54" s="58"/>
      <c r="AS54" s="63">
        <f>ROUND(SUM(AS55:AS57),2)</f>
        <v>0</v>
      </c>
      <c r="AT54" s="64">
        <f>ROUND(SUM(AV54:AW54),2)</f>
        <v>0</v>
      </c>
      <c r="AU54" s="65">
        <f>ROUND(SUM(AU55:AU57),5)</f>
        <v>0</v>
      </c>
      <c r="AV54" s="64">
        <f>ROUND(AZ54*L29,2)</f>
        <v>0</v>
      </c>
      <c r="AW54" s="64">
        <f>ROUND(BA54*L30,2)</f>
        <v>0</v>
      </c>
      <c r="AX54" s="64">
        <f>ROUND(BB54*L29,2)</f>
        <v>0</v>
      </c>
      <c r="AY54" s="64">
        <f>ROUND(BC54*L30,2)</f>
        <v>0</v>
      </c>
      <c r="AZ54" s="64">
        <f>ROUND(SUM(AZ55:AZ57),2)</f>
        <v>0</v>
      </c>
      <c r="BA54" s="64">
        <f>ROUND(SUM(BA55:BA57),2)</f>
        <v>0</v>
      </c>
      <c r="BB54" s="64">
        <f>ROUND(SUM(BB55:BB57),2)</f>
        <v>0</v>
      </c>
      <c r="BC54" s="64">
        <f>ROUND(SUM(BC55:BC57),2)</f>
        <v>0</v>
      </c>
      <c r="BD54" s="66">
        <f>ROUND(SUM(BD55:BD57),2)</f>
        <v>0</v>
      </c>
      <c r="BS54" s="67" t="s">
        <v>71</v>
      </c>
      <c r="BT54" s="67" t="s">
        <v>72</v>
      </c>
      <c r="BU54" s="68" t="s">
        <v>73</v>
      </c>
      <c r="BV54" s="67" t="s">
        <v>74</v>
      </c>
      <c r="BW54" s="67" t="s">
        <v>5</v>
      </c>
      <c r="BX54" s="67" t="s">
        <v>75</v>
      </c>
      <c r="CL54" s="67" t="s">
        <v>19</v>
      </c>
    </row>
    <row r="55" spans="1:91" s="6" customFormat="1" ht="16.5" customHeight="1">
      <c r="A55" s="69" t="s">
        <v>76</v>
      </c>
      <c r="B55" s="70"/>
      <c r="C55" s="71"/>
      <c r="D55" s="272" t="s">
        <v>77</v>
      </c>
      <c r="E55" s="272"/>
      <c r="F55" s="272"/>
      <c r="G55" s="272"/>
      <c r="H55" s="272"/>
      <c r="I55" s="72"/>
      <c r="J55" s="272" t="s">
        <v>78</v>
      </c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0">
        <f>'01 - Velká tělocvična'!J30</f>
        <v>0</v>
      </c>
      <c r="AH55" s="271"/>
      <c r="AI55" s="271"/>
      <c r="AJ55" s="271"/>
      <c r="AK55" s="271"/>
      <c r="AL55" s="271"/>
      <c r="AM55" s="271"/>
      <c r="AN55" s="270">
        <f>SUM(AG55,AT55)</f>
        <v>0</v>
      </c>
      <c r="AO55" s="271"/>
      <c r="AP55" s="271"/>
      <c r="AQ55" s="73" t="s">
        <v>79</v>
      </c>
      <c r="AR55" s="70"/>
      <c r="AS55" s="74">
        <v>0</v>
      </c>
      <c r="AT55" s="75">
        <f>ROUND(SUM(AV55:AW55),2)</f>
        <v>0</v>
      </c>
      <c r="AU55" s="76">
        <f>'01 - Velká tělocvična'!P97</f>
        <v>0</v>
      </c>
      <c r="AV55" s="75">
        <f>'01 - Velká tělocvična'!J33</f>
        <v>0</v>
      </c>
      <c r="AW55" s="75">
        <f>'01 - Velká tělocvična'!J34</f>
        <v>0</v>
      </c>
      <c r="AX55" s="75">
        <f>'01 - Velká tělocvična'!J35</f>
        <v>0</v>
      </c>
      <c r="AY55" s="75">
        <f>'01 - Velká tělocvična'!J36</f>
        <v>0</v>
      </c>
      <c r="AZ55" s="75">
        <f>'01 - Velká tělocvična'!F33</f>
        <v>0</v>
      </c>
      <c r="BA55" s="75">
        <f>'01 - Velká tělocvična'!F34</f>
        <v>0</v>
      </c>
      <c r="BB55" s="75">
        <f>'01 - Velká tělocvična'!F35</f>
        <v>0</v>
      </c>
      <c r="BC55" s="75">
        <f>'01 - Velká tělocvična'!F36</f>
        <v>0</v>
      </c>
      <c r="BD55" s="77">
        <f>'01 - Velká tělocvična'!F37</f>
        <v>0</v>
      </c>
      <c r="BT55" s="78" t="s">
        <v>80</v>
      </c>
      <c r="BV55" s="78" t="s">
        <v>74</v>
      </c>
      <c r="BW55" s="78" t="s">
        <v>81</v>
      </c>
      <c r="BX55" s="78" t="s">
        <v>5</v>
      </c>
      <c r="CL55" s="78" t="s">
        <v>19</v>
      </c>
      <c r="CM55" s="78" t="s">
        <v>82</v>
      </c>
    </row>
    <row r="56" spans="1:91" s="6" customFormat="1" ht="16.5" customHeight="1">
      <c r="A56" s="69" t="s">
        <v>76</v>
      </c>
      <c r="B56" s="70"/>
      <c r="C56" s="71"/>
      <c r="D56" s="272" t="s">
        <v>83</v>
      </c>
      <c r="E56" s="272"/>
      <c r="F56" s="272"/>
      <c r="G56" s="272"/>
      <c r="H56" s="272"/>
      <c r="I56" s="72"/>
      <c r="J56" s="272" t="s">
        <v>84</v>
      </c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0">
        <f>'02 - Malá tělocvična'!J30</f>
        <v>0</v>
      </c>
      <c r="AH56" s="271"/>
      <c r="AI56" s="271"/>
      <c r="AJ56" s="271"/>
      <c r="AK56" s="271"/>
      <c r="AL56" s="271"/>
      <c r="AM56" s="271"/>
      <c r="AN56" s="270">
        <f>SUM(AG56,AT56)</f>
        <v>0</v>
      </c>
      <c r="AO56" s="271"/>
      <c r="AP56" s="271"/>
      <c r="AQ56" s="73" t="s">
        <v>79</v>
      </c>
      <c r="AR56" s="70"/>
      <c r="AS56" s="74">
        <v>0</v>
      </c>
      <c r="AT56" s="75">
        <f>ROUND(SUM(AV56:AW56),2)</f>
        <v>0</v>
      </c>
      <c r="AU56" s="76">
        <f>'02 - Malá tělocvična'!P95</f>
        <v>0</v>
      </c>
      <c r="AV56" s="75">
        <f>'02 - Malá tělocvična'!J33</f>
        <v>0</v>
      </c>
      <c r="AW56" s="75">
        <f>'02 - Malá tělocvična'!J34</f>
        <v>0</v>
      </c>
      <c r="AX56" s="75">
        <f>'02 - Malá tělocvična'!J35</f>
        <v>0</v>
      </c>
      <c r="AY56" s="75">
        <f>'02 - Malá tělocvična'!J36</f>
        <v>0</v>
      </c>
      <c r="AZ56" s="75">
        <f>'02 - Malá tělocvična'!F33</f>
        <v>0</v>
      </c>
      <c r="BA56" s="75">
        <f>'02 - Malá tělocvična'!F34</f>
        <v>0</v>
      </c>
      <c r="BB56" s="75">
        <f>'02 - Malá tělocvična'!F35</f>
        <v>0</v>
      </c>
      <c r="BC56" s="75">
        <f>'02 - Malá tělocvična'!F36</f>
        <v>0</v>
      </c>
      <c r="BD56" s="77">
        <f>'02 - Malá tělocvična'!F37</f>
        <v>0</v>
      </c>
      <c r="BT56" s="78" t="s">
        <v>80</v>
      </c>
      <c r="BV56" s="78" t="s">
        <v>74</v>
      </c>
      <c r="BW56" s="78" t="s">
        <v>85</v>
      </c>
      <c r="BX56" s="78" t="s">
        <v>5</v>
      </c>
      <c r="CL56" s="78" t="s">
        <v>19</v>
      </c>
      <c r="CM56" s="78" t="s">
        <v>82</v>
      </c>
    </row>
    <row r="57" spans="1:91" s="6" customFormat="1" ht="16.5" customHeight="1">
      <c r="A57" s="69" t="s">
        <v>76</v>
      </c>
      <c r="B57" s="70"/>
      <c r="C57" s="71"/>
      <c r="D57" s="272" t="s">
        <v>86</v>
      </c>
      <c r="E57" s="272"/>
      <c r="F57" s="272"/>
      <c r="G57" s="272"/>
      <c r="H57" s="272"/>
      <c r="I57" s="72"/>
      <c r="J57" s="272" t="s">
        <v>87</v>
      </c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0">
        <f>'03 - Vedlejší a ostatní r...'!J30</f>
        <v>0</v>
      </c>
      <c r="AH57" s="271"/>
      <c r="AI57" s="271"/>
      <c r="AJ57" s="271"/>
      <c r="AK57" s="271"/>
      <c r="AL57" s="271"/>
      <c r="AM57" s="271"/>
      <c r="AN57" s="270">
        <f>SUM(AG57,AT57)</f>
        <v>0</v>
      </c>
      <c r="AO57" s="271"/>
      <c r="AP57" s="271"/>
      <c r="AQ57" s="73" t="s">
        <v>88</v>
      </c>
      <c r="AR57" s="70"/>
      <c r="AS57" s="79">
        <v>0</v>
      </c>
      <c r="AT57" s="80">
        <f>ROUND(SUM(AV57:AW57),2)</f>
        <v>0</v>
      </c>
      <c r="AU57" s="81">
        <f>'03 - Vedlejší a ostatní r...'!P80</f>
        <v>0</v>
      </c>
      <c r="AV57" s="80">
        <f>'03 - Vedlejší a ostatní r...'!J33</f>
        <v>0</v>
      </c>
      <c r="AW57" s="80">
        <f>'03 - Vedlejší a ostatní r...'!J34</f>
        <v>0</v>
      </c>
      <c r="AX57" s="80">
        <f>'03 - Vedlejší a ostatní r...'!J35</f>
        <v>0</v>
      </c>
      <c r="AY57" s="80">
        <f>'03 - Vedlejší a ostatní r...'!J36</f>
        <v>0</v>
      </c>
      <c r="AZ57" s="80">
        <f>'03 - Vedlejší a ostatní r...'!F33</f>
        <v>0</v>
      </c>
      <c r="BA57" s="80">
        <f>'03 - Vedlejší a ostatní r...'!F34</f>
        <v>0</v>
      </c>
      <c r="BB57" s="80">
        <f>'03 - Vedlejší a ostatní r...'!F35</f>
        <v>0</v>
      </c>
      <c r="BC57" s="80">
        <f>'03 - Vedlejší a ostatní r...'!F36</f>
        <v>0</v>
      </c>
      <c r="BD57" s="82">
        <f>'03 - Vedlejší a ostatní r...'!F37</f>
        <v>0</v>
      </c>
      <c r="BT57" s="78" t="s">
        <v>80</v>
      </c>
      <c r="BV57" s="78" t="s">
        <v>74</v>
      </c>
      <c r="BW57" s="78" t="s">
        <v>89</v>
      </c>
      <c r="BX57" s="78" t="s">
        <v>5</v>
      </c>
      <c r="CL57" s="78" t="s">
        <v>19</v>
      </c>
      <c r="CM57" s="78" t="s">
        <v>82</v>
      </c>
    </row>
    <row r="58" spans="1:91" s="1" customFormat="1" ht="30" customHeight="1">
      <c r="B58" s="32"/>
      <c r="AR58" s="32"/>
    </row>
    <row r="59" spans="1:91" s="1" customFormat="1" ht="6.95" customHeight="1"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32"/>
    </row>
  </sheetData>
  <sheetProtection algorithmName="SHA-512" hashValue="eyDuVD+Dskg3KjnclT0iQ+41K7h4Doxh9H38EGuDB12nlkpMZiRiZfhOhP5e9GzfZ6wi1PoQ+sWGPcBWwWZvJA==" saltValue="Hoc+RCIqAphGcT2JloizVAfZxAolNbyHXUQlvsnQbhmbA5kc5sdJ8v9CBFZ3rsTQ4adYfHiETxM7umtT+qj2xA==" spinCount="100000" sheet="1" objects="1" scenarios="1" formatColumns="0" formatRows="0"/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  <mergeCell ref="AN56:AP56"/>
    <mergeCell ref="AG56:AM56"/>
    <mergeCell ref="D56:H56"/>
    <mergeCell ref="J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01 - Velká tělocvična'!C2" display="/" xr:uid="{00000000-0004-0000-0000-000000000000}"/>
    <hyperlink ref="A56" location="'02 - Malá tělocvična'!C2" display="/" xr:uid="{00000000-0004-0000-0000-000001000000}"/>
    <hyperlink ref="A57" location="'03 - Vedlejší a ostatní r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22"/>
  <sheetViews>
    <sheetView showGridLines="0" topLeftCell="A290" workbookViewId="0">
      <selection activeCell="F241" sqref="F24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81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90</v>
      </c>
      <c r="L4" s="20"/>
      <c r="M4" s="8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7" t="str">
        <f>'Rekapitulace stavby'!K6</f>
        <v>Rekonstrukce podlahy a obložení stěn tělocvičen - ZŠ Šrámkova</v>
      </c>
      <c r="F7" s="308"/>
      <c r="G7" s="308"/>
      <c r="H7" s="308"/>
      <c r="L7" s="20"/>
    </row>
    <row r="8" spans="2:46" s="1" customFormat="1" ht="12" customHeight="1">
      <c r="B8" s="32"/>
      <c r="D8" s="27" t="s">
        <v>91</v>
      </c>
      <c r="L8" s="32"/>
    </row>
    <row r="9" spans="2:46" s="1" customFormat="1" ht="16.5" customHeight="1">
      <c r="B9" s="32"/>
      <c r="E9" s="279" t="s">
        <v>92</v>
      </c>
      <c r="F9" s="306"/>
      <c r="G9" s="306"/>
      <c r="H9" s="30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8" t="str">
        <f>'Rekapitulace stavby'!AN8</f>
        <v>8. 3. 2025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8"/>
      <c r="G18" s="298"/>
      <c r="H18" s="298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47.25" customHeight="1">
      <c r="B27" s="84"/>
      <c r="E27" s="302" t="s">
        <v>37</v>
      </c>
      <c r="F27" s="302"/>
      <c r="G27" s="302"/>
      <c r="H27" s="302"/>
      <c r="L27" s="8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49"/>
      <c r="E29" s="49"/>
      <c r="F29" s="49"/>
      <c r="G29" s="49"/>
      <c r="H29" s="49"/>
      <c r="I29" s="49"/>
      <c r="J29" s="49"/>
      <c r="K29" s="49"/>
      <c r="L29" s="32"/>
    </row>
    <row r="30" spans="2:12" s="1" customFormat="1" ht="25.35" customHeight="1">
      <c r="B30" s="32"/>
      <c r="D30" s="85" t="s">
        <v>38</v>
      </c>
      <c r="J30" s="61">
        <f>ROUND(J97, 2)</f>
        <v>0</v>
      </c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14.45" customHeight="1">
      <c r="B32" s="32"/>
      <c r="F32" s="86" t="s">
        <v>40</v>
      </c>
      <c r="I32" s="86" t="s">
        <v>39</v>
      </c>
      <c r="J32" s="86" t="s">
        <v>41</v>
      </c>
      <c r="L32" s="32"/>
    </row>
    <row r="33" spans="2:12" s="1" customFormat="1" ht="14.45" customHeight="1">
      <c r="B33" s="32"/>
      <c r="D33" s="87" t="s">
        <v>42</v>
      </c>
      <c r="E33" s="27" t="s">
        <v>43</v>
      </c>
      <c r="F33" s="88">
        <f>ROUND((SUM(BE97:BE321)),  2)</f>
        <v>0</v>
      </c>
      <c r="I33" s="89">
        <v>0.21</v>
      </c>
      <c r="J33" s="88">
        <f>ROUND(((SUM(BE97:BE321))*I33),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ROUND((SUM(BF97:BF321)),  2)</f>
        <v>0</v>
      </c>
      <c r="I34" s="89">
        <v>0.12</v>
      </c>
      <c r="J34" s="88">
        <f>ROUND(((SUM(BF97:BF321))*I34),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ROUND((SUM(BG97:BG321)),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ROUND((SUM(BH97:BH321)),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ROUND((SUM(BI97:BI321)),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2"/>
      <c r="F39" s="52"/>
      <c r="G39" s="92" t="s">
        <v>49</v>
      </c>
      <c r="H39" s="93" t="s">
        <v>50</v>
      </c>
      <c r="I39" s="52"/>
      <c r="J39" s="94">
        <f>SUM(J30:J37)</f>
        <v>0</v>
      </c>
      <c r="K39" s="95"/>
      <c r="L39" s="32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2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2"/>
    </row>
    <row r="45" spans="2:12" s="1" customFormat="1" ht="24.95" customHeight="1">
      <c r="B45" s="32"/>
      <c r="C45" s="21" t="s">
        <v>93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7" t="str">
        <f>E7</f>
        <v>Rekonstrukce podlahy a obložení stěn tělocvičen - ZŠ Šrámkova</v>
      </c>
      <c r="F48" s="308"/>
      <c r="G48" s="308"/>
      <c r="H48" s="308"/>
      <c r="L48" s="32"/>
    </row>
    <row r="49" spans="2:47" s="1" customFormat="1" ht="12" customHeight="1">
      <c r="B49" s="32"/>
      <c r="C49" s="27" t="s">
        <v>91</v>
      </c>
      <c r="L49" s="32"/>
    </row>
    <row r="50" spans="2:47" s="1" customFormat="1" ht="16.5" customHeight="1">
      <c r="B50" s="32"/>
      <c r="E50" s="279" t="str">
        <f>E9</f>
        <v>01 - Velká tělocvična</v>
      </c>
      <c r="F50" s="306"/>
      <c r="G50" s="306"/>
      <c r="H50" s="306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parc.č. 2233, k.ú. Kateřinky u Opavy</v>
      </c>
      <c r="I52" s="27" t="s">
        <v>23</v>
      </c>
      <c r="J52" s="48" t="str">
        <f>IF(J12="","",J12)</f>
        <v>8. 3. 2025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Opava</v>
      </c>
      <c r="I54" s="27" t="s">
        <v>31</v>
      </c>
      <c r="J54" s="30" t="str">
        <f>E21</f>
        <v>Ing. arch. Petr Mlýnek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94</v>
      </c>
      <c r="D57" s="90"/>
      <c r="E57" s="90"/>
      <c r="F57" s="90"/>
      <c r="G57" s="90"/>
      <c r="H57" s="90"/>
      <c r="I57" s="90"/>
      <c r="J57" s="97" t="s">
        <v>95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1">
        <f>J97</f>
        <v>0</v>
      </c>
      <c r="L59" s="32"/>
      <c r="AU59" s="17" t="s">
        <v>96</v>
      </c>
    </row>
    <row r="60" spans="2:47" s="8" customFormat="1" ht="24.95" customHeight="1">
      <c r="B60" s="99"/>
      <c r="D60" s="100" t="s">
        <v>97</v>
      </c>
      <c r="E60" s="101"/>
      <c r="F60" s="101"/>
      <c r="G60" s="101"/>
      <c r="H60" s="101"/>
      <c r="I60" s="101"/>
      <c r="J60" s="102">
        <f>J98</f>
        <v>0</v>
      </c>
      <c r="L60" s="99"/>
    </row>
    <row r="61" spans="2:47" s="9" customFormat="1" ht="19.899999999999999" customHeight="1">
      <c r="B61" s="103"/>
      <c r="D61" s="104" t="s">
        <v>98</v>
      </c>
      <c r="E61" s="105"/>
      <c r="F61" s="105"/>
      <c r="G61" s="105"/>
      <c r="H61" s="105"/>
      <c r="I61" s="105"/>
      <c r="J61" s="106">
        <f>J99</f>
        <v>0</v>
      </c>
      <c r="L61" s="103"/>
    </row>
    <row r="62" spans="2:47" s="9" customFormat="1" ht="19.899999999999999" customHeight="1">
      <c r="B62" s="103"/>
      <c r="D62" s="104" t="s">
        <v>99</v>
      </c>
      <c r="E62" s="105"/>
      <c r="F62" s="105"/>
      <c r="G62" s="105"/>
      <c r="H62" s="105"/>
      <c r="I62" s="105"/>
      <c r="J62" s="106">
        <f>J110</f>
        <v>0</v>
      </c>
      <c r="L62" s="103"/>
    </row>
    <row r="63" spans="2:47" s="9" customFormat="1" ht="19.899999999999999" customHeight="1">
      <c r="B63" s="103"/>
      <c r="D63" s="104" t="s">
        <v>100</v>
      </c>
      <c r="E63" s="105"/>
      <c r="F63" s="105"/>
      <c r="G63" s="105"/>
      <c r="H63" s="105"/>
      <c r="I63" s="105"/>
      <c r="J63" s="106">
        <f>J154</f>
        <v>0</v>
      </c>
      <c r="L63" s="103"/>
    </row>
    <row r="64" spans="2:47" s="9" customFormat="1" ht="19.899999999999999" customHeight="1">
      <c r="B64" s="103"/>
      <c r="D64" s="104" t="s">
        <v>101</v>
      </c>
      <c r="E64" s="105"/>
      <c r="F64" s="105"/>
      <c r="G64" s="105"/>
      <c r="H64" s="105"/>
      <c r="I64" s="105"/>
      <c r="J64" s="106">
        <f>J158</f>
        <v>0</v>
      </c>
      <c r="L64" s="103"/>
    </row>
    <row r="65" spans="2:12" s="9" customFormat="1" ht="19.899999999999999" customHeight="1">
      <c r="B65" s="103"/>
      <c r="D65" s="104" t="s">
        <v>102</v>
      </c>
      <c r="E65" s="105"/>
      <c r="F65" s="105"/>
      <c r="G65" s="105"/>
      <c r="H65" s="105"/>
      <c r="I65" s="105"/>
      <c r="J65" s="106">
        <f>J164</f>
        <v>0</v>
      </c>
      <c r="L65" s="103"/>
    </row>
    <row r="66" spans="2:12" s="9" customFormat="1" ht="19.899999999999999" customHeight="1">
      <c r="B66" s="103"/>
      <c r="D66" s="104" t="s">
        <v>103</v>
      </c>
      <c r="E66" s="105"/>
      <c r="F66" s="105"/>
      <c r="G66" s="105"/>
      <c r="H66" s="105"/>
      <c r="I66" s="105"/>
      <c r="J66" s="106">
        <f>J181</f>
        <v>0</v>
      </c>
      <c r="L66" s="103"/>
    </row>
    <row r="67" spans="2:12" s="9" customFormat="1" ht="19.899999999999999" customHeight="1">
      <c r="B67" s="103"/>
      <c r="D67" s="104" t="s">
        <v>104</v>
      </c>
      <c r="E67" s="105"/>
      <c r="F67" s="105"/>
      <c r="G67" s="105"/>
      <c r="H67" s="105"/>
      <c r="I67" s="105"/>
      <c r="J67" s="106">
        <f>J191</f>
        <v>0</v>
      </c>
      <c r="L67" s="103"/>
    </row>
    <row r="68" spans="2:12" s="8" customFormat="1" ht="24.95" customHeight="1">
      <c r="B68" s="99"/>
      <c r="D68" s="100" t="s">
        <v>105</v>
      </c>
      <c r="E68" s="101"/>
      <c r="F68" s="101"/>
      <c r="G68" s="101"/>
      <c r="H68" s="101"/>
      <c r="I68" s="101"/>
      <c r="J68" s="102">
        <f>J194</f>
        <v>0</v>
      </c>
      <c r="L68" s="99"/>
    </row>
    <row r="69" spans="2:12" s="9" customFormat="1" ht="19.899999999999999" customHeight="1">
      <c r="B69" s="103"/>
      <c r="D69" s="104" t="s">
        <v>106</v>
      </c>
      <c r="E69" s="105"/>
      <c r="F69" s="105"/>
      <c r="G69" s="105"/>
      <c r="H69" s="105"/>
      <c r="I69" s="105"/>
      <c r="J69" s="106">
        <f>J195</f>
        <v>0</v>
      </c>
      <c r="L69" s="103"/>
    </row>
    <row r="70" spans="2:12" s="9" customFormat="1" ht="19.899999999999999" customHeight="1">
      <c r="B70" s="103"/>
      <c r="D70" s="104" t="s">
        <v>107</v>
      </c>
      <c r="E70" s="105"/>
      <c r="F70" s="105"/>
      <c r="G70" s="105"/>
      <c r="H70" s="105"/>
      <c r="I70" s="105"/>
      <c r="J70" s="106">
        <f>J197</f>
        <v>0</v>
      </c>
      <c r="L70" s="103"/>
    </row>
    <row r="71" spans="2:12" s="9" customFormat="1" ht="19.899999999999999" customHeight="1">
      <c r="B71" s="103"/>
      <c r="D71" s="104" t="s">
        <v>108</v>
      </c>
      <c r="E71" s="105"/>
      <c r="F71" s="105"/>
      <c r="G71" s="105"/>
      <c r="H71" s="105"/>
      <c r="I71" s="105"/>
      <c r="J71" s="106">
        <f>J210</f>
        <v>0</v>
      </c>
      <c r="L71" s="103"/>
    </row>
    <row r="72" spans="2:12" s="9" customFormat="1" ht="19.899999999999999" customHeight="1">
      <c r="B72" s="103"/>
      <c r="D72" s="104" t="s">
        <v>109</v>
      </c>
      <c r="E72" s="105"/>
      <c r="F72" s="105"/>
      <c r="G72" s="105"/>
      <c r="H72" s="105"/>
      <c r="I72" s="105"/>
      <c r="J72" s="106">
        <f>J219</f>
        <v>0</v>
      </c>
      <c r="L72" s="103"/>
    </row>
    <row r="73" spans="2:12" s="9" customFormat="1" ht="19.899999999999999" customHeight="1">
      <c r="B73" s="103"/>
      <c r="D73" s="104" t="s">
        <v>110</v>
      </c>
      <c r="E73" s="105"/>
      <c r="F73" s="105"/>
      <c r="G73" s="105"/>
      <c r="H73" s="105"/>
      <c r="I73" s="105"/>
      <c r="J73" s="106">
        <f>J256</f>
        <v>0</v>
      </c>
      <c r="L73" s="103"/>
    </row>
    <row r="74" spans="2:12" s="9" customFormat="1" ht="19.899999999999999" customHeight="1">
      <c r="B74" s="103"/>
      <c r="D74" s="104" t="s">
        <v>111</v>
      </c>
      <c r="E74" s="105"/>
      <c r="F74" s="105"/>
      <c r="G74" s="105"/>
      <c r="H74" s="105"/>
      <c r="I74" s="105"/>
      <c r="J74" s="106">
        <f>J266</f>
        <v>0</v>
      </c>
      <c r="L74" s="103"/>
    </row>
    <row r="75" spans="2:12" s="9" customFormat="1" ht="19.899999999999999" customHeight="1">
      <c r="B75" s="103"/>
      <c r="D75" s="104" t="s">
        <v>112</v>
      </c>
      <c r="E75" s="105"/>
      <c r="F75" s="105"/>
      <c r="G75" s="105"/>
      <c r="H75" s="105"/>
      <c r="I75" s="105"/>
      <c r="J75" s="106">
        <f>J293</f>
        <v>0</v>
      </c>
      <c r="L75" s="103"/>
    </row>
    <row r="76" spans="2:12" s="9" customFormat="1" ht="19.899999999999999" customHeight="1">
      <c r="B76" s="103"/>
      <c r="D76" s="104" t="s">
        <v>113</v>
      </c>
      <c r="E76" s="105"/>
      <c r="F76" s="105"/>
      <c r="G76" s="105"/>
      <c r="H76" s="105"/>
      <c r="I76" s="105"/>
      <c r="J76" s="106">
        <f>J304</f>
        <v>0</v>
      </c>
      <c r="L76" s="103"/>
    </row>
    <row r="77" spans="2:12" s="9" customFormat="1" ht="19.899999999999999" customHeight="1">
      <c r="B77" s="103"/>
      <c r="D77" s="104" t="s">
        <v>114</v>
      </c>
      <c r="E77" s="105"/>
      <c r="F77" s="105"/>
      <c r="G77" s="105"/>
      <c r="H77" s="105"/>
      <c r="I77" s="105"/>
      <c r="J77" s="106">
        <f>J314</f>
        <v>0</v>
      </c>
      <c r="L77" s="103"/>
    </row>
    <row r="78" spans="2:12" s="1" customFormat="1" ht="21.75" customHeight="1">
      <c r="B78" s="32"/>
      <c r="L78" s="32"/>
    </row>
    <row r="79" spans="2:12" s="1" customFormat="1" ht="6.95" customHeight="1"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32"/>
    </row>
    <row r="83" spans="2:20" s="1" customFormat="1" ht="6.95" customHeight="1"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32"/>
    </row>
    <row r="84" spans="2:20" s="1" customFormat="1" ht="24.95" customHeight="1">
      <c r="B84" s="32"/>
      <c r="C84" s="21" t="s">
        <v>115</v>
      </c>
      <c r="L84" s="32"/>
    </row>
    <row r="85" spans="2:20" s="1" customFormat="1" ht="6.95" customHeight="1">
      <c r="B85" s="32"/>
      <c r="L85" s="32"/>
    </row>
    <row r="86" spans="2:20" s="1" customFormat="1" ht="12" customHeight="1">
      <c r="B86" s="32"/>
      <c r="C86" s="27" t="s">
        <v>16</v>
      </c>
      <c r="L86" s="32"/>
    </row>
    <row r="87" spans="2:20" s="1" customFormat="1" ht="16.5" customHeight="1">
      <c r="B87" s="32"/>
      <c r="E87" s="307" t="str">
        <f>E7</f>
        <v>Rekonstrukce podlahy a obložení stěn tělocvičen - ZŠ Šrámkova</v>
      </c>
      <c r="F87" s="308"/>
      <c r="G87" s="308"/>
      <c r="H87" s="308"/>
      <c r="L87" s="32"/>
    </row>
    <row r="88" spans="2:20" s="1" customFormat="1" ht="12" customHeight="1">
      <c r="B88" s="32"/>
      <c r="C88" s="27" t="s">
        <v>91</v>
      </c>
      <c r="L88" s="32"/>
    </row>
    <row r="89" spans="2:20" s="1" customFormat="1" ht="16.5" customHeight="1">
      <c r="B89" s="32"/>
      <c r="E89" s="279" t="str">
        <f>E9</f>
        <v>01 - Velká tělocvična</v>
      </c>
      <c r="F89" s="306"/>
      <c r="G89" s="306"/>
      <c r="H89" s="306"/>
      <c r="L89" s="32"/>
    </row>
    <row r="90" spans="2:20" s="1" customFormat="1" ht="6.95" customHeight="1">
      <c r="B90" s="32"/>
      <c r="L90" s="32"/>
    </row>
    <row r="91" spans="2:20" s="1" customFormat="1" ht="12" customHeight="1">
      <c r="B91" s="32"/>
      <c r="C91" s="27" t="s">
        <v>21</v>
      </c>
      <c r="F91" s="25" t="str">
        <f>F12</f>
        <v>parc.č. 2233, k.ú. Kateřinky u Opavy</v>
      </c>
      <c r="I91" s="27" t="s">
        <v>23</v>
      </c>
      <c r="J91" s="48" t="str">
        <f>IF(J12="","",J12)</f>
        <v>8. 3. 2025</v>
      </c>
      <c r="L91" s="32"/>
    </row>
    <row r="92" spans="2:20" s="1" customFormat="1" ht="6.95" customHeight="1">
      <c r="B92" s="32"/>
      <c r="L92" s="32"/>
    </row>
    <row r="93" spans="2:20" s="1" customFormat="1" ht="15.2" customHeight="1">
      <c r="B93" s="32"/>
      <c r="C93" s="27" t="s">
        <v>25</v>
      </c>
      <c r="F93" s="25" t="str">
        <f>E15</f>
        <v>Statutární město Opava</v>
      </c>
      <c r="I93" s="27" t="s">
        <v>31</v>
      </c>
      <c r="J93" s="30" t="str">
        <f>E21</f>
        <v>Ing. arch. Petr Mlýnek</v>
      </c>
      <c r="L93" s="32"/>
    </row>
    <row r="94" spans="2:20" s="1" customFormat="1" ht="15.2" customHeight="1">
      <c r="B94" s="32"/>
      <c r="C94" s="27" t="s">
        <v>29</v>
      </c>
      <c r="F94" s="25" t="str">
        <f>IF(E18="","",E18)</f>
        <v>Vyplň údaj</v>
      </c>
      <c r="I94" s="27" t="s">
        <v>34</v>
      </c>
      <c r="J94" s="30" t="str">
        <f>E24</f>
        <v xml:space="preserve"> </v>
      </c>
      <c r="L94" s="32"/>
    </row>
    <row r="95" spans="2:20" s="1" customFormat="1" ht="10.35" customHeight="1">
      <c r="B95" s="32"/>
      <c r="L95" s="32"/>
    </row>
    <row r="96" spans="2:20" s="10" customFormat="1" ht="29.25" customHeight="1">
      <c r="B96" s="107"/>
      <c r="C96" s="108" t="s">
        <v>116</v>
      </c>
      <c r="D96" s="109" t="s">
        <v>57</v>
      </c>
      <c r="E96" s="109" t="s">
        <v>53</v>
      </c>
      <c r="F96" s="109" t="s">
        <v>54</v>
      </c>
      <c r="G96" s="109" t="s">
        <v>117</v>
      </c>
      <c r="H96" s="109" t="s">
        <v>118</v>
      </c>
      <c r="I96" s="109" t="s">
        <v>119</v>
      </c>
      <c r="J96" s="109" t="s">
        <v>95</v>
      </c>
      <c r="K96" s="110" t="s">
        <v>120</v>
      </c>
      <c r="L96" s="107"/>
      <c r="M96" s="54" t="s">
        <v>19</v>
      </c>
      <c r="N96" s="55" t="s">
        <v>42</v>
      </c>
      <c r="O96" s="55" t="s">
        <v>121</v>
      </c>
      <c r="P96" s="55" t="s">
        <v>122</v>
      </c>
      <c r="Q96" s="55" t="s">
        <v>123</v>
      </c>
      <c r="R96" s="55" t="s">
        <v>124</v>
      </c>
      <c r="S96" s="55" t="s">
        <v>125</v>
      </c>
      <c r="T96" s="56" t="s">
        <v>126</v>
      </c>
    </row>
    <row r="97" spans="2:65" s="1" customFormat="1" ht="22.9" customHeight="1">
      <c r="B97" s="32"/>
      <c r="C97" s="59" t="s">
        <v>127</v>
      </c>
      <c r="J97" s="111">
        <f>BK97</f>
        <v>0</v>
      </c>
      <c r="L97" s="32"/>
      <c r="M97" s="57"/>
      <c r="N97" s="49"/>
      <c r="O97" s="49"/>
      <c r="P97" s="112">
        <f>P98+P194</f>
        <v>0</v>
      </c>
      <c r="Q97" s="49"/>
      <c r="R97" s="112">
        <f>R98+R194</f>
        <v>18.56822245</v>
      </c>
      <c r="S97" s="49"/>
      <c r="T97" s="113">
        <f>T98+T194</f>
        <v>11.723784</v>
      </c>
      <c r="AT97" s="17" t="s">
        <v>71</v>
      </c>
      <c r="AU97" s="17" t="s">
        <v>96</v>
      </c>
      <c r="BK97" s="114">
        <f>BK98+BK194</f>
        <v>0</v>
      </c>
    </row>
    <row r="98" spans="2:65" s="11" customFormat="1" ht="25.9" customHeight="1">
      <c r="B98" s="115"/>
      <c r="D98" s="116" t="s">
        <v>71</v>
      </c>
      <c r="E98" s="117" t="s">
        <v>128</v>
      </c>
      <c r="F98" s="117" t="s">
        <v>129</v>
      </c>
      <c r="I98" s="118"/>
      <c r="J98" s="119">
        <f>BK98</f>
        <v>0</v>
      </c>
      <c r="L98" s="115"/>
      <c r="M98" s="120"/>
      <c r="P98" s="121">
        <f>P99+P110+P154+P158+P164+P181+P191</f>
        <v>0</v>
      </c>
      <c r="R98" s="121">
        <f>R99+R110+R154+R158+R164+R181+R191</f>
        <v>15.905332589999999</v>
      </c>
      <c r="T98" s="122">
        <f>T99+T110+T154+T158+T164+T181+T191</f>
        <v>11.717708</v>
      </c>
      <c r="AR98" s="116" t="s">
        <v>80</v>
      </c>
      <c r="AT98" s="123" t="s">
        <v>71</v>
      </c>
      <c r="AU98" s="123" t="s">
        <v>72</v>
      </c>
      <c r="AY98" s="116" t="s">
        <v>130</v>
      </c>
      <c r="BK98" s="124">
        <f>BK99+BK110+BK154+BK158+BK164+BK181+BK191</f>
        <v>0</v>
      </c>
    </row>
    <row r="99" spans="2:65" s="11" customFormat="1" ht="22.9" customHeight="1">
      <c r="B99" s="115"/>
      <c r="D99" s="116" t="s">
        <v>71</v>
      </c>
      <c r="E99" s="125" t="s">
        <v>131</v>
      </c>
      <c r="F99" s="125" t="s">
        <v>132</v>
      </c>
      <c r="I99" s="118"/>
      <c r="J99" s="126">
        <f>BK99</f>
        <v>0</v>
      </c>
      <c r="L99" s="115"/>
      <c r="M99" s="120"/>
      <c r="P99" s="121">
        <f>SUM(P100:P109)</f>
        <v>0</v>
      </c>
      <c r="R99" s="121">
        <f>SUM(R100:R109)</f>
        <v>0.68146143999999997</v>
      </c>
      <c r="T99" s="122">
        <f>SUM(T100:T109)</f>
        <v>0</v>
      </c>
      <c r="AR99" s="116" t="s">
        <v>80</v>
      </c>
      <c r="AT99" s="123" t="s">
        <v>71</v>
      </c>
      <c r="AU99" s="123" t="s">
        <v>80</v>
      </c>
      <c r="AY99" s="116" t="s">
        <v>130</v>
      </c>
      <c r="BK99" s="124">
        <f>SUM(BK100:BK109)</f>
        <v>0</v>
      </c>
    </row>
    <row r="100" spans="2:65" s="1" customFormat="1" ht="16.5" customHeight="1">
      <c r="B100" s="32"/>
      <c r="C100" s="127" t="s">
        <v>80</v>
      </c>
      <c r="D100" s="127" t="s">
        <v>133</v>
      </c>
      <c r="E100" s="128" t="s">
        <v>134</v>
      </c>
      <c r="F100" s="129" t="s">
        <v>135</v>
      </c>
      <c r="G100" s="130" t="s">
        <v>136</v>
      </c>
      <c r="H100" s="131">
        <v>2.8079999999999998</v>
      </c>
      <c r="I100" s="132"/>
      <c r="J100" s="133">
        <f>ROUND(I100*H100,2)</f>
        <v>0</v>
      </c>
      <c r="K100" s="129" t="s">
        <v>137</v>
      </c>
      <c r="L100" s="32"/>
      <c r="M100" s="134" t="s">
        <v>19</v>
      </c>
      <c r="N100" s="135" t="s">
        <v>43</v>
      </c>
      <c r="P100" s="136">
        <f>O100*H100</f>
        <v>0</v>
      </c>
      <c r="Q100" s="136">
        <v>3.4680000000000002E-2</v>
      </c>
      <c r="R100" s="136">
        <f>Q100*H100</f>
        <v>9.738144E-2</v>
      </c>
      <c r="S100" s="136">
        <v>0</v>
      </c>
      <c r="T100" s="137">
        <f>S100*H100</f>
        <v>0</v>
      </c>
      <c r="AR100" s="138" t="s">
        <v>138</v>
      </c>
      <c r="AT100" s="138" t="s">
        <v>133</v>
      </c>
      <c r="AU100" s="138" t="s">
        <v>82</v>
      </c>
      <c r="AY100" s="17" t="s">
        <v>130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80</v>
      </c>
      <c r="BK100" s="139">
        <f>ROUND(I100*H100,2)</f>
        <v>0</v>
      </c>
      <c r="BL100" s="17" t="s">
        <v>138</v>
      </c>
      <c r="BM100" s="138" t="s">
        <v>139</v>
      </c>
    </row>
    <row r="101" spans="2:65" s="1" customFormat="1">
      <c r="B101" s="32"/>
      <c r="D101" s="140" t="s">
        <v>140</v>
      </c>
      <c r="F101" s="141" t="s">
        <v>141</v>
      </c>
      <c r="I101" s="142"/>
      <c r="L101" s="32"/>
      <c r="M101" s="143"/>
      <c r="T101" s="51"/>
      <c r="AT101" s="17" t="s">
        <v>140</v>
      </c>
      <c r="AU101" s="17" t="s">
        <v>82</v>
      </c>
    </row>
    <row r="102" spans="2:65" s="12" customFormat="1">
      <c r="B102" s="144"/>
      <c r="D102" s="145" t="s">
        <v>142</v>
      </c>
      <c r="E102" s="146" t="s">
        <v>19</v>
      </c>
      <c r="F102" s="147" t="s">
        <v>143</v>
      </c>
      <c r="H102" s="146" t="s">
        <v>19</v>
      </c>
      <c r="I102" s="148"/>
      <c r="L102" s="144"/>
      <c r="M102" s="149"/>
      <c r="T102" s="150"/>
      <c r="AT102" s="146" t="s">
        <v>142</v>
      </c>
      <c r="AU102" s="146" t="s">
        <v>82</v>
      </c>
      <c r="AV102" s="12" t="s">
        <v>80</v>
      </c>
      <c r="AW102" s="12" t="s">
        <v>33</v>
      </c>
      <c r="AX102" s="12" t="s">
        <v>72</v>
      </c>
      <c r="AY102" s="146" t="s">
        <v>130</v>
      </c>
    </row>
    <row r="103" spans="2:65" s="13" customFormat="1">
      <c r="B103" s="151"/>
      <c r="D103" s="145" t="s">
        <v>142</v>
      </c>
      <c r="E103" s="152" t="s">
        <v>19</v>
      </c>
      <c r="F103" s="153" t="s">
        <v>144</v>
      </c>
      <c r="H103" s="154">
        <v>2.8079999999999998</v>
      </c>
      <c r="I103" s="155"/>
      <c r="L103" s="151"/>
      <c r="M103" s="156"/>
      <c r="T103" s="157"/>
      <c r="AT103" s="152" t="s">
        <v>142</v>
      </c>
      <c r="AU103" s="152" t="s">
        <v>82</v>
      </c>
      <c r="AV103" s="13" t="s">
        <v>82</v>
      </c>
      <c r="AW103" s="13" t="s">
        <v>33</v>
      </c>
      <c r="AX103" s="13" t="s">
        <v>80</v>
      </c>
      <c r="AY103" s="152" t="s">
        <v>130</v>
      </c>
    </row>
    <row r="104" spans="2:65" s="1" customFormat="1" ht="16.5" customHeight="1">
      <c r="B104" s="32"/>
      <c r="C104" s="127" t="s">
        <v>82</v>
      </c>
      <c r="D104" s="127" t="s">
        <v>133</v>
      </c>
      <c r="E104" s="128" t="s">
        <v>145</v>
      </c>
      <c r="F104" s="129" t="s">
        <v>146</v>
      </c>
      <c r="G104" s="130" t="s">
        <v>136</v>
      </c>
      <c r="H104" s="131">
        <v>28</v>
      </c>
      <c r="I104" s="132"/>
      <c r="J104" s="133">
        <f>ROUND(I104*H104,2)</f>
        <v>0</v>
      </c>
      <c r="K104" s="129" t="s">
        <v>137</v>
      </c>
      <c r="L104" s="32"/>
      <c r="M104" s="134" t="s">
        <v>19</v>
      </c>
      <c r="N104" s="135" t="s">
        <v>43</v>
      </c>
      <c r="P104" s="136">
        <f>O104*H104</f>
        <v>0</v>
      </c>
      <c r="Q104" s="136">
        <v>2.5999999999999998E-4</v>
      </c>
      <c r="R104" s="136">
        <f>Q104*H104</f>
        <v>7.2799999999999991E-3</v>
      </c>
      <c r="S104" s="136">
        <v>0</v>
      </c>
      <c r="T104" s="137">
        <f>S104*H104</f>
        <v>0</v>
      </c>
      <c r="AR104" s="138" t="s">
        <v>138</v>
      </c>
      <c r="AT104" s="138" t="s">
        <v>133</v>
      </c>
      <c r="AU104" s="138" t="s">
        <v>82</v>
      </c>
      <c r="AY104" s="17" t="s">
        <v>130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80</v>
      </c>
      <c r="BK104" s="139">
        <f>ROUND(I104*H104,2)</f>
        <v>0</v>
      </c>
      <c r="BL104" s="17" t="s">
        <v>138</v>
      </c>
      <c r="BM104" s="138" t="s">
        <v>147</v>
      </c>
    </row>
    <row r="105" spans="2:65" s="1" customFormat="1">
      <c r="B105" s="32"/>
      <c r="D105" s="140" t="s">
        <v>140</v>
      </c>
      <c r="F105" s="141" t="s">
        <v>148</v>
      </c>
      <c r="I105" s="142"/>
      <c r="L105" s="32"/>
      <c r="M105" s="143"/>
      <c r="T105" s="51"/>
      <c r="AT105" s="17" t="s">
        <v>140</v>
      </c>
      <c r="AU105" s="17" t="s">
        <v>82</v>
      </c>
    </row>
    <row r="106" spans="2:65" s="1" customFormat="1" ht="24.2" customHeight="1">
      <c r="B106" s="32"/>
      <c r="C106" s="127" t="s">
        <v>149</v>
      </c>
      <c r="D106" s="127" t="s">
        <v>133</v>
      </c>
      <c r="E106" s="128" t="s">
        <v>150</v>
      </c>
      <c r="F106" s="129" t="s">
        <v>151</v>
      </c>
      <c r="G106" s="130" t="s">
        <v>136</v>
      </c>
      <c r="H106" s="131">
        <v>28</v>
      </c>
      <c r="I106" s="132"/>
      <c r="J106" s="133">
        <f>ROUND(I106*H106,2)</f>
        <v>0</v>
      </c>
      <c r="K106" s="129" t="s">
        <v>137</v>
      </c>
      <c r="L106" s="32"/>
      <c r="M106" s="134" t="s">
        <v>19</v>
      </c>
      <c r="N106" s="135" t="s">
        <v>43</v>
      </c>
      <c r="P106" s="136">
        <f>O106*H106</f>
        <v>0</v>
      </c>
      <c r="Q106" s="136">
        <v>2.06E-2</v>
      </c>
      <c r="R106" s="136">
        <f>Q106*H106</f>
        <v>0.57679999999999998</v>
      </c>
      <c r="S106" s="136">
        <v>0</v>
      </c>
      <c r="T106" s="137">
        <f>S106*H106</f>
        <v>0</v>
      </c>
      <c r="AR106" s="138" t="s">
        <v>138</v>
      </c>
      <c r="AT106" s="138" t="s">
        <v>133</v>
      </c>
      <c r="AU106" s="138" t="s">
        <v>82</v>
      </c>
      <c r="AY106" s="17" t="s">
        <v>130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80</v>
      </c>
      <c r="BK106" s="139">
        <f>ROUND(I106*H106,2)</f>
        <v>0</v>
      </c>
      <c r="BL106" s="17" t="s">
        <v>138</v>
      </c>
      <c r="BM106" s="138" t="s">
        <v>152</v>
      </c>
    </row>
    <row r="107" spans="2:65" s="1" customFormat="1">
      <c r="B107" s="32"/>
      <c r="D107" s="140" t="s">
        <v>140</v>
      </c>
      <c r="F107" s="141" t="s">
        <v>153</v>
      </c>
      <c r="I107" s="142"/>
      <c r="L107" s="32"/>
      <c r="M107" s="143"/>
      <c r="T107" s="51"/>
      <c r="AT107" s="17" t="s">
        <v>140</v>
      </c>
      <c r="AU107" s="17" t="s">
        <v>82</v>
      </c>
    </row>
    <row r="108" spans="2:65" s="12" customFormat="1">
      <c r="B108" s="144"/>
      <c r="D108" s="145" t="s">
        <v>142</v>
      </c>
      <c r="E108" s="146" t="s">
        <v>19</v>
      </c>
      <c r="F108" s="147" t="s">
        <v>154</v>
      </c>
      <c r="H108" s="146" t="s">
        <v>19</v>
      </c>
      <c r="I108" s="148"/>
      <c r="L108" s="144"/>
      <c r="M108" s="149"/>
      <c r="T108" s="150"/>
      <c r="AT108" s="146" t="s">
        <v>142</v>
      </c>
      <c r="AU108" s="146" t="s">
        <v>82</v>
      </c>
      <c r="AV108" s="12" t="s">
        <v>80</v>
      </c>
      <c r="AW108" s="12" t="s">
        <v>33</v>
      </c>
      <c r="AX108" s="12" t="s">
        <v>72</v>
      </c>
      <c r="AY108" s="146" t="s">
        <v>130</v>
      </c>
    </row>
    <row r="109" spans="2:65" s="13" customFormat="1">
      <c r="B109" s="151"/>
      <c r="D109" s="145" t="s">
        <v>142</v>
      </c>
      <c r="E109" s="152" t="s">
        <v>19</v>
      </c>
      <c r="F109" s="153" t="s">
        <v>155</v>
      </c>
      <c r="H109" s="154">
        <v>28</v>
      </c>
      <c r="I109" s="155"/>
      <c r="L109" s="151"/>
      <c r="M109" s="156"/>
      <c r="T109" s="157"/>
      <c r="AT109" s="152" t="s">
        <v>142</v>
      </c>
      <c r="AU109" s="152" t="s">
        <v>82</v>
      </c>
      <c r="AV109" s="13" t="s">
        <v>82</v>
      </c>
      <c r="AW109" s="13" t="s">
        <v>33</v>
      </c>
      <c r="AX109" s="13" t="s">
        <v>80</v>
      </c>
      <c r="AY109" s="152" t="s">
        <v>130</v>
      </c>
    </row>
    <row r="110" spans="2:65" s="11" customFormat="1" ht="22.9" customHeight="1">
      <c r="B110" s="115"/>
      <c r="D110" s="116" t="s">
        <v>71</v>
      </c>
      <c r="E110" s="125" t="s">
        <v>156</v>
      </c>
      <c r="F110" s="125" t="s">
        <v>157</v>
      </c>
      <c r="I110" s="118"/>
      <c r="J110" s="126">
        <f>BK110</f>
        <v>0</v>
      </c>
      <c r="L110" s="115"/>
      <c r="M110" s="120"/>
      <c r="P110" s="121">
        <f>SUM(P111:P153)</f>
        <v>0</v>
      </c>
      <c r="R110" s="121">
        <f>SUM(R111:R153)</f>
        <v>14.770963149999998</v>
      </c>
      <c r="T110" s="122">
        <f>SUM(T111:T153)</f>
        <v>0</v>
      </c>
      <c r="AR110" s="116" t="s">
        <v>80</v>
      </c>
      <c r="AT110" s="123" t="s">
        <v>71</v>
      </c>
      <c r="AU110" s="123" t="s">
        <v>80</v>
      </c>
      <c r="AY110" s="116" t="s">
        <v>130</v>
      </c>
      <c r="BK110" s="124">
        <f>SUM(BK111:BK153)</f>
        <v>0</v>
      </c>
    </row>
    <row r="111" spans="2:65" s="1" customFormat="1" ht="21.75" customHeight="1">
      <c r="B111" s="32"/>
      <c r="C111" s="127" t="s">
        <v>138</v>
      </c>
      <c r="D111" s="127" t="s">
        <v>133</v>
      </c>
      <c r="E111" s="128" t="s">
        <v>158</v>
      </c>
      <c r="F111" s="129" t="s">
        <v>159</v>
      </c>
      <c r="G111" s="130" t="s">
        <v>160</v>
      </c>
      <c r="H111" s="131">
        <v>4.6929999999999996</v>
      </c>
      <c r="I111" s="132"/>
      <c r="J111" s="133">
        <f>ROUND(I111*H111,2)</f>
        <v>0</v>
      </c>
      <c r="K111" s="129" t="s">
        <v>137</v>
      </c>
      <c r="L111" s="32"/>
      <c r="M111" s="134" t="s">
        <v>19</v>
      </c>
      <c r="N111" s="135" t="s">
        <v>43</v>
      </c>
      <c r="P111" s="136">
        <f>O111*H111</f>
        <v>0</v>
      </c>
      <c r="Q111" s="136">
        <v>2.5018699999999998</v>
      </c>
      <c r="R111" s="136">
        <f>Q111*H111</f>
        <v>11.741275909999999</v>
      </c>
      <c r="S111" s="136">
        <v>0</v>
      </c>
      <c r="T111" s="137">
        <f>S111*H111</f>
        <v>0</v>
      </c>
      <c r="AR111" s="138" t="s">
        <v>138</v>
      </c>
      <c r="AT111" s="138" t="s">
        <v>133</v>
      </c>
      <c r="AU111" s="138" t="s">
        <v>82</v>
      </c>
      <c r="AY111" s="17" t="s">
        <v>130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80</v>
      </c>
      <c r="BK111" s="139">
        <f>ROUND(I111*H111,2)</f>
        <v>0</v>
      </c>
      <c r="BL111" s="17" t="s">
        <v>138</v>
      </c>
      <c r="BM111" s="138" t="s">
        <v>161</v>
      </c>
    </row>
    <row r="112" spans="2:65" s="1" customFormat="1">
      <c r="B112" s="32"/>
      <c r="D112" s="140" t="s">
        <v>140</v>
      </c>
      <c r="F112" s="141" t="s">
        <v>162</v>
      </c>
      <c r="I112" s="142"/>
      <c r="L112" s="32"/>
      <c r="M112" s="143"/>
      <c r="T112" s="51"/>
      <c r="AT112" s="17" t="s">
        <v>140</v>
      </c>
      <c r="AU112" s="17" t="s">
        <v>82</v>
      </c>
    </row>
    <row r="113" spans="2:65" s="12" customFormat="1">
      <c r="B113" s="144"/>
      <c r="D113" s="145" t="s">
        <v>142</v>
      </c>
      <c r="E113" s="146" t="s">
        <v>19</v>
      </c>
      <c r="F113" s="147" t="s">
        <v>163</v>
      </c>
      <c r="H113" s="146" t="s">
        <v>19</v>
      </c>
      <c r="I113" s="148"/>
      <c r="L113" s="144"/>
      <c r="M113" s="149"/>
      <c r="T113" s="150"/>
      <c r="AT113" s="146" t="s">
        <v>142</v>
      </c>
      <c r="AU113" s="146" t="s">
        <v>82</v>
      </c>
      <c r="AV113" s="12" t="s">
        <v>80</v>
      </c>
      <c r="AW113" s="12" t="s">
        <v>33</v>
      </c>
      <c r="AX113" s="12" t="s">
        <v>72</v>
      </c>
      <c r="AY113" s="146" t="s">
        <v>130</v>
      </c>
    </row>
    <row r="114" spans="2:65" s="13" customFormat="1">
      <c r="B114" s="151"/>
      <c r="D114" s="145" t="s">
        <v>142</v>
      </c>
      <c r="E114" s="152" t="s">
        <v>19</v>
      </c>
      <c r="F114" s="153" t="s">
        <v>164</v>
      </c>
      <c r="H114" s="154">
        <v>1.335</v>
      </c>
      <c r="I114" s="155"/>
      <c r="L114" s="151"/>
      <c r="M114" s="156"/>
      <c r="T114" s="157"/>
      <c r="AT114" s="152" t="s">
        <v>142</v>
      </c>
      <c r="AU114" s="152" t="s">
        <v>82</v>
      </c>
      <c r="AV114" s="13" t="s">
        <v>82</v>
      </c>
      <c r="AW114" s="13" t="s">
        <v>33</v>
      </c>
      <c r="AX114" s="13" t="s">
        <v>72</v>
      </c>
      <c r="AY114" s="152" t="s">
        <v>130</v>
      </c>
    </row>
    <row r="115" spans="2:65" s="12" customFormat="1">
      <c r="B115" s="144"/>
      <c r="D115" s="145" t="s">
        <v>142</v>
      </c>
      <c r="E115" s="146" t="s">
        <v>19</v>
      </c>
      <c r="F115" s="147" t="s">
        <v>165</v>
      </c>
      <c r="H115" s="146" t="s">
        <v>19</v>
      </c>
      <c r="I115" s="148"/>
      <c r="L115" s="144"/>
      <c r="M115" s="149"/>
      <c r="T115" s="150"/>
      <c r="AT115" s="146" t="s">
        <v>142</v>
      </c>
      <c r="AU115" s="146" t="s">
        <v>82</v>
      </c>
      <c r="AV115" s="12" t="s">
        <v>80</v>
      </c>
      <c r="AW115" s="12" t="s">
        <v>33</v>
      </c>
      <c r="AX115" s="12" t="s">
        <v>72</v>
      </c>
      <c r="AY115" s="146" t="s">
        <v>130</v>
      </c>
    </row>
    <row r="116" spans="2:65" s="13" customFormat="1">
      <c r="B116" s="151"/>
      <c r="D116" s="145" t="s">
        <v>142</v>
      </c>
      <c r="E116" s="152" t="s">
        <v>19</v>
      </c>
      <c r="F116" s="153" t="s">
        <v>166</v>
      </c>
      <c r="H116" s="154">
        <v>3.3580000000000001</v>
      </c>
      <c r="I116" s="155"/>
      <c r="L116" s="151"/>
      <c r="M116" s="156"/>
      <c r="T116" s="157"/>
      <c r="AT116" s="152" t="s">
        <v>142</v>
      </c>
      <c r="AU116" s="152" t="s">
        <v>82</v>
      </c>
      <c r="AV116" s="13" t="s">
        <v>82</v>
      </c>
      <c r="AW116" s="13" t="s">
        <v>33</v>
      </c>
      <c r="AX116" s="13" t="s">
        <v>72</v>
      </c>
      <c r="AY116" s="152" t="s">
        <v>130</v>
      </c>
    </row>
    <row r="117" spans="2:65" s="14" customFormat="1">
      <c r="B117" s="158"/>
      <c r="D117" s="145" t="s">
        <v>142</v>
      </c>
      <c r="E117" s="159" t="s">
        <v>19</v>
      </c>
      <c r="F117" s="160" t="s">
        <v>167</v>
      </c>
      <c r="H117" s="161">
        <v>4.6929999999999996</v>
      </c>
      <c r="I117" s="162"/>
      <c r="L117" s="158"/>
      <c r="M117" s="163"/>
      <c r="T117" s="164"/>
      <c r="AT117" s="159" t="s">
        <v>142</v>
      </c>
      <c r="AU117" s="159" t="s">
        <v>82</v>
      </c>
      <c r="AV117" s="14" t="s">
        <v>138</v>
      </c>
      <c r="AW117" s="14" t="s">
        <v>33</v>
      </c>
      <c r="AX117" s="14" t="s">
        <v>80</v>
      </c>
      <c r="AY117" s="159" t="s">
        <v>130</v>
      </c>
    </row>
    <row r="118" spans="2:65" s="1" customFormat="1" ht="21.75" customHeight="1">
      <c r="B118" s="32"/>
      <c r="C118" s="127" t="s">
        <v>168</v>
      </c>
      <c r="D118" s="127" t="s">
        <v>133</v>
      </c>
      <c r="E118" s="128" t="s">
        <v>169</v>
      </c>
      <c r="F118" s="129" t="s">
        <v>170</v>
      </c>
      <c r="G118" s="130" t="s">
        <v>160</v>
      </c>
      <c r="H118" s="131">
        <v>4.6929999999999996</v>
      </c>
      <c r="I118" s="132"/>
      <c r="J118" s="133">
        <f>ROUND(I118*H118,2)</f>
        <v>0</v>
      </c>
      <c r="K118" s="129" t="s">
        <v>137</v>
      </c>
      <c r="L118" s="32"/>
      <c r="M118" s="134" t="s">
        <v>19</v>
      </c>
      <c r="N118" s="135" t="s">
        <v>43</v>
      </c>
      <c r="P118" s="136">
        <f>O118*H118</f>
        <v>0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138</v>
      </c>
      <c r="AT118" s="138" t="s">
        <v>133</v>
      </c>
      <c r="AU118" s="138" t="s">
        <v>82</v>
      </c>
      <c r="AY118" s="17" t="s">
        <v>130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7" t="s">
        <v>80</v>
      </c>
      <c r="BK118" s="139">
        <f>ROUND(I118*H118,2)</f>
        <v>0</v>
      </c>
      <c r="BL118" s="17" t="s">
        <v>138</v>
      </c>
      <c r="BM118" s="138" t="s">
        <v>171</v>
      </c>
    </row>
    <row r="119" spans="2:65" s="1" customFormat="1">
      <c r="B119" s="32"/>
      <c r="D119" s="140" t="s">
        <v>140</v>
      </c>
      <c r="F119" s="141" t="s">
        <v>172</v>
      </c>
      <c r="I119" s="142"/>
      <c r="L119" s="32"/>
      <c r="M119" s="143"/>
      <c r="T119" s="51"/>
      <c r="AT119" s="17" t="s">
        <v>140</v>
      </c>
      <c r="AU119" s="17" t="s">
        <v>82</v>
      </c>
    </row>
    <row r="120" spans="2:65" s="1" customFormat="1" ht="24.2" customHeight="1">
      <c r="B120" s="32"/>
      <c r="C120" s="127" t="s">
        <v>173</v>
      </c>
      <c r="D120" s="127" t="s">
        <v>133</v>
      </c>
      <c r="E120" s="128" t="s">
        <v>174</v>
      </c>
      <c r="F120" s="129" t="s">
        <v>175</v>
      </c>
      <c r="G120" s="130" t="s">
        <v>160</v>
      </c>
      <c r="H120" s="131">
        <v>4.6929999999999996</v>
      </c>
      <c r="I120" s="132"/>
      <c r="J120" s="133">
        <f>ROUND(I120*H120,2)</f>
        <v>0</v>
      </c>
      <c r="K120" s="129" t="s">
        <v>137</v>
      </c>
      <c r="L120" s="32"/>
      <c r="M120" s="134" t="s">
        <v>19</v>
      </c>
      <c r="N120" s="135" t="s">
        <v>43</v>
      </c>
      <c r="P120" s="136">
        <f>O120*H120</f>
        <v>0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138</v>
      </c>
      <c r="AT120" s="138" t="s">
        <v>133</v>
      </c>
      <c r="AU120" s="138" t="s">
        <v>82</v>
      </c>
      <c r="AY120" s="17" t="s">
        <v>130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7" t="s">
        <v>80</v>
      </c>
      <c r="BK120" s="139">
        <f>ROUND(I120*H120,2)</f>
        <v>0</v>
      </c>
      <c r="BL120" s="17" t="s">
        <v>138</v>
      </c>
      <c r="BM120" s="138" t="s">
        <v>176</v>
      </c>
    </row>
    <row r="121" spans="2:65" s="1" customFormat="1">
      <c r="B121" s="32"/>
      <c r="D121" s="140" t="s">
        <v>140</v>
      </c>
      <c r="F121" s="141" t="s">
        <v>177</v>
      </c>
      <c r="I121" s="142"/>
      <c r="L121" s="32"/>
      <c r="M121" s="143"/>
      <c r="T121" s="51"/>
      <c r="AT121" s="17" t="s">
        <v>140</v>
      </c>
      <c r="AU121" s="17" t="s">
        <v>82</v>
      </c>
    </row>
    <row r="122" spans="2:65" s="1" customFormat="1" ht="16.5" customHeight="1">
      <c r="B122" s="32"/>
      <c r="C122" s="127" t="s">
        <v>178</v>
      </c>
      <c r="D122" s="127" t="s">
        <v>133</v>
      </c>
      <c r="E122" s="128" t="s">
        <v>179</v>
      </c>
      <c r="F122" s="129" t="s">
        <v>180</v>
      </c>
      <c r="G122" s="130" t="s">
        <v>181</v>
      </c>
      <c r="H122" s="131">
        <v>0.21199999999999999</v>
      </c>
      <c r="I122" s="132"/>
      <c r="J122" s="133">
        <f>ROUND(I122*H122,2)</f>
        <v>0</v>
      </c>
      <c r="K122" s="129" t="s">
        <v>137</v>
      </c>
      <c r="L122" s="32"/>
      <c r="M122" s="134" t="s">
        <v>19</v>
      </c>
      <c r="N122" s="135" t="s">
        <v>43</v>
      </c>
      <c r="P122" s="136">
        <f>O122*H122</f>
        <v>0</v>
      </c>
      <c r="Q122" s="136">
        <v>1.06277</v>
      </c>
      <c r="R122" s="136">
        <f>Q122*H122</f>
        <v>0.22530723999999999</v>
      </c>
      <c r="S122" s="136">
        <v>0</v>
      </c>
      <c r="T122" s="137">
        <f>S122*H122</f>
        <v>0</v>
      </c>
      <c r="AR122" s="138" t="s">
        <v>138</v>
      </c>
      <c r="AT122" s="138" t="s">
        <v>133</v>
      </c>
      <c r="AU122" s="138" t="s">
        <v>82</v>
      </c>
      <c r="AY122" s="17" t="s">
        <v>130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80</v>
      </c>
      <c r="BK122" s="139">
        <f>ROUND(I122*H122,2)</f>
        <v>0</v>
      </c>
      <c r="BL122" s="17" t="s">
        <v>138</v>
      </c>
      <c r="BM122" s="138" t="s">
        <v>182</v>
      </c>
    </row>
    <row r="123" spans="2:65" s="1" customFormat="1">
      <c r="B123" s="32"/>
      <c r="D123" s="140" t="s">
        <v>140</v>
      </c>
      <c r="F123" s="141" t="s">
        <v>183</v>
      </c>
      <c r="I123" s="142"/>
      <c r="L123" s="32"/>
      <c r="M123" s="143"/>
      <c r="T123" s="51"/>
      <c r="AT123" s="17" t="s">
        <v>140</v>
      </c>
      <c r="AU123" s="17" t="s">
        <v>82</v>
      </c>
    </row>
    <row r="124" spans="2:65" s="12" customFormat="1">
      <c r="B124" s="144"/>
      <c r="D124" s="145" t="s">
        <v>142</v>
      </c>
      <c r="E124" s="146" t="s">
        <v>19</v>
      </c>
      <c r="F124" s="147" t="s">
        <v>163</v>
      </c>
      <c r="H124" s="146" t="s">
        <v>19</v>
      </c>
      <c r="I124" s="148"/>
      <c r="L124" s="144"/>
      <c r="M124" s="149"/>
      <c r="T124" s="150"/>
      <c r="AT124" s="146" t="s">
        <v>142</v>
      </c>
      <c r="AU124" s="146" t="s">
        <v>82</v>
      </c>
      <c r="AV124" s="12" t="s">
        <v>80</v>
      </c>
      <c r="AW124" s="12" t="s">
        <v>33</v>
      </c>
      <c r="AX124" s="12" t="s">
        <v>72</v>
      </c>
      <c r="AY124" s="146" t="s">
        <v>130</v>
      </c>
    </row>
    <row r="125" spans="2:65" s="13" customFormat="1">
      <c r="B125" s="151"/>
      <c r="D125" s="145" t="s">
        <v>142</v>
      </c>
      <c r="E125" s="152" t="s">
        <v>19</v>
      </c>
      <c r="F125" s="153" t="s">
        <v>184</v>
      </c>
      <c r="H125" s="154">
        <v>0.06</v>
      </c>
      <c r="I125" s="155"/>
      <c r="L125" s="151"/>
      <c r="M125" s="156"/>
      <c r="T125" s="157"/>
      <c r="AT125" s="152" t="s">
        <v>142</v>
      </c>
      <c r="AU125" s="152" t="s">
        <v>82</v>
      </c>
      <c r="AV125" s="13" t="s">
        <v>82</v>
      </c>
      <c r="AW125" s="13" t="s">
        <v>33</v>
      </c>
      <c r="AX125" s="13" t="s">
        <v>72</v>
      </c>
      <c r="AY125" s="152" t="s">
        <v>130</v>
      </c>
    </row>
    <row r="126" spans="2:65" s="12" customFormat="1">
      <c r="B126" s="144"/>
      <c r="D126" s="145" t="s">
        <v>142</v>
      </c>
      <c r="E126" s="146" t="s">
        <v>19</v>
      </c>
      <c r="F126" s="147" t="s">
        <v>165</v>
      </c>
      <c r="H126" s="146" t="s">
        <v>19</v>
      </c>
      <c r="I126" s="148"/>
      <c r="L126" s="144"/>
      <c r="M126" s="149"/>
      <c r="T126" s="150"/>
      <c r="AT126" s="146" t="s">
        <v>142</v>
      </c>
      <c r="AU126" s="146" t="s">
        <v>82</v>
      </c>
      <c r="AV126" s="12" t="s">
        <v>80</v>
      </c>
      <c r="AW126" s="12" t="s">
        <v>33</v>
      </c>
      <c r="AX126" s="12" t="s">
        <v>72</v>
      </c>
      <c r="AY126" s="146" t="s">
        <v>130</v>
      </c>
    </row>
    <row r="127" spans="2:65" s="13" customFormat="1">
      <c r="B127" s="151"/>
      <c r="D127" s="145" t="s">
        <v>142</v>
      </c>
      <c r="E127" s="152" t="s">
        <v>19</v>
      </c>
      <c r="F127" s="153" t="s">
        <v>185</v>
      </c>
      <c r="H127" s="154">
        <v>0.152</v>
      </c>
      <c r="I127" s="155"/>
      <c r="L127" s="151"/>
      <c r="M127" s="156"/>
      <c r="T127" s="157"/>
      <c r="AT127" s="152" t="s">
        <v>142</v>
      </c>
      <c r="AU127" s="152" t="s">
        <v>82</v>
      </c>
      <c r="AV127" s="13" t="s">
        <v>82</v>
      </c>
      <c r="AW127" s="13" t="s">
        <v>33</v>
      </c>
      <c r="AX127" s="13" t="s">
        <v>72</v>
      </c>
      <c r="AY127" s="152" t="s">
        <v>130</v>
      </c>
    </row>
    <row r="128" spans="2:65" s="14" customFormat="1">
      <c r="B128" s="158"/>
      <c r="D128" s="145" t="s">
        <v>142</v>
      </c>
      <c r="E128" s="159" t="s">
        <v>19</v>
      </c>
      <c r="F128" s="160" t="s">
        <v>167</v>
      </c>
      <c r="H128" s="161">
        <v>0.21199999999999999</v>
      </c>
      <c r="I128" s="162"/>
      <c r="L128" s="158"/>
      <c r="M128" s="163"/>
      <c r="T128" s="164"/>
      <c r="AT128" s="159" t="s">
        <v>142</v>
      </c>
      <c r="AU128" s="159" t="s">
        <v>82</v>
      </c>
      <c r="AV128" s="14" t="s">
        <v>138</v>
      </c>
      <c r="AW128" s="14" t="s">
        <v>33</v>
      </c>
      <c r="AX128" s="14" t="s">
        <v>80</v>
      </c>
      <c r="AY128" s="159" t="s">
        <v>130</v>
      </c>
    </row>
    <row r="129" spans="2:65" s="1" customFormat="1" ht="37.9" customHeight="1">
      <c r="B129" s="32"/>
      <c r="C129" s="127" t="s">
        <v>186</v>
      </c>
      <c r="D129" s="127" t="s">
        <v>133</v>
      </c>
      <c r="E129" s="128" t="s">
        <v>187</v>
      </c>
      <c r="F129" s="129" t="s">
        <v>188</v>
      </c>
      <c r="G129" s="130" t="s">
        <v>136</v>
      </c>
      <c r="H129" s="131">
        <v>281</v>
      </c>
      <c r="I129" s="132"/>
      <c r="J129" s="133">
        <f>ROUND(I129*H129,2)</f>
        <v>0</v>
      </c>
      <c r="K129" s="129" t="s">
        <v>19</v>
      </c>
      <c r="L129" s="32"/>
      <c r="M129" s="134" t="s">
        <v>19</v>
      </c>
      <c r="N129" s="135" t="s">
        <v>43</v>
      </c>
      <c r="P129" s="136">
        <f>O129*H129</f>
        <v>0</v>
      </c>
      <c r="Q129" s="136">
        <v>9.9799999999999993E-3</v>
      </c>
      <c r="R129" s="136">
        <f>Q129*H129</f>
        <v>2.8043799999999997</v>
      </c>
      <c r="S129" s="136">
        <v>0</v>
      </c>
      <c r="T129" s="137">
        <f>S129*H129</f>
        <v>0</v>
      </c>
      <c r="AR129" s="138" t="s">
        <v>138</v>
      </c>
      <c r="AT129" s="138" t="s">
        <v>133</v>
      </c>
      <c r="AU129" s="138" t="s">
        <v>82</v>
      </c>
      <c r="AY129" s="17" t="s">
        <v>130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80</v>
      </c>
      <c r="BK129" s="139">
        <f>ROUND(I129*H129,2)</f>
        <v>0</v>
      </c>
      <c r="BL129" s="17" t="s">
        <v>138</v>
      </c>
      <c r="BM129" s="138" t="s">
        <v>189</v>
      </c>
    </row>
    <row r="130" spans="2:65" s="12" customFormat="1">
      <c r="B130" s="144"/>
      <c r="D130" s="145" t="s">
        <v>142</v>
      </c>
      <c r="E130" s="146" t="s">
        <v>19</v>
      </c>
      <c r="F130" s="147" t="s">
        <v>190</v>
      </c>
      <c r="H130" s="146" t="s">
        <v>19</v>
      </c>
      <c r="I130" s="148"/>
      <c r="L130" s="144"/>
      <c r="M130" s="149"/>
      <c r="T130" s="150"/>
      <c r="AT130" s="146" t="s">
        <v>142</v>
      </c>
      <c r="AU130" s="146" t="s">
        <v>82</v>
      </c>
      <c r="AV130" s="12" t="s">
        <v>80</v>
      </c>
      <c r="AW130" s="12" t="s">
        <v>33</v>
      </c>
      <c r="AX130" s="12" t="s">
        <v>72</v>
      </c>
      <c r="AY130" s="146" t="s">
        <v>130</v>
      </c>
    </row>
    <row r="131" spans="2:65" s="12" customFormat="1">
      <c r="B131" s="144"/>
      <c r="D131" s="145" t="s">
        <v>142</v>
      </c>
      <c r="E131" s="146" t="s">
        <v>19</v>
      </c>
      <c r="F131" s="147" t="s">
        <v>191</v>
      </c>
      <c r="H131" s="146" t="s">
        <v>19</v>
      </c>
      <c r="I131" s="148"/>
      <c r="L131" s="144"/>
      <c r="M131" s="149"/>
      <c r="T131" s="150"/>
      <c r="AT131" s="146" t="s">
        <v>142</v>
      </c>
      <c r="AU131" s="146" t="s">
        <v>82</v>
      </c>
      <c r="AV131" s="12" t="s">
        <v>80</v>
      </c>
      <c r="AW131" s="12" t="s">
        <v>33</v>
      </c>
      <c r="AX131" s="12" t="s">
        <v>72</v>
      </c>
      <c r="AY131" s="146" t="s">
        <v>130</v>
      </c>
    </row>
    <row r="132" spans="2:65" s="12" customFormat="1">
      <c r="B132" s="144"/>
      <c r="D132" s="145" t="s">
        <v>142</v>
      </c>
      <c r="E132" s="146" t="s">
        <v>19</v>
      </c>
      <c r="F132" s="147" t="s">
        <v>192</v>
      </c>
      <c r="H132" s="146" t="s">
        <v>19</v>
      </c>
      <c r="I132" s="148"/>
      <c r="L132" s="144"/>
      <c r="M132" s="149"/>
      <c r="T132" s="150"/>
      <c r="AT132" s="146" t="s">
        <v>142</v>
      </c>
      <c r="AU132" s="146" t="s">
        <v>82</v>
      </c>
      <c r="AV132" s="12" t="s">
        <v>80</v>
      </c>
      <c r="AW132" s="12" t="s">
        <v>33</v>
      </c>
      <c r="AX132" s="12" t="s">
        <v>72</v>
      </c>
      <c r="AY132" s="146" t="s">
        <v>130</v>
      </c>
    </row>
    <row r="133" spans="2:65" s="12" customFormat="1">
      <c r="B133" s="144"/>
      <c r="D133" s="145" t="s">
        <v>142</v>
      </c>
      <c r="E133" s="146" t="s">
        <v>19</v>
      </c>
      <c r="F133" s="147" t="s">
        <v>193</v>
      </c>
      <c r="H133" s="146" t="s">
        <v>19</v>
      </c>
      <c r="I133" s="148"/>
      <c r="L133" s="144"/>
      <c r="M133" s="149"/>
      <c r="T133" s="150"/>
      <c r="AT133" s="146" t="s">
        <v>142</v>
      </c>
      <c r="AU133" s="146" t="s">
        <v>82</v>
      </c>
      <c r="AV133" s="12" t="s">
        <v>80</v>
      </c>
      <c r="AW133" s="12" t="s">
        <v>33</v>
      </c>
      <c r="AX133" s="12" t="s">
        <v>72</v>
      </c>
      <c r="AY133" s="146" t="s">
        <v>130</v>
      </c>
    </row>
    <row r="134" spans="2:65" s="12" customFormat="1">
      <c r="B134" s="144"/>
      <c r="D134" s="145" t="s">
        <v>142</v>
      </c>
      <c r="E134" s="146" t="s">
        <v>19</v>
      </c>
      <c r="F134" s="147" t="s">
        <v>194</v>
      </c>
      <c r="H134" s="146" t="s">
        <v>19</v>
      </c>
      <c r="I134" s="148"/>
      <c r="L134" s="144"/>
      <c r="M134" s="149"/>
      <c r="T134" s="150"/>
      <c r="AT134" s="146" t="s">
        <v>142</v>
      </c>
      <c r="AU134" s="146" t="s">
        <v>82</v>
      </c>
      <c r="AV134" s="12" t="s">
        <v>80</v>
      </c>
      <c r="AW134" s="12" t="s">
        <v>33</v>
      </c>
      <c r="AX134" s="12" t="s">
        <v>72</v>
      </c>
      <c r="AY134" s="146" t="s">
        <v>130</v>
      </c>
    </row>
    <row r="135" spans="2:65" s="12" customFormat="1">
      <c r="B135" s="144"/>
      <c r="D135" s="145" t="s">
        <v>142</v>
      </c>
      <c r="E135" s="146" t="s">
        <v>19</v>
      </c>
      <c r="F135" s="147" t="s">
        <v>195</v>
      </c>
      <c r="H135" s="146" t="s">
        <v>19</v>
      </c>
      <c r="I135" s="148"/>
      <c r="L135" s="144"/>
      <c r="M135" s="149"/>
      <c r="T135" s="150"/>
      <c r="AT135" s="146" t="s">
        <v>142</v>
      </c>
      <c r="AU135" s="146" t="s">
        <v>82</v>
      </c>
      <c r="AV135" s="12" t="s">
        <v>80</v>
      </c>
      <c r="AW135" s="12" t="s">
        <v>33</v>
      </c>
      <c r="AX135" s="12" t="s">
        <v>72</v>
      </c>
      <c r="AY135" s="146" t="s">
        <v>130</v>
      </c>
    </row>
    <row r="136" spans="2:65" s="12" customFormat="1">
      <c r="B136" s="144"/>
      <c r="D136" s="145" t="s">
        <v>142</v>
      </c>
      <c r="E136" s="146" t="s">
        <v>19</v>
      </c>
      <c r="F136" s="147" t="s">
        <v>196</v>
      </c>
      <c r="H136" s="146" t="s">
        <v>19</v>
      </c>
      <c r="I136" s="148"/>
      <c r="L136" s="144"/>
      <c r="M136" s="149"/>
      <c r="T136" s="150"/>
      <c r="AT136" s="146" t="s">
        <v>142</v>
      </c>
      <c r="AU136" s="146" t="s">
        <v>82</v>
      </c>
      <c r="AV136" s="12" t="s">
        <v>80</v>
      </c>
      <c r="AW136" s="12" t="s">
        <v>33</v>
      </c>
      <c r="AX136" s="12" t="s">
        <v>72</v>
      </c>
      <c r="AY136" s="146" t="s">
        <v>130</v>
      </c>
    </row>
    <row r="137" spans="2:65" s="12" customFormat="1">
      <c r="B137" s="144"/>
      <c r="D137" s="145" t="s">
        <v>142</v>
      </c>
      <c r="E137" s="146" t="s">
        <v>19</v>
      </c>
      <c r="F137" s="147" t="s">
        <v>197</v>
      </c>
      <c r="H137" s="146" t="s">
        <v>19</v>
      </c>
      <c r="I137" s="148"/>
      <c r="L137" s="144"/>
      <c r="M137" s="149"/>
      <c r="T137" s="150"/>
      <c r="AT137" s="146" t="s">
        <v>142</v>
      </c>
      <c r="AU137" s="146" t="s">
        <v>82</v>
      </c>
      <c r="AV137" s="12" t="s">
        <v>80</v>
      </c>
      <c r="AW137" s="12" t="s">
        <v>33</v>
      </c>
      <c r="AX137" s="12" t="s">
        <v>72</v>
      </c>
      <c r="AY137" s="146" t="s">
        <v>130</v>
      </c>
    </row>
    <row r="138" spans="2:65" s="12" customFormat="1">
      <c r="B138" s="144"/>
      <c r="D138" s="145" t="s">
        <v>142</v>
      </c>
      <c r="E138" s="146" t="s">
        <v>19</v>
      </c>
      <c r="F138" s="147" t="s">
        <v>198</v>
      </c>
      <c r="H138" s="146" t="s">
        <v>19</v>
      </c>
      <c r="I138" s="148"/>
      <c r="L138" s="144"/>
      <c r="M138" s="149"/>
      <c r="T138" s="150"/>
      <c r="AT138" s="146" t="s">
        <v>142</v>
      </c>
      <c r="AU138" s="146" t="s">
        <v>82</v>
      </c>
      <c r="AV138" s="12" t="s">
        <v>80</v>
      </c>
      <c r="AW138" s="12" t="s">
        <v>33</v>
      </c>
      <c r="AX138" s="12" t="s">
        <v>72</v>
      </c>
      <c r="AY138" s="146" t="s">
        <v>130</v>
      </c>
    </row>
    <row r="139" spans="2:65" s="12" customFormat="1">
      <c r="B139" s="144"/>
      <c r="D139" s="145" t="s">
        <v>142</v>
      </c>
      <c r="E139" s="146" t="s">
        <v>19</v>
      </c>
      <c r="F139" s="147" t="s">
        <v>199</v>
      </c>
      <c r="H139" s="146" t="s">
        <v>19</v>
      </c>
      <c r="I139" s="148"/>
      <c r="L139" s="144"/>
      <c r="M139" s="149"/>
      <c r="T139" s="150"/>
      <c r="AT139" s="146" t="s">
        <v>142</v>
      </c>
      <c r="AU139" s="146" t="s">
        <v>82</v>
      </c>
      <c r="AV139" s="12" t="s">
        <v>80</v>
      </c>
      <c r="AW139" s="12" t="s">
        <v>33</v>
      </c>
      <c r="AX139" s="12" t="s">
        <v>72</v>
      </c>
      <c r="AY139" s="146" t="s">
        <v>130</v>
      </c>
    </row>
    <row r="140" spans="2:65" s="12" customFormat="1">
      <c r="B140" s="144"/>
      <c r="D140" s="145" t="s">
        <v>142</v>
      </c>
      <c r="E140" s="146" t="s">
        <v>19</v>
      </c>
      <c r="F140" s="147" t="s">
        <v>200</v>
      </c>
      <c r="H140" s="146" t="s">
        <v>19</v>
      </c>
      <c r="I140" s="148"/>
      <c r="L140" s="144"/>
      <c r="M140" s="149"/>
      <c r="T140" s="150"/>
      <c r="AT140" s="146" t="s">
        <v>142</v>
      </c>
      <c r="AU140" s="146" t="s">
        <v>82</v>
      </c>
      <c r="AV140" s="12" t="s">
        <v>80</v>
      </c>
      <c r="AW140" s="12" t="s">
        <v>33</v>
      </c>
      <c r="AX140" s="12" t="s">
        <v>72</v>
      </c>
      <c r="AY140" s="146" t="s">
        <v>130</v>
      </c>
    </row>
    <row r="141" spans="2:65" s="12" customFormat="1">
      <c r="B141" s="144"/>
      <c r="D141" s="145" t="s">
        <v>142</v>
      </c>
      <c r="E141" s="146" t="s">
        <v>19</v>
      </c>
      <c r="F141" s="147" t="s">
        <v>201</v>
      </c>
      <c r="H141" s="146" t="s">
        <v>19</v>
      </c>
      <c r="I141" s="148"/>
      <c r="L141" s="144"/>
      <c r="M141" s="149"/>
      <c r="T141" s="150"/>
      <c r="AT141" s="146" t="s">
        <v>142</v>
      </c>
      <c r="AU141" s="146" t="s">
        <v>82</v>
      </c>
      <c r="AV141" s="12" t="s">
        <v>80</v>
      </c>
      <c r="AW141" s="12" t="s">
        <v>33</v>
      </c>
      <c r="AX141" s="12" t="s">
        <v>72</v>
      </c>
      <c r="AY141" s="146" t="s">
        <v>130</v>
      </c>
    </row>
    <row r="142" spans="2:65" s="12" customFormat="1">
      <c r="B142" s="144"/>
      <c r="D142" s="145" t="s">
        <v>142</v>
      </c>
      <c r="E142" s="146" t="s">
        <v>19</v>
      </c>
      <c r="F142" s="147" t="s">
        <v>202</v>
      </c>
      <c r="H142" s="146" t="s">
        <v>19</v>
      </c>
      <c r="I142" s="148"/>
      <c r="L142" s="144"/>
      <c r="M142" s="149"/>
      <c r="T142" s="150"/>
      <c r="AT142" s="146" t="s">
        <v>142</v>
      </c>
      <c r="AU142" s="146" t="s">
        <v>82</v>
      </c>
      <c r="AV142" s="12" t="s">
        <v>80</v>
      </c>
      <c r="AW142" s="12" t="s">
        <v>33</v>
      </c>
      <c r="AX142" s="12" t="s">
        <v>72</v>
      </c>
      <c r="AY142" s="146" t="s">
        <v>130</v>
      </c>
    </row>
    <row r="143" spans="2:65" s="12" customFormat="1">
      <c r="B143" s="144"/>
      <c r="D143" s="145" t="s">
        <v>142</v>
      </c>
      <c r="E143" s="146" t="s">
        <v>19</v>
      </c>
      <c r="F143" s="147" t="s">
        <v>203</v>
      </c>
      <c r="H143" s="146" t="s">
        <v>19</v>
      </c>
      <c r="I143" s="148"/>
      <c r="L143" s="144"/>
      <c r="M143" s="149"/>
      <c r="T143" s="150"/>
      <c r="AT143" s="146" t="s">
        <v>142</v>
      </c>
      <c r="AU143" s="146" t="s">
        <v>82</v>
      </c>
      <c r="AV143" s="12" t="s">
        <v>80</v>
      </c>
      <c r="AW143" s="12" t="s">
        <v>33</v>
      </c>
      <c r="AX143" s="12" t="s">
        <v>72</v>
      </c>
      <c r="AY143" s="146" t="s">
        <v>130</v>
      </c>
    </row>
    <row r="144" spans="2:65" s="12" customFormat="1">
      <c r="B144" s="144"/>
      <c r="D144" s="145" t="s">
        <v>142</v>
      </c>
      <c r="E144" s="146" t="s">
        <v>19</v>
      </c>
      <c r="F144" s="147" t="s">
        <v>204</v>
      </c>
      <c r="H144" s="146" t="s">
        <v>19</v>
      </c>
      <c r="I144" s="148"/>
      <c r="L144" s="144"/>
      <c r="M144" s="149"/>
      <c r="T144" s="150"/>
      <c r="AT144" s="146" t="s">
        <v>142</v>
      </c>
      <c r="AU144" s="146" t="s">
        <v>82</v>
      </c>
      <c r="AV144" s="12" t="s">
        <v>80</v>
      </c>
      <c r="AW144" s="12" t="s">
        <v>33</v>
      </c>
      <c r="AX144" s="12" t="s">
        <v>72</v>
      </c>
      <c r="AY144" s="146" t="s">
        <v>130</v>
      </c>
    </row>
    <row r="145" spans="2:65" s="12" customFormat="1">
      <c r="B145" s="144"/>
      <c r="D145" s="145" t="s">
        <v>142</v>
      </c>
      <c r="E145" s="146" t="s">
        <v>19</v>
      </c>
      <c r="F145" s="147" t="s">
        <v>205</v>
      </c>
      <c r="H145" s="146" t="s">
        <v>19</v>
      </c>
      <c r="I145" s="148"/>
      <c r="L145" s="144"/>
      <c r="M145" s="149"/>
      <c r="T145" s="150"/>
      <c r="AT145" s="146" t="s">
        <v>142</v>
      </c>
      <c r="AU145" s="146" t="s">
        <v>82</v>
      </c>
      <c r="AV145" s="12" t="s">
        <v>80</v>
      </c>
      <c r="AW145" s="12" t="s">
        <v>33</v>
      </c>
      <c r="AX145" s="12" t="s">
        <v>72</v>
      </c>
      <c r="AY145" s="146" t="s">
        <v>130</v>
      </c>
    </row>
    <row r="146" spans="2:65" s="12" customFormat="1">
      <c r="B146" s="144"/>
      <c r="D146" s="145" t="s">
        <v>142</v>
      </c>
      <c r="E146" s="146" t="s">
        <v>19</v>
      </c>
      <c r="F146" s="147" t="s">
        <v>206</v>
      </c>
      <c r="H146" s="146" t="s">
        <v>19</v>
      </c>
      <c r="I146" s="148"/>
      <c r="L146" s="144"/>
      <c r="M146" s="149"/>
      <c r="T146" s="150"/>
      <c r="AT146" s="146" t="s">
        <v>142</v>
      </c>
      <c r="AU146" s="146" t="s">
        <v>82</v>
      </c>
      <c r="AV146" s="12" t="s">
        <v>80</v>
      </c>
      <c r="AW146" s="12" t="s">
        <v>33</v>
      </c>
      <c r="AX146" s="12" t="s">
        <v>72</v>
      </c>
      <c r="AY146" s="146" t="s">
        <v>130</v>
      </c>
    </row>
    <row r="147" spans="2:65" s="12" customFormat="1">
      <c r="B147" s="144"/>
      <c r="D147" s="145" t="s">
        <v>142</v>
      </c>
      <c r="E147" s="146" t="s">
        <v>19</v>
      </c>
      <c r="F147" s="147" t="s">
        <v>207</v>
      </c>
      <c r="H147" s="146" t="s">
        <v>19</v>
      </c>
      <c r="I147" s="148"/>
      <c r="L147" s="144"/>
      <c r="M147" s="149"/>
      <c r="T147" s="150"/>
      <c r="AT147" s="146" t="s">
        <v>142</v>
      </c>
      <c r="AU147" s="146" t="s">
        <v>82</v>
      </c>
      <c r="AV147" s="12" t="s">
        <v>80</v>
      </c>
      <c r="AW147" s="12" t="s">
        <v>33</v>
      </c>
      <c r="AX147" s="12" t="s">
        <v>72</v>
      </c>
      <c r="AY147" s="146" t="s">
        <v>130</v>
      </c>
    </row>
    <row r="148" spans="2:65" s="12" customFormat="1">
      <c r="B148" s="144"/>
      <c r="D148" s="145" t="s">
        <v>142</v>
      </c>
      <c r="E148" s="146" t="s">
        <v>19</v>
      </c>
      <c r="F148" s="147" t="s">
        <v>208</v>
      </c>
      <c r="H148" s="146" t="s">
        <v>19</v>
      </c>
      <c r="I148" s="148"/>
      <c r="L148" s="144"/>
      <c r="M148" s="149"/>
      <c r="T148" s="150"/>
      <c r="AT148" s="146" t="s">
        <v>142</v>
      </c>
      <c r="AU148" s="146" t="s">
        <v>82</v>
      </c>
      <c r="AV148" s="12" t="s">
        <v>80</v>
      </c>
      <c r="AW148" s="12" t="s">
        <v>33</v>
      </c>
      <c r="AX148" s="12" t="s">
        <v>72</v>
      </c>
      <c r="AY148" s="146" t="s">
        <v>130</v>
      </c>
    </row>
    <row r="149" spans="2:65" s="12" customFormat="1">
      <c r="B149" s="144"/>
      <c r="D149" s="145" t="s">
        <v>142</v>
      </c>
      <c r="E149" s="146" t="s">
        <v>19</v>
      </c>
      <c r="F149" s="147" t="s">
        <v>777</v>
      </c>
      <c r="H149" s="146" t="s">
        <v>19</v>
      </c>
      <c r="I149" s="148"/>
      <c r="L149" s="144"/>
      <c r="M149" s="149"/>
      <c r="T149" s="150"/>
      <c r="AT149" s="146" t="s">
        <v>142</v>
      </c>
      <c r="AU149" s="146" t="s">
        <v>82</v>
      </c>
      <c r="AV149" s="12" t="s">
        <v>80</v>
      </c>
      <c r="AW149" s="12" t="s">
        <v>33</v>
      </c>
      <c r="AX149" s="12" t="s">
        <v>72</v>
      </c>
      <c r="AY149" s="146" t="s">
        <v>130</v>
      </c>
    </row>
    <row r="150" spans="2:65" s="12" customFormat="1">
      <c r="B150" s="144"/>
      <c r="D150" s="145" t="s">
        <v>142</v>
      </c>
      <c r="E150" s="146" t="s">
        <v>19</v>
      </c>
      <c r="F150" s="147" t="s">
        <v>209</v>
      </c>
      <c r="H150" s="146" t="s">
        <v>19</v>
      </c>
      <c r="I150" s="148"/>
      <c r="L150" s="144"/>
      <c r="M150" s="149"/>
      <c r="T150" s="150"/>
      <c r="AT150" s="146" t="s">
        <v>142</v>
      </c>
      <c r="AU150" s="146" t="s">
        <v>82</v>
      </c>
      <c r="AV150" s="12" t="s">
        <v>80</v>
      </c>
      <c r="AW150" s="12" t="s">
        <v>33</v>
      </c>
      <c r="AX150" s="12" t="s">
        <v>72</v>
      </c>
      <c r="AY150" s="146" t="s">
        <v>130</v>
      </c>
    </row>
    <row r="151" spans="2:65" s="12" customFormat="1">
      <c r="B151" s="144"/>
      <c r="D151" s="145" t="s">
        <v>142</v>
      </c>
      <c r="E151" s="146" t="s">
        <v>19</v>
      </c>
      <c r="F151" s="147" t="s">
        <v>203</v>
      </c>
      <c r="H151" s="146" t="s">
        <v>19</v>
      </c>
      <c r="I151" s="148"/>
      <c r="L151" s="144"/>
      <c r="M151" s="149"/>
      <c r="T151" s="150"/>
      <c r="AT151" s="146" t="s">
        <v>142</v>
      </c>
      <c r="AU151" s="146" t="s">
        <v>82</v>
      </c>
      <c r="AV151" s="12" t="s">
        <v>80</v>
      </c>
      <c r="AW151" s="12" t="s">
        <v>33</v>
      </c>
      <c r="AX151" s="12" t="s">
        <v>72</v>
      </c>
      <c r="AY151" s="146" t="s">
        <v>130</v>
      </c>
    </row>
    <row r="152" spans="2:65" s="13" customFormat="1">
      <c r="B152" s="151"/>
      <c r="D152" s="145" t="s">
        <v>142</v>
      </c>
      <c r="E152" s="152" t="s">
        <v>19</v>
      </c>
      <c r="F152" s="153" t="s">
        <v>210</v>
      </c>
      <c r="H152" s="154">
        <v>281</v>
      </c>
      <c r="I152" s="155"/>
      <c r="L152" s="151"/>
      <c r="M152" s="156"/>
      <c r="T152" s="157"/>
      <c r="AT152" s="152" t="s">
        <v>142</v>
      </c>
      <c r="AU152" s="152" t="s">
        <v>82</v>
      </c>
      <c r="AV152" s="13" t="s">
        <v>82</v>
      </c>
      <c r="AW152" s="13" t="s">
        <v>33</v>
      </c>
      <c r="AX152" s="13" t="s">
        <v>80</v>
      </c>
      <c r="AY152" s="152" t="s">
        <v>130</v>
      </c>
    </row>
    <row r="153" spans="2:65" s="1" customFormat="1" ht="16.5" customHeight="1">
      <c r="B153" s="32"/>
      <c r="C153" s="127" t="s">
        <v>211</v>
      </c>
      <c r="D153" s="127" t="s">
        <v>133</v>
      </c>
      <c r="E153" s="128" t="s">
        <v>212</v>
      </c>
      <c r="F153" s="129" t="s">
        <v>213</v>
      </c>
      <c r="G153" s="130" t="s">
        <v>214</v>
      </c>
      <c r="H153" s="131">
        <v>300</v>
      </c>
      <c r="I153" s="132"/>
      <c r="J153" s="133">
        <f>ROUND(I153*H153,2)</f>
        <v>0</v>
      </c>
      <c r="K153" s="129" t="s">
        <v>19</v>
      </c>
      <c r="L153" s="32"/>
      <c r="M153" s="134" t="s">
        <v>19</v>
      </c>
      <c r="N153" s="135" t="s">
        <v>43</v>
      </c>
      <c r="P153" s="136">
        <f>O153*H153</f>
        <v>0</v>
      </c>
      <c r="Q153" s="136">
        <v>0</v>
      </c>
      <c r="R153" s="136">
        <f>Q153*H153</f>
        <v>0</v>
      </c>
      <c r="S153" s="136">
        <v>0</v>
      </c>
      <c r="T153" s="137">
        <f>S153*H153</f>
        <v>0</v>
      </c>
      <c r="AR153" s="138" t="s">
        <v>138</v>
      </c>
      <c r="AT153" s="138" t="s">
        <v>133</v>
      </c>
      <c r="AU153" s="138" t="s">
        <v>82</v>
      </c>
      <c r="AY153" s="17" t="s">
        <v>130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7" t="s">
        <v>80</v>
      </c>
      <c r="BK153" s="139">
        <f>ROUND(I153*H153,2)</f>
        <v>0</v>
      </c>
      <c r="BL153" s="17" t="s">
        <v>138</v>
      </c>
      <c r="BM153" s="138" t="s">
        <v>215</v>
      </c>
    </row>
    <row r="154" spans="2:65" s="11" customFormat="1" ht="22.9" customHeight="1">
      <c r="B154" s="115"/>
      <c r="D154" s="116" t="s">
        <v>71</v>
      </c>
      <c r="E154" s="125" t="s">
        <v>216</v>
      </c>
      <c r="F154" s="125" t="s">
        <v>217</v>
      </c>
      <c r="I154" s="118"/>
      <c r="J154" s="126">
        <f>BK154</f>
        <v>0</v>
      </c>
      <c r="L154" s="115"/>
      <c r="M154" s="120"/>
      <c r="P154" s="121">
        <f>SUM(P155:P157)</f>
        <v>0</v>
      </c>
      <c r="R154" s="121">
        <f>SUM(R155:R157)</f>
        <v>0.43946000000000002</v>
      </c>
      <c r="T154" s="122">
        <f>SUM(T155:T157)</f>
        <v>0</v>
      </c>
      <c r="AR154" s="116" t="s">
        <v>80</v>
      </c>
      <c r="AT154" s="123" t="s">
        <v>71</v>
      </c>
      <c r="AU154" s="123" t="s">
        <v>80</v>
      </c>
      <c r="AY154" s="116" t="s">
        <v>130</v>
      </c>
      <c r="BK154" s="124">
        <f>SUM(BK155:BK157)</f>
        <v>0</v>
      </c>
    </row>
    <row r="155" spans="2:65" s="1" customFormat="1" ht="24.2" customHeight="1">
      <c r="B155" s="32"/>
      <c r="C155" s="127" t="s">
        <v>218</v>
      </c>
      <c r="D155" s="127" t="s">
        <v>133</v>
      </c>
      <c r="E155" s="128" t="s">
        <v>219</v>
      </c>
      <c r="F155" s="129" t="s">
        <v>220</v>
      </c>
      <c r="G155" s="130" t="s">
        <v>221</v>
      </c>
      <c r="H155" s="131">
        <v>1</v>
      </c>
      <c r="I155" s="132"/>
      <c r="J155" s="133">
        <f>ROUND(I155*H155,2)</f>
        <v>0</v>
      </c>
      <c r="K155" s="129" t="s">
        <v>137</v>
      </c>
      <c r="L155" s="32"/>
      <c r="M155" s="134" t="s">
        <v>19</v>
      </c>
      <c r="N155" s="135" t="s">
        <v>43</v>
      </c>
      <c r="P155" s="136">
        <f>O155*H155</f>
        <v>0</v>
      </c>
      <c r="Q155" s="136">
        <v>0.42153000000000002</v>
      </c>
      <c r="R155" s="136">
        <f>Q155*H155</f>
        <v>0.42153000000000002</v>
      </c>
      <c r="S155" s="136">
        <v>0</v>
      </c>
      <c r="T155" s="137">
        <f>S155*H155</f>
        <v>0</v>
      </c>
      <c r="AR155" s="138" t="s">
        <v>138</v>
      </c>
      <c r="AT155" s="138" t="s">
        <v>133</v>
      </c>
      <c r="AU155" s="138" t="s">
        <v>82</v>
      </c>
      <c r="AY155" s="17" t="s">
        <v>130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7" t="s">
        <v>80</v>
      </c>
      <c r="BK155" s="139">
        <f>ROUND(I155*H155,2)</f>
        <v>0</v>
      </c>
      <c r="BL155" s="17" t="s">
        <v>138</v>
      </c>
      <c r="BM155" s="138" t="s">
        <v>222</v>
      </c>
    </row>
    <row r="156" spans="2:65" s="1" customFormat="1">
      <c r="B156" s="32"/>
      <c r="D156" s="140" t="s">
        <v>140</v>
      </c>
      <c r="F156" s="141" t="s">
        <v>223</v>
      </c>
      <c r="I156" s="142"/>
      <c r="L156" s="32"/>
      <c r="M156" s="143"/>
      <c r="T156" s="51"/>
      <c r="AT156" s="17" t="s">
        <v>140</v>
      </c>
      <c r="AU156" s="17" t="s">
        <v>82</v>
      </c>
    </row>
    <row r="157" spans="2:65" s="1" customFormat="1" ht="21.75" customHeight="1">
      <c r="B157" s="32"/>
      <c r="C157" s="165" t="s">
        <v>224</v>
      </c>
      <c r="D157" s="165" t="s">
        <v>225</v>
      </c>
      <c r="E157" s="166" t="s">
        <v>226</v>
      </c>
      <c r="F157" s="167" t="s">
        <v>227</v>
      </c>
      <c r="G157" s="168" t="s">
        <v>221</v>
      </c>
      <c r="H157" s="169">
        <v>1</v>
      </c>
      <c r="I157" s="170"/>
      <c r="J157" s="171">
        <f>ROUND(I157*H157,2)</f>
        <v>0</v>
      </c>
      <c r="K157" s="167" t="s">
        <v>137</v>
      </c>
      <c r="L157" s="172"/>
      <c r="M157" s="173" t="s">
        <v>19</v>
      </c>
      <c r="N157" s="174" t="s">
        <v>43</v>
      </c>
      <c r="P157" s="136">
        <f>O157*H157</f>
        <v>0</v>
      </c>
      <c r="Q157" s="136">
        <v>1.7930000000000001E-2</v>
      </c>
      <c r="R157" s="136">
        <f>Q157*H157</f>
        <v>1.7930000000000001E-2</v>
      </c>
      <c r="S157" s="136">
        <v>0</v>
      </c>
      <c r="T157" s="137">
        <f>S157*H157</f>
        <v>0</v>
      </c>
      <c r="AR157" s="138" t="s">
        <v>186</v>
      </c>
      <c r="AT157" s="138" t="s">
        <v>225</v>
      </c>
      <c r="AU157" s="138" t="s">
        <v>82</v>
      </c>
      <c r="AY157" s="17" t="s">
        <v>130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7" t="s">
        <v>80</v>
      </c>
      <c r="BK157" s="139">
        <f>ROUND(I157*H157,2)</f>
        <v>0</v>
      </c>
      <c r="BL157" s="17" t="s">
        <v>138</v>
      </c>
      <c r="BM157" s="138" t="s">
        <v>228</v>
      </c>
    </row>
    <row r="158" spans="2:65" s="11" customFormat="1" ht="22.9" customHeight="1">
      <c r="B158" s="115"/>
      <c r="D158" s="116" t="s">
        <v>71</v>
      </c>
      <c r="E158" s="125" t="s">
        <v>229</v>
      </c>
      <c r="F158" s="125" t="s">
        <v>230</v>
      </c>
      <c r="I158" s="118"/>
      <c r="J158" s="126">
        <f>BK158</f>
        <v>0</v>
      </c>
      <c r="L158" s="115"/>
      <c r="M158" s="120"/>
      <c r="P158" s="121">
        <f>SUM(P159:P163)</f>
        <v>0</v>
      </c>
      <c r="R158" s="121">
        <f>SUM(R159:R163)</f>
        <v>1.3448E-2</v>
      </c>
      <c r="T158" s="122">
        <f>SUM(T159:T163)</f>
        <v>0</v>
      </c>
      <c r="AR158" s="116" t="s">
        <v>80</v>
      </c>
      <c r="AT158" s="123" t="s">
        <v>71</v>
      </c>
      <c r="AU158" s="123" t="s">
        <v>80</v>
      </c>
      <c r="AY158" s="116" t="s">
        <v>130</v>
      </c>
      <c r="BK158" s="124">
        <f>SUM(BK159:BK163)</f>
        <v>0</v>
      </c>
    </row>
    <row r="159" spans="2:65" s="1" customFormat="1" ht="24.2" customHeight="1">
      <c r="B159" s="32"/>
      <c r="C159" s="127" t="s">
        <v>8</v>
      </c>
      <c r="D159" s="127" t="s">
        <v>133</v>
      </c>
      <c r="E159" s="128" t="s">
        <v>231</v>
      </c>
      <c r="F159" s="129" t="s">
        <v>232</v>
      </c>
      <c r="G159" s="130" t="s">
        <v>136</v>
      </c>
      <c r="H159" s="131">
        <v>336.2</v>
      </c>
      <c r="I159" s="132"/>
      <c r="J159" s="133">
        <f>ROUND(I159*H159,2)</f>
        <v>0</v>
      </c>
      <c r="K159" s="129" t="s">
        <v>137</v>
      </c>
      <c r="L159" s="32"/>
      <c r="M159" s="134" t="s">
        <v>19</v>
      </c>
      <c r="N159" s="135" t="s">
        <v>43</v>
      </c>
      <c r="P159" s="136">
        <f>O159*H159</f>
        <v>0</v>
      </c>
      <c r="Q159" s="136">
        <v>4.0000000000000003E-5</v>
      </c>
      <c r="R159" s="136">
        <f>Q159*H159</f>
        <v>1.3448E-2</v>
      </c>
      <c r="S159" s="136">
        <v>0</v>
      </c>
      <c r="T159" s="137">
        <f>S159*H159</f>
        <v>0</v>
      </c>
      <c r="AR159" s="138" t="s">
        <v>233</v>
      </c>
      <c r="AT159" s="138" t="s">
        <v>133</v>
      </c>
      <c r="AU159" s="138" t="s">
        <v>82</v>
      </c>
      <c r="AY159" s="17" t="s">
        <v>130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7" t="s">
        <v>80</v>
      </c>
      <c r="BK159" s="139">
        <f>ROUND(I159*H159,2)</f>
        <v>0</v>
      </c>
      <c r="BL159" s="17" t="s">
        <v>233</v>
      </c>
      <c r="BM159" s="138" t="s">
        <v>234</v>
      </c>
    </row>
    <row r="160" spans="2:65" s="1" customFormat="1">
      <c r="B160" s="32"/>
      <c r="D160" s="140" t="s">
        <v>140</v>
      </c>
      <c r="F160" s="141" t="s">
        <v>235</v>
      </c>
      <c r="I160" s="142"/>
      <c r="L160" s="32"/>
      <c r="M160" s="143"/>
      <c r="T160" s="51"/>
      <c r="AT160" s="17" t="s">
        <v>140</v>
      </c>
      <c r="AU160" s="17" t="s">
        <v>82</v>
      </c>
    </row>
    <row r="161" spans="2:65" s="13" customFormat="1">
      <c r="B161" s="151"/>
      <c r="D161" s="145" t="s">
        <v>142</v>
      </c>
      <c r="E161" s="152" t="s">
        <v>19</v>
      </c>
      <c r="F161" s="153" t="s">
        <v>236</v>
      </c>
      <c r="H161" s="154">
        <v>296.7</v>
      </c>
      <c r="I161" s="155"/>
      <c r="L161" s="151"/>
      <c r="M161" s="156"/>
      <c r="T161" s="157"/>
      <c r="AT161" s="152" t="s">
        <v>142</v>
      </c>
      <c r="AU161" s="152" t="s">
        <v>82</v>
      </c>
      <c r="AV161" s="13" t="s">
        <v>82</v>
      </c>
      <c r="AW161" s="13" t="s">
        <v>33</v>
      </c>
      <c r="AX161" s="13" t="s">
        <v>72</v>
      </c>
      <c r="AY161" s="152" t="s">
        <v>130</v>
      </c>
    </row>
    <row r="162" spans="2:65" s="13" customFormat="1">
      <c r="B162" s="151"/>
      <c r="D162" s="145" t="s">
        <v>142</v>
      </c>
      <c r="E162" s="152" t="s">
        <v>19</v>
      </c>
      <c r="F162" s="153" t="s">
        <v>237</v>
      </c>
      <c r="H162" s="154">
        <v>39.5</v>
      </c>
      <c r="I162" s="155"/>
      <c r="L162" s="151"/>
      <c r="M162" s="156"/>
      <c r="T162" s="157"/>
      <c r="AT162" s="152" t="s">
        <v>142</v>
      </c>
      <c r="AU162" s="152" t="s">
        <v>82</v>
      </c>
      <c r="AV162" s="13" t="s">
        <v>82</v>
      </c>
      <c r="AW162" s="13" t="s">
        <v>33</v>
      </c>
      <c r="AX162" s="13" t="s">
        <v>72</v>
      </c>
      <c r="AY162" s="152" t="s">
        <v>130</v>
      </c>
    </row>
    <row r="163" spans="2:65" s="14" customFormat="1">
      <c r="B163" s="158"/>
      <c r="D163" s="145" t="s">
        <v>142</v>
      </c>
      <c r="E163" s="159" t="s">
        <v>19</v>
      </c>
      <c r="F163" s="160" t="s">
        <v>167</v>
      </c>
      <c r="H163" s="161">
        <v>336.2</v>
      </c>
      <c r="I163" s="162"/>
      <c r="L163" s="158"/>
      <c r="M163" s="163"/>
      <c r="T163" s="164"/>
      <c r="AT163" s="159" t="s">
        <v>142</v>
      </c>
      <c r="AU163" s="159" t="s">
        <v>82</v>
      </c>
      <c r="AV163" s="14" t="s">
        <v>138</v>
      </c>
      <c r="AW163" s="14" t="s">
        <v>33</v>
      </c>
      <c r="AX163" s="14" t="s">
        <v>80</v>
      </c>
      <c r="AY163" s="159" t="s">
        <v>130</v>
      </c>
    </row>
    <row r="164" spans="2:65" s="11" customFormat="1" ht="22.9" customHeight="1">
      <c r="B164" s="115"/>
      <c r="D164" s="116" t="s">
        <v>71</v>
      </c>
      <c r="E164" s="125" t="s">
        <v>238</v>
      </c>
      <c r="F164" s="125" t="s">
        <v>239</v>
      </c>
      <c r="I164" s="118"/>
      <c r="J164" s="126">
        <f>BK164</f>
        <v>0</v>
      </c>
      <c r="L164" s="115"/>
      <c r="M164" s="120"/>
      <c r="P164" s="121">
        <f>SUM(P165:P180)</f>
        <v>0</v>
      </c>
      <c r="R164" s="121">
        <f>SUM(R165:R180)</f>
        <v>0</v>
      </c>
      <c r="T164" s="122">
        <f>SUM(T165:T180)</f>
        <v>11.717708</v>
      </c>
      <c r="AR164" s="116" t="s">
        <v>80</v>
      </c>
      <c r="AT164" s="123" t="s">
        <v>71</v>
      </c>
      <c r="AU164" s="123" t="s">
        <v>80</v>
      </c>
      <c r="AY164" s="116" t="s">
        <v>130</v>
      </c>
      <c r="BK164" s="124">
        <f>SUM(BK165:BK180)</f>
        <v>0</v>
      </c>
    </row>
    <row r="165" spans="2:65" s="1" customFormat="1" ht="24.2" customHeight="1">
      <c r="B165" s="32"/>
      <c r="C165" s="127" t="s">
        <v>240</v>
      </c>
      <c r="D165" s="127" t="s">
        <v>133</v>
      </c>
      <c r="E165" s="128" t="s">
        <v>241</v>
      </c>
      <c r="F165" s="129" t="s">
        <v>242</v>
      </c>
      <c r="G165" s="130" t="s">
        <v>243</v>
      </c>
      <c r="H165" s="131">
        <v>50</v>
      </c>
      <c r="I165" s="132"/>
      <c r="J165" s="133">
        <f>ROUND(I165*H165,2)</f>
        <v>0</v>
      </c>
      <c r="K165" s="129" t="s">
        <v>19</v>
      </c>
      <c r="L165" s="32"/>
      <c r="M165" s="134" t="s">
        <v>19</v>
      </c>
      <c r="N165" s="135" t="s">
        <v>43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138</v>
      </c>
      <c r="AT165" s="138" t="s">
        <v>133</v>
      </c>
      <c r="AU165" s="138" t="s">
        <v>82</v>
      </c>
      <c r="AY165" s="17" t="s">
        <v>130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7" t="s">
        <v>80</v>
      </c>
      <c r="BK165" s="139">
        <f>ROUND(I165*H165,2)</f>
        <v>0</v>
      </c>
      <c r="BL165" s="17" t="s">
        <v>138</v>
      </c>
      <c r="BM165" s="138" t="s">
        <v>244</v>
      </c>
    </row>
    <row r="166" spans="2:65" s="1" customFormat="1" ht="16.5" customHeight="1">
      <c r="B166" s="32"/>
      <c r="C166" s="127" t="s">
        <v>245</v>
      </c>
      <c r="D166" s="127" t="s">
        <v>133</v>
      </c>
      <c r="E166" s="128" t="s">
        <v>246</v>
      </c>
      <c r="F166" s="129" t="s">
        <v>247</v>
      </c>
      <c r="G166" s="130" t="s">
        <v>160</v>
      </c>
      <c r="H166" s="131">
        <v>4.968</v>
      </c>
      <c r="I166" s="132"/>
      <c r="J166" s="133">
        <f>ROUND(I166*H166,2)</f>
        <v>0</v>
      </c>
      <c r="K166" s="129" t="s">
        <v>137</v>
      </c>
      <c r="L166" s="32"/>
      <c r="M166" s="134" t="s">
        <v>19</v>
      </c>
      <c r="N166" s="135" t="s">
        <v>43</v>
      </c>
      <c r="P166" s="136">
        <f>O166*H166</f>
        <v>0</v>
      </c>
      <c r="Q166" s="136">
        <v>0</v>
      </c>
      <c r="R166" s="136">
        <f>Q166*H166</f>
        <v>0</v>
      </c>
      <c r="S166" s="136">
        <v>2.2000000000000002</v>
      </c>
      <c r="T166" s="137">
        <f>S166*H166</f>
        <v>10.929600000000001</v>
      </c>
      <c r="AR166" s="138" t="s">
        <v>138</v>
      </c>
      <c r="AT166" s="138" t="s">
        <v>133</v>
      </c>
      <c r="AU166" s="138" t="s">
        <v>82</v>
      </c>
      <c r="AY166" s="17" t="s">
        <v>130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7" t="s">
        <v>80</v>
      </c>
      <c r="BK166" s="139">
        <f>ROUND(I166*H166,2)</f>
        <v>0</v>
      </c>
      <c r="BL166" s="17" t="s">
        <v>138</v>
      </c>
      <c r="BM166" s="138" t="s">
        <v>248</v>
      </c>
    </row>
    <row r="167" spans="2:65" s="1" customFormat="1">
      <c r="B167" s="32"/>
      <c r="D167" s="140" t="s">
        <v>140</v>
      </c>
      <c r="F167" s="141" t="s">
        <v>249</v>
      </c>
      <c r="I167" s="142"/>
      <c r="L167" s="32"/>
      <c r="M167" s="143"/>
      <c r="T167" s="51"/>
      <c r="AT167" s="17" t="s">
        <v>140</v>
      </c>
      <c r="AU167" s="17" t="s">
        <v>82</v>
      </c>
    </row>
    <row r="168" spans="2:65" s="12" customFormat="1">
      <c r="B168" s="144"/>
      <c r="D168" s="145" t="s">
        <v>142</v>
      </c>
      <c r="E168" s="146" t="s">
        <v>19</v>
      </c>
      <c r="F168" s="147" t="s">
        <v>163</v>
      </c>
      <c r="H168" s="146" t="s">
        <v>19</v>
      </c>
      <c r="I168" s="148"/>
      <c r="L168" s="144"/>
      <c r="M168" s="149"/>
      <c r="T168" s="150"/>
      <c r="AT168" s="146" t="s">
        <v>142</v>
      </c>
      <c r="AU168" s="146" t="s">
        <v>82</v>
      </c>
      <c r="AV168" s="12" t="s">
        <v>80</v>
      </c>
      <c r="AW168" s="12" t="s">
        <v>33</v>
      </c>
      <c r="AX168" s="12" t="s">
        <v>72</v>
      </c>
      <c r="AY168" s="146" t="s">
        <v>130</v>
      </c>
    </row>
    <row r="169" spans="2:65" s="13" customFormat="1">
      <c r="B169" s="151"/>
      <c r="D169" s="145" t="s">
        <v>142</v>
      </c>
      <c r="E169" s="152" t="s">
        <v>19</v>
      </c>
      <c r="F169" s="153" t="s">
        <v>250</v>
      </c>
      <c r="H169" s="154">
        <v>1.413</v>
      </c>
      <c r="I169" s="155"/>
      <c r="L169" s="151"/>
      <c r="M169" s="156"/>
      <c r="T169" s="157"/>
      <c r="AT169" s="152" t="s">
        <v>142</v>
      </c>
      <c r="AU169" s="152" t="s">
        <v>82</v>
      </c>
      <c r="AV169" s="13" t="s">
        <v>82</v>
      </c>
      <c r="AW169" s="13" t="s">
        <v>33</v>
      </c>
      <c r="AX169" s="13" t="s">
        <v>72</v>
      </c>
      <c r="AY169" s="152" t="s">
        <v>130</v>
      </c>
    </row>
    <row r="170" spans="2:65" s="12" customFormat="1">
      <c r="B170" s="144"/>
      <c r="D170" s="145" t="s">
        <v>142</v>
      </c>
      <c r="E170" s="146" t="s">
        <v>19</v>
      </c>
      <c r="F170" s="147" t="s">
        <v>165</v>
      </c>
      <c r="H170" s="146" t="s">
        <v>19</v>
      </c>
      <c r="I170" s="148"/>
      <c r="L170" s="144"/>
      <c r="M170" s="149"/>
      <c r="T170" s="150"/>
      <c r="AT170" s="146" t="s">
        <v>142</v>
      </c>
      <c r="AU170" s="146" t="s">
        <v>82</v>
      </c>
      <c r="AV170" s="12" t="s">
        <v>80</v>
      </c>
      <c r="AW170" s="12" t="s">
        <v>33</v>
      </c>
      <c r="AX170" s="12" t="s">
        <v>72</v>
      </c>
      <c r="AY170" s="146" t="s">
        <v>130</v>
      </c>
    </row>
    <row r="171" spans="2:65" s="13" customFormat="1">
      <c r="B171" s="151"/>
      <c r="D171" s="145" t="s">
        <v>142</v>
      </c>
      <c r="E171" s="152" t="s">
        <v>19</v>
      </c>
      <c r="F171" s="153" t="s">
        <v>251</v>
      </c>
      <c r="H171" s="154">
        <v>3.5550000000000002</v>
      </c>
      <c r="I171" s="155"/>
      <c r="L171" s="151"/>
      <c r="M171" s="156"/>
      <c r="T171" s="157"/>
      <c r="AT171" s="152" t="s">
        <v>142</v>
      </c>
      <c r="AU171" s="152" t="s">
        <v>82</v>
      </c>
      <c r="AV171" s="13" t="s">
        <v>82</v>
      </c>
      <c r="AW171" s="13" t="s">
        <v>33</v>
      </c>
      <c r="AX171" s="13" t="s">
        <v>72</v>
      </c>
      <c r="AY171" s="152" t="s">
        <v>130</v>
      </c>
    </row>
    <row r="172" spans="2:65" s="14" customFormat="1">
      <c r="B172" s="158"/>
      <c r="D172" s="145" t="s">
        <v>142</v>
      </c>
      <c r="E172" s="159" t="s">
        <v>19</v>
      </c>
      <c r="F172" s="160" t="s">
        <v>167</v>
      </c>
      <c r="H172" s="161">
        <v>4.968</v>
      </c>
      <c r="I172" s="162"/>
      <c r="L172" s="158"/>
      <c r="M172" s="163"/>
      <c r="T172" s="164"/>
      <c r="AT172" s="159" t="s">
        <v>142</v>
      </c>
      <c r="AU172" s="159" t="s">
        <v>82</v>
      </c>
      <c r="AV172" s="14" t="s">
        <v>138</v>
      </c>
      <c r="AW172" s="14" t="s">
        <v>33</v>
      </c>
      <c r="AX172" s="14" t="s">
        <v>80</v>
      </c>
      <c r="AY172" s="159" t="s">
        <v>130</v>
      </c>
    </row>
    <row r="173" spans="2:65" s="1" customFormat="1" ht="24.2" customHeight="1">
      <c r="B173" s="32"/>
      <c r="C173" s="127" t="s">
        <v>252</v>
      </c>
      <c r="D173" s="127" t="s">
        <v>133</v>
      </c>
      <c r="E173" s="128" t="s">
        <v>253</v>
      </c>
      <c r="F173" s="129" t="s">
        <v>254</v>
      </c>
      <c r="G173" s="130" t="s">
        <v>136</v>
      </c>
      <c r="H173" s="131">
        <v>1.5760000000000001</v>
      </c>
      <c r="I173" s="132"/>
      <c r="J173" s="133">
        <f>ROUND(I173*H173,2)</f>
        <v>0</v>
      </c>
      <c r="K173" s="129" t="s">
        <v>137</v>
      </c>
      <c r="L173" s="32"/>
      <c r="M173" s="134" t="s">
        <v>19</v>
      </c>
      <c r="N173" s="135" t="s">
        <v>43</v>
      </c>
      <c r="P173" s="136">
        <f>O173*H173</f>
        <v>0</v>
      </c>
      <c r="Q173" s="136">
        <v>0</v>
      </c>
      <c r="R173" s="136">
        <f>Q173*H173</f>
        <v>0</v>
      </c>
      <c r="S173" s="136">
        <v>7.5999999999999998E-2</v>
      </c>
      <c r="T173" s="137">
        <f>S173*H173</f>
        <v>0.11977600000000001</v>
      </c>
      <c r="AR173" s="138" t="s">
        <v>138</v>
      </c>
      <c r="AT173" s="138" t="s">
        <v>133</v>
      </c>
      <c r="AU173" s="138" t="s">
        <v>82</v>
      </c>
      <c r="AY173" s="17" t="s">
        <v>130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7" t="s">
        <v>80</v>
      </c>
      <c r="BK173" s="139">
        <f>ROUND(I173*H173,2)</f>
        <v>0</v>
      </c>
      <c r="BL173" s="17" t="s">
        <v>138</v>
      </c>
      <c r="BM173" s="138" t="s">
        <v>255</v>
      </c>
    </row>
    <row r="174" spans="2:65" s="1" customFormat="1">
      <c r="B174" s="32"/>
      <c r="D174" s="140" t="s">
        <v>140</v>
      </c>
      <c r="F174" s="141" t="s">
        <v>256</v>
      </c>
      <c r="I174" s="142"/>
      <c r="L174" s="32"/>
      <c r="M174" s="143"/>
      <c r="T174" s="51"/>
      <c r="AT174" s="17" t="s">
        <v>140</v>
      </c>
      <c r="AU174" s="17" t="s">
        <v>82</v>
      </c>
    </row>
    <row r="175" spans="2:65" s="13" customFormat="1">
      <c r="B175" s="151"/>
      <c r="D175" s="145" t="s">
        <v>142</v>
      </c>
      <c r="E175" s="152" t="s">
        <v>19</v>
      </c>
      <c r="F175" s="153" t="s">
        <v>257</v>
      </c>
      <c r="H175" s="154">
        <v>1.5760000000000001</v>
      </c>
      <c r="I175" s="155"/>
      <c r="L175" s="151"/>
      <c r="M175" s="156"/>
      <c r="T175" s="157"/>
      <c r="AT175" s="152" t="s">
        <v>142</v>
      </c>
      <c r="AU175" s="152" t="s">
        <v>82</v>
      </c>
      <c r="AV175" s="13" t="s">
        <v>82</v>
      </c>
      <c r="AW175" s="13" t="s">
        <v>33</v>
      </c>
      <c r="AX175" s="13" t="s">
        <v>80</v>
      </c>
      <c r="AY175" s="152" t="s">
        <v>130</v>
      </c>
    </row>
    <row r="176" spans="2:65" s="1" customFormat="1" ht="24.2" customHeight="1">
      <c r="B176" s="32"/>
      <c r="C176" s="127" t="s">
        <v>233</v>
      </c>
      <c r="D176" s="127" t="s">
        <v>133</v>
      </c>
      <c r="E176" s="128" t="s">
        <v>258</v>
      </c>
      <c r="F176" s="129" t="s">
        <v>259</v>
      </c>
      <c r="G176" s="130" t="s">
        <v>136</v>
      </c>
      <c r="H176" s="131">
        <v>6.1639999999999997</v>
      </c>
      <c r="I176" s="132"/>
      <c r="J176" s="133">
        <f>ROUND(I176*H176,2)</f>
        <v>0</v>
      </c>
      <c r="K176" s="129" t="s">
        <v>137</v>
      </c>
      <c r="L176" s="32"/>
      <c r="M176" s="134" t="s">
        <v>19</v>
      </c>
      <c r="N176" s="135" t="s">
        <v>43</v>
      </c>
      <c r="P176" s="136">
        <f>O176*H176</f>
        <v>0</v>
      </c>
      <c r="Q176" s="136">
        <v>0</v>
      </c>
      <c r="R176" s="136">
        <f>Q176*H176</f>
        <v>0</v>
      </c>
      <c r="S176" s="136">
        <v>6.3E-2</v>
      </c>
      <c r="T176" s="137">
        <f>S176*H176</f>
        <v>0.38833200000000001</v>
      </c>
      <c r="AR176" s="138" t="s">
        <v>138</v>
      </c>
      <c r="AT176" s="138" t="s">
        <v>133</v>
      </c>
      <c r="AU176" s="138" t="s">
        <v>82</v>
      </c>
      <c r="AY176" s="17" t="s">
        <v>130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7" t="s">
        <v>80</v>
      </c>
      <c r="BK176" s="139">
        <f>ROUND(I176*H176,2)</f>
        <v>0</v>
      </c>
      <c r="BL176" s="17" t="s">
        <v>138</v>
      </c>
      <c r="BM176" s="138" t="s">
        <v>260</v>
      </c>
    </row>
    <row r="177" spans="2:65" s="1" customFormat="1">
      <c r="B177" s="32"/>
      <c r="D177" s="140" t="s">
        <v>140</v>
      </c>
      <c r="F177" s="141" t="s">
        <v>261</v>
      </c>
      <c r="I177" s="142"/>
      <c r="L177" s="32"/>
      <c r="M177" s="143"/>
      <c r="T177" s="51"/>
      <c r="AT177" s="17" t="s">
        <v>140</v>
      </c>
      <c r="AU177" s="17" t="s">
        <v>82</v>
      </c>
    </row>
    <row r="178" spans="2:65" s="13" customFormat="1">
      <c r="B178" s="151"/>
      <c r="D178" s="145" t="s">
        <v>142</v>
      </c>
      <c r="E178" s="152" t="s">
        <v>19</v>
      </c>
      <c r="F178" s="153" t="s">
        <v>262</v>
      </c>
      <c r="H178" s="154">
        <v>6.1639999999999997</v>
      </c>
      <c r="I178" s="155"/>
      <c r="L178" s="151"/>
      <c r="M178" s="156"/>
      <c r="T178" s="157"/>
      <c r="AT178" s="152" t="s">
        <v>142</v>
      </c>
      <c r="AU178" s="152" t="s">
        <v>82</v>
      </c>
      <c r="AV178" s="13" t="s">
        <v>82</v>
      </c>
      <c r="AW178" s="13" t="s">
        <v>33</v>
      </c>
      <c r="AX178" s="13" t="s">
        <v>80</v>
      </c>
      <c r="AY178" s="152" t="s">
        <v>130</v>
      </c>
    </row>
    <row r="179" spans="2:65" s="1" customFormat="1" ht="24.2" customHeight="1">
      <c r="B179" s="32"/>
      <c r="C179" s="127" t="s">
        <v>263</v>
      </c>
      <c r="D179" s="127" t="s">
        <v>133</v>
      </c>
      <c r="E179" s="128" t="s">
        <v>264</v>
      </c>
      <c r="F179" s="129" t="s">
        <v>265</v>
      </c>
      <c r="G179" s="130" t="s">
        <v>136</v>
      </c>
      <c r="H179" s="131">
        <v>28</v>
      </c>
      <c r="I179" s="132"/>
      <c r="J179" s="133">
        <f>ROUND(I179*H179,2)</f>
        <v>0</v>
      </c>
      <c r="K179" s="129" t="s">
        <v>137</v>
      </c>
      <c r="L179" s="32"/>
      <c r="M179" s="134" t="s">
        <v>19</v>
      </c>
      <c r="N179" s="135" t="s">
        <v>43</v>
      </c>
      <c r="P179" s="136">
        <f>O179*H179</f>
        <v>0</v>
      </c>
      <c r="Q179" s="136">
        <v>0</v>
      </c>
      <c r="R179" s="136">
        <f>Q179*H179</f>
        <v>0</v>
      </c>
      <c r="S179" s="136">
        <v>0.01</v>
      </c>
      <c r="T179" s="137">
        <f>S179*H179</f>
        <v>0.28000000000000003</v>
      </c>
      <c r="AR179" s="138" t="s">
        <v>138</v>
      </c>
      <c r="AT179" s="138" t="s">
        <v>133</v>
      </c>
      <c r="AU179" s="138" t="s">
        <v>82</v>
      </c>
      <c r="AY179" s="17" t="s">
        <v>130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7" t="s">
        <v>80</v>
      </c>
      <c r="BK179" s="139">
        <f>ROUND(I179*H179,2)</f>
        <v>0</v>
      </c>
      <c r="BL179" s="17" t="s">
        <v>138</v>
      </c>
      <c r="BM179" s="138" t="s">
        <v>266</v>
      </c>
    </row>
    <row r="180" spans="2:65" s="1" customFormat="1">
      <c r="B180" s="32"/>
      <c r="D180" s="140" t="s">
        <v>140</v>
      </c>
      <c r="F180" s="141" t="s">
        <v>267</v>
      </c>
      <c r="I180" s="142"/>
      <c r="L180" s="32"/>
      <c r="M180" s="143"/>
      <c r="T180" s="51"/>
      <c r="AT180" s="17" t="s">
        <v>140</v>
      </c>
      <c r="AU180" s="17" t="s">
        <v>82</v>
      </c>
    </row>
    <row r="181" spans="2:65" s="11" customFormat="1" ht="22.9" customHeight="1">
      <c r="B181" s="115"/>
      <c r="D181" s="116" t="s">
        <v>71</v>
      </c>
      <c r="E181" s="125" t="s">
        <v>268</v>
      </c>
      <c r="F181" s="125" t="s">
        <v>269</v>
      </c>
      <c r="I181" s="118"/>
      <c r="J181" s="126">
        <f>BK181</f>
        <v>0</v>
      </c>
      <c r="L181" s="115"/>
      <c r="M181" s="120"/>
      <c r="P181" s="121">
        <f>SUM(P182:P190)</f>
        <v>0</v>
      </c>
      <c r="R181" s="121">
        <f>SUM(R182:R190)</f>
        <v>0</v>
      </c>
      <c r="T181" s="122">
        <f>SUM(T182:T190)</f>
        <v>0</v>
      </c>
      <c r="AR181" s="116" t="s">
        <v>80</v>
      </c>
      <c r="AT181" s="123" t="s">
        <v>71</v>
      </c>
      <c r="AU181" s="123" t="s">
        <v>80</v>
      </c>
      <c r="AY181" s="116" t="s">
        <v>130</v>
      </c>
      <c r="BK181" s="124">
        <f>SUM(BK182:BK190)</f>
        <v>0</v>
      </c>
    </row>
    <row r="182" spans="2:65" s="1" customFormat="1" ht="24.2" customHeight="1">
      <c r="B182" s="32"/>
      <c r="C182" s="127" t="s">
        <v>270</v>
      </c>
      <c r="D182" s="127" t="s">
        <v>133</v>
      </c>
      <c r="E182" s="128" t="s">
        <v>271</v>
      </c>
      <c r="F182" s="129" t="s">
        <v>272</v>
      </c>
      <c r="G182" s="130" t="s">
        <v>181</v>
      </c>
      <c r="H182" s="131">
        <v>11.724</v>
      </c>
      <c r="I182" s="132"/>
      <c r="J182" s="133">
        <f>ROUND(I182*H182,2)</f>
        <v>0</v>
      </c>
      <c r="K182" s="129" t="s">
        <v>137</v>
      </c>
      <c r="L182" s="32"/>
      <c r="M182" s="134" t="s">
        <v>19</v>
      </c>
      <c r="N182" s="135" t="s">
        <v>43</v>
      </c>
      <c r="P182" s="136">
        <f>O182*H182</f>
        <v>0</v>
      </c>
      <c r="Q182" s="136">
        <v>0</v>
      </c>
      <c r="R182" s="136">
        <f>Q182*H182</f>
        <v>0</v>
      </c>
      <c r="S182" s="136">
        <v>0</v>
      </c>
      <c r="T182" s="137">
        <f>S182*H182</f>
        <v>0</v>
      </c>
      <c r="AR182" s="138" t="s">
        <v>138</v>
      </c>
      <c r="AT182" s="138" t="s">
        <v>133</v>
      </c>
      <c r="AU182" s="138" t="s">
        <v>82</v>
      </c>
      <c r="AY182" s="17" t="s">
        <v>130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7" t="s">
        <v>80</v>
      </c>
      <c r="BK182" s="139">
        <f>ROUND(I182*H182,2)</f>
        <v>0</v>
      </c>
      <c r="BL182" s="17" t="s">
        <v>138</v>
      </c>
      <c r="BM182" s="138" t="s">
        <v>273</v>
      </c>
    </row>
    <row r="183" spans="2:65" s="1" customFormat="1">
      <c r="B183" s="32"/>
      <c r="D183" s="140" t="s">
        <v>140</v>
      </c>
      <c r="F183" s="141" t="s">
        <v>274</v>
      </c>
      <c r="I183" s="142"/>
      <c r="L183" s="32"/>
      <c r="M183" s="143"/>
      <c r="T183" s="51"/>
      <c r="AT183" s="17" t="s">
        <v>140</v>
      </c>
      <c r="AU183" s="17" t="s">
        <v>82</v>
      </c>
    </row>
    <row r="184" spans="2:65" s="1" customFormat="1" ht="21.75" customHeight="1">
      <c r="B184" s="32"/>
      <c r="C184" s="127" t="s">
        <v>275</v>
      </c>
      <c r="D184" s="127" t="s">
        <v>133</v>
      </c>
      <c r="E184" s="128" t="s">
        <v>276</v>
      </c>
      <c r="F184" s="129" t="s">
        <v>277</v>
      </c>
      <c r="G184" s="130" t="s">
        <v>181</v>
      </c>
      <c r="H184" s="131">
        <v>11.724</v>
      </c>
      <c r="I184" s="132"/>
      <c r="J184" s="133">
        <f>ROUND(I184*H184,2)</f>
        <v>0</v>
      </c>
      <c r="K184" s="129" t="s">
        <v>137</v>
      </c>
      <c r="L184" s="32"/>
      <c r="M184" s="134" t="s">
        <v>19</v>
      </c>
      <c r="N184" s="135" t="s">
        <v>43</v>
      </c>
      <c r="P184" s="136">
        <f>O184*H184</f>
        <v>0</v>
      </c>
      <c r="Q184" s="136">
        <v>0</v>
      </c>
      <c r="R184" s="136">
        <f>Q184*H184</f>
        <v>0</v>
      </c>
      <c r="S184" s="136">
        <v>0</v>
      </c>
      <c r="T184" s="137">
        <f>S184*H184</f>
        <v>0</v>
      </c>
      <c r="AR184" s="138" t="s">
        <v>138</v>
      </c>
      <c r="AT184" s="138" t="s">
        <v>133</v>
      </c>
      <c r="AU184" s="138" t="s">
        <v>82</v>
      </c>
      <c r="AY184" s="17" t="s">
        <v>130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7" t="s">
        <v>80</v>
      </c>
      <c r="BK184" s="139">
        <f>ROUND(I184*H184,2)</f>
        <v>0</v>
      </c>
      <c r="BL184" s="17" t="s">
        <v>138</v>
      </c>
      <c r="BM184" s="138" t="s">
        <v>278</v>
      </c>
    </row>
    <row r="185" spans="2:65" s="1" customFormat="1">
      <c r="B185" s="32"/>
      <c r="D185" s="140" t="s">
        <v>140</v>
      </c>
      <c r="F185" s="141" t="s">
        <v>279</v>
      </c>
      <c r="I185" s="142"/>
      <c r="L185" s="32"/>
      <c r="M185" s="143"/>
      <c r="T185" s="51"/>
      <c r="AT185" s="17" t="s">
        <v>140</v>
      </c>
      <c r="AU185" s="17" t="s">
        <v>82</v>
      </c>
    </row>
    <row r="186" spans="2:65" s="1" customFormat="1" ht="24.2" customHeight="1">
      <c r="B186" s="32"/>
      <c r="C186" s="127" t="s">
        <v>280</v>
      </c>
      <c r="D186" s="127" t="s">
        <v>133</v>
      </c>
      <c r="E186" s="128" t="s">
        <v>281</v>
      </c>
      <c r="F186" s="129" t="s">
        <v>282</v>
      </c>
      <c r="G186" s="130" t="s">
        <v>181</v>
      </c>
      <c r="H186" s="131">
        <v>164.136</v>
      </c>
      <c r="I186" s="132"/>
      <c r="J186" s="133">
        <f>ROUND(I186*H186,2)</f>
        <v>0</v>
      </c>
      <c r="K186" s="129" t="s">
        <v>137</v>
      </c>
      <c r="L186" s="32"/>
      <c r="M186" s="134" t="s">
        <v>19</v>
      </c>
      <c r="N186" s="135" t="s">
        <v>43</v>
      </c>
      <c r="P186" s="136">
        <f>O186*H186</f>
        <v>0</v>
      </c>
      <c r="Q186" s="136">
        <v>0</v>
      </c>
      <c r="R186" s="136">
        <f>Q186*H186</f>
        <v>0</v>
      </c>
      <c r="S186" s="136">
        <v>0</v>
      </c>
      <c r="T186" s="137">
        <f>S186*H186</f>
        <v>0</v>
      </c>
      <c r="AR186" s="138" t="s">
        <v>138</v>
      </c>
      <c r="AT186" s="138" t="s">
        <v>133</v>
      </c>
      <c r="AU186" s="138" t="s">
        <v>82</v>
      </c>
      <c r="AY186" s="17" t="s">
        <v>130</v>
      </c>
      <c r="BE186" s="139">
        <f>IF(N186="základní",J186,0)</f>
        <v>0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7" t="s">
        <v>80</v>
      </c>
      <c r="BK186" s="139">
        <f>ROUND(I186*H186,2)</f>
        <v>0</v>
      </c>
      <c r="BL186" s="17" t="s">
        <v>138</v>
      </c>
      <c r="BM186" s="138" t="s">
        <v>283</v>
      </c>
    </row>
    <row r="187" spans="2:65" s="1" customFormat="1">
      <c r="B187" s="32"/>
      <c r="D187" s="140" t="s">
        <v>140</v>
      </c>
      <c r="F187" s="141" t="s">
        <v>284</v>
      </c>
      <c r="I187" s="142"/>
      <c r="L187" s="32"/>
      <c r="M187" s="143"/>
      <c r="T187" s="51"/>
      <c r="AT187" s="17" t="s">
        <v>140</v>
      </c>
      <c r="AU187" s="17" t="s">
        <v>82</v>
      </c>
    </row>
    <row r="188" spans="2:65" s="13" customFormat="1">
      <c r="B188" s="151"/>
      <c r="D188" s="145" t="s">
        <v>142</v>
      </c>
      <c r="F188" s="153" t="s">
        <v>285</v>
      </c>
      <c r="H188" s="154">
        <v>164.136</v>
      </c>
      <c r="I188" s="155"/>
      <c r="L188" s="151"/>
      <c r="M188" s="156"/>
      <c r="T188" s="157"/>
      <c r="AT188" s="152" t="s">
        <v>142</v>
      </c>
      <c r="AU188" s="152" t="s">
        <v>82</v>
      </c>
      <c r="AV188" s="13" t="s">
        <v>82</v>
      </c>
      <c r="AW188" s="13" t="s">
        <v>4</v>
      </c>
      <c r="AX188" s="13" t="s">
        <v>80</v>
      </c>
      <c r="AY188" s="152" t="s">
        <v>130</v>
      </c>
    </row>
    <row r="189" spans="2:65" s="1" customFormat="1" ht="24.2" customHeight="1">
      <c r="B189" s="32"/>
      <c r="C189" s="127" t="s">
        <v>7</v>
      </c>
      <c r="D189" s="127" t="s">
        <v>133</v>
      </c>
      <c r="E189" s="128" t="s">
        <v>286</v>
      </c>
      <c r="F189" s="129" t="s">
        <v>287</v>
      </c>
      <c r="G189" s="130" t="s">
        <v>181</v>
      </c>
      <c r="H189" s="131">
        <v>11.724</v>
      </c>
      <c r="I189" s="132"/>
      <c r="J189" s="133">
        <f>ROUND(I189*H189,2)</f>
        <v>0</v>
      </c>
      <c r="K189" s="129" t="s">
        <v>137</v>
      </c>
      <c r="L189" s="32"/>
      <c r="M189" s="134" t="s">
        <v>19</v>
      </c>
      <c r="N189" s="135" t="s">
        <v>43</v>
      </c>
      <c r="P189" s="136">
        <f>O189*H189</f>
        <v>0</v>
      </c>
      <c r="Q189" s="136">
        <v>0</v>
      </c>
      <c r="R189" s="136">
        <f>Q189*H189</f>
        <v>0</v>
      </c>
      <c r="S189" s="136">
        <v>0</v>
      </c>
      <c r="T189" s="137">
        <f>S189*H189</f>
        <v>0</v>
      </c>
      <c r="AR189" s="138" t="s">
        <v>138</v>
      </c>
      <c r="AT189" s="138" t="s">
        <v>133</v>
      </c>
      <c r="AU189" s="138" t="s">
        <v>82</v>
      </c>
      <c r="AY189" s="17" t="s">
        <v>130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7" t="s">
        <v>80</v>
      </c>
      <c r="BK189" s="139">
        <f>ROUND(I189*H189,2)</f>
        <v>0</v>
      </c>
      <c r="BL189" s="17" t="s">
        <v>138</v>
      </c>
      <c r="BM189" s="138" t="s">
        <v>288</v>
      </c>
    </row>
    <row r="190" spans="2:65" s="1" customFormat="1">
      <c r="B190" s="32"/>
      <c r="D190" s="140" t="s">
        <v>140</v>
      </c>
      <c r="F190" s="141" t="s">
        <v>289</v>
      </c>
      <c r="I190" s="142"/>
      <c r="L190" s="32"/>
      <c r="M190" s="143"/>
      <c r="T190" s="51"/>
      <c r="AT190" s="17" t="s">
        <v>140</v>
      </c>
      <c r="AU190" s="17" t="s">
        <v>82</v>
      </c>
    </row>
    <row r="191" spans="2:65" s="11" customFormat="1" ht="22.9" customHeight="1">
      <c r="B191" s="115"/>
      <c r="D191" s="116" t="s">
        <v>71</v>
      </c>
      <c r="E191" s="125" t="s">
        <v>290</v>
      </c>
      <c r="F191" s="125" t="s">
        <v>291</v>
      </c>
      <c r="I191" s="118"/>
      <c r="J191" s="126">
        <f>BK191</f>
        <v>0</v>
      </c>
      <c r="L191" s="115"/>
      <c r="M191" s="120"/>
      <c r="P191" s="121">
        <f>SUM(P192:P193)</f>
        <v>0</v>
      </c>
      <c r="R191" s="121">
        <f>SUM(R192:R193)</f>
        <v>0</v>
      </c>
      <c r="T191" s="122">
        <f>SUM(T192:T193)</f>
        <v>0</v>
      </c>
      <c r="AR191" s="116" t="s">
        <v>80</v>
      </c>
      <c r="AT191" s="123" t="s">
        <v>71</v>
      </c>
      <c r="AU191" s="123" t="s">
        <v>80</v>
      </c>
      <c r="AY191" s="116" t="s">
        <v>130</v>
      </c>
      <c r="BK191" s="124">
        <f>SUM(BK192:BK193)</f>
        <v>0</v>
      </c>
    </row>
    <row r="192" spans="2:65" s="1" customFormat="1" ht="33" customHeight="1">
      <c r="B192" s="32"/>
      <c r="C192" s="127" t="s">
        <v>292</v>
      </c>
      <c r="D192" s="127" t="s">
        <v>133</v>
      </c>
      <c r="E192" s="128" t="s">
        <v>293</v>
      </c>
      <c r="F192" s="129" t="s">
        <v>294</v>
      </c>
      <c r="G192" s="130" t="s">
        <v>181</v>
      </c>
      <c r="H192" s="131">
        <v>15.891999999999999</v>
      </c>
      <c r="I192" s="132"/>
      <c r="J192" s="133">
        <f>ROUND(I192*H192,2)</f>
        <v>0</v>
      </c>
      <c r="K192" s="129" t="s">
        <v>137</v>
      </c>
      <c r="L192" s="32"/>
      <c r="M192" s="134" t="s">
        <v>19</v>
      </c>
      <c r="N192" s="135" t="s">
        <v>43</v>
      </c>
      <c r="P192" s="136">
        <f>O192*H192</f>
        <v>0</v>
      </c>
      <c r="Q192" s="136">
        <v>0</v>
      </c>
      <c r="R192" s="136">
        <f>Q192*H192</f>
        <v>0</v>
      </c>
      <c r="S192" s="136">
        <v>0</v>
      </c>
      <c r="T192" s="137">
        <f>S192*H192</f>
        <v>0</v>
      </c>
      <c r="AR192" s="138" t="s">
        <v>138</v>
      </c>
      <c r="AT192" s="138" t="s">
        <v>133</v>
      </c>
      <c r="AU192" s="138" t="s">
        <v>82</v>
      </c>
      <c r="AY192" s="17" t="s">
        <v>130</v>
      </c>
      <c r="BE192" s="139">
        <f>IF(N192="základní",J192,0)</f>
        <v>0</v>
      </c>
      <c r="BF192" s="139">
        <f>IF(N192="snížená",J192,0)</f>
        <v>0</v>
      </c>
      <c r="BG192" s="139">
        <f>IF(N192="zákl. přenesená",J192,0)</f>
        <v>0</v>
      </c>
      <c r="BH192" s="139">
        <f>IF(N192="sníž. přenesená",J192,0)</f>
        <v>0</v>
      </c>
      <c r="BI192" s="139">
        <f>IF(N192="nulová",J192,0)</f>
        <v>0</v>
      </c>
      <c r="BJ192" s="17" t="s">
        <v>80</v>
      </c>
      <c r="BK192" s="139">
        <f>ROUND(I192*H192,2)</f>
        <v>0</v>
      </c>
      <c r="BL192" s="17" t="s">
        <v>138</v>
      </c>
      <c r="BM192" s="138" t="s">
        <v>295</v>
      </c>
    </row>
    <row r="193" spans="2:65" s="1" customFormat="1">
      <c r="B193" s="32"/>
      <c r="D193" s="140" t="s">
        <v>140</v>
      </c>
      <c r="F193" s="141" t="s">
        <v>296</v>
      </c>
      <c r="I193" s="142"/>
      <c r="L193" s="32"/>
      <c r="M193" s="143"/>
      <c r="T193" s="51"/>
      <c r="AT193" s="17" t="s">
        <v>140</v>
      </c>
      <c r="AU193" s="17" t="s">
        <v>82</v>
      </c>
    </row>
    <row r="194" spans="2:65" s="11" customFormat="1" ht="25.9" customHeight="1">
      <c r="B194" s="115"/>
      <c r="D194" s="116" t="s">
        <v>71</v>
      </c>
      <c r="E194" s="117" t="s">
        <v>297</v>
      </c>
      <c r="F194" s="117" t="s">
        <v>298</v>
      </c>
      <c r="I194" s="118"/>
      <c r="J194" s="119">
        <f>BK194</f>
        <v>0</v>
      </c>
      <c r="L194" s="115"/>
      <c r="M194" s="120"/>
      <c r="P194" s="121">
        <f>P195+P197+P210+P219+P256+P266+P293+P304+P314</f>
        <v>0</v>
      </c>
      <c r="R194" s="121">
        <f>R195+R197+R210+R219+R256+R266+R293+R304+R314</f>
        <v>2.6628898599999999</v>
      </c>
      <c r="T194" s="122">
        <f>T195+T197+T210+T219+T256+T266+T293+T304+T314</f>
        <v>6.0760000000000007E-3</v>
      </c>
      <c r="AR194" s="116" t="s">
        <v>82</v>
      </c>
      <c r="AT194" s="123" t="s">
        <v>71</v>
      </c>
      <c r="AU194" s="123" t="s">
        <v>72</v>
      </c>
      <c r="AY194" s="116" t="s">
        <v>130</v>
      </c>
      <c r="BK194" s="124">
        <f>BK195+BK197+BK210+BK219+BK256+BK266+BK293+BK304+BK314</f>
        <v>0</v>
      </c>
    </row>
    <row r="195" spans="2:65" s="11" customFormat="1" ht="22.9" customHeight="1">
      <c r="B195" s="115"/>
      <c r="D195" s="116" t="s">
        <v>71</v>
      </c>
      <c r="E195" s="125" t="s">
        <v>299</v>
      </c>
      <c r="F195" s="125" t="s">
        <v>300</v>
      </c>
      <c r="I195" s="118"/>
      <c r="J195" s="126">
        <f>BK195</f>
        <v>0</v>
      </c>
      <c r="L195" s="115"/>
      <c r="M195" s="120"/>
      <c r="P195" s="121">
        <f>P196</f>
        <v>0</v>
      </c>
      <c r="R195" s="121">
        <f>R196</f>
        <v>0</v>
      </c>
      <c r="T195" s="122">
        <f>T196</f>
        <v>0</v>
      </c>
      <c r="AR195" s="116" t="s">
        <v>82</v>
      </c>
      <c r="AT195" s="123" t="s">
        <v>71</v>
      </c>
      <c r="AU195" s="123" t="s">
        <v>80</v>
      </c>
      <c r="AY195" s="116" t="s">
        <v>130</v>
      </c>
      <c r="BK195" s="124">
        <f>BK196</f>
        <v>0</v>
      </c>
    </row>
    <row r="196" spans="2:65" s="1" customFormat="1" ht="44.25" customHeight="1">
      <c r="B196" s="32"/>
      <c r="C196" s="127" t="s">
        <v>301</v>
      </c>
      <c r="D196" s="127" t="s">
        <v>133</v>
      </c>
      <c r="E196" s="128" t="s">
        <v>302</v>
      </c>
      <c r="F196" s="129" t="s">
        <v>303</v>
      </c>
      <c r="G196" s="130" t="s">
        <v>304</v>
      </c>
      <c r="H196" s="131">
        <v>1</v>
      </c>
      <c r="I196" s="132"/>
      <c r="J196" s="133">
        <f>ROUND(I196*H196,2)</f>
        <v>0</v>
      </c>
      <c r="K196" s="129" t="s">
        <v>19</v>
      </c>
      <c r="L196" s="32"/>
      <c r="M196" s="134" t="s">
        <v>19</v>
      </c>
      <c r="N196" s="135" t="s">
        <v>43</v>
      </c>
      <c r="P196" s="136">
        <f>O196*H196</f>
        <v>0</v>
      </c>
      <c r="Q196" s="136">
        <v>0</v>
      </c>
      <c r="R196" s="136">
        <f>Q196*H196</f>
        <v>0</v>
      </c>
      <c r="S196" s="136">
        <v>0</v>
      </c>
      <c r="T196" s="137">
        <f>S196*H196</f>
        <v>0</v>
      </c>
      <c r="AR196" s="138" t="s">
        <v>233</v>
      </c>
      <c r="AT196" s="138" t="s">
        <v>133</v>
      </c>
      <c r="AU196" s="138" t="s">
        <v>82</v>
      </c>
      <c r="AY196" s="17" t="s">
        <v>130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7" t="s">
        <v>80</v>
      </c>
      <c r="BK196" s="139">
        <f>ROUND(I196*H196,2)</f>
        <v>0</v>
      </c>
      <c r="BL196" s="17" t="s">
        <v>233</v>
      </c>
      <c r="BM196" s="138" t="s">
        <v>305</v>
      </c>
    </row>
    <row r="197" spans="2:65" s="11" customFormat="1" ht="22.9" customHeight="1">
      <c r="B197" s="115"/>
      <c r="D197" s="116" t="s">
        <v>71</v>
      </c>
      <c r="E197" s="125" t="s">
        <v>306</v>
      </c>
      <c r="F197" s="125" t="s">
        <v>307</v>
      </c>
      <c r="I197" s="118"/>
      <c r="J197" s="126">
        <f>BK197</f>
        <v>0</v>
      </c>
      <c r="L197" s="115"/>
      <c r="M197" s="120"/>
      <c r="P197" s="121">
        <f>SUM(P198:P209)</f>
        <v>0</v>
      </c>
      <c r="R197" s="121">
        <f>SUM(R198:R209)</f>
        <v>1.4307609999999999</v>
      </c>
      <c r="T197" s="122">
        <f>SUM(T198:T209)</f>
        <v>0</v>
      </c>
      <c r="AR197" s="116" t="s">
        <v>82</v>
      </c>
      <c r="AT197" s="123" t="s">
        <v>71</v>
      </c>
      <c r="AU197" s="123" t="s">
        <v>80</v>
      </c>
      <c r="AY197" s="116" t="s">
        <v>130</v>
      </c>
      <c r="BK197" s="124">
        <f>SUM(BK198:BK209)</f>
        <v>0</v>
      </c>
    </row>
    <row r="198" spans="2:65" s="1" customFormat="1" ht="16.5" customHeight="1">
      <c r="B198" s="32"/>
      <c r="C198" s="127" t="s">
        <v>308</v>
      </c>
      <c r="D198" s="127" t="s">
        <v>133</v>
      </c>
      <c r="E198" s="128" t="s">
        <v>309</v>
      </c>
      <c r="F198" s="129" t="s">
        <v>310</v>
      </c>
      <c r="G198" s="130" t="s">
        <v>214</v>
      </c>
      <c r="H198" s="131">
        <v>127.3</v>
      </c>
      <c r="I198" s="132"/>
      <c r="J198" s="133">
        <f>ROUND(I198*H198,2)</f>
        <v>0</v>
      </c>
      <c r="K198" s="129" t="s">
        <v>137</v>
      </c>
      <c r="L198" s="32"/>
      <c r="M198" s="134" t="s">
        <v>19</v>
      </c>
      <c r="N198" s="135" t="s">
        <v>43</v>
      </c>
      <c r="P198" s="136">
        <f>O198*H198</f>
        <v>0</v>
      </c>
      <c r="Q198" s="136">
        <v>3.0000000000000001E-5</v>
      </c>
      <c r="R198" s="136">
        <f>Q198*H198</f>
        <v>3.8189999999999999E-3</v>
      </c>
      <c r="S198" s="136">
        <v>0</v>
      </c>
      <c r="T198" s="137">
        <f>S198*H198</f>
        <v>0</v>
      </c>
      <c r="AR198" s="138" t="s">
        <v>233</v>
      </c>
      <c r="AT198" s="138" t="s">
        <v>133</v>
      </c>
      <c r="AU198" s="138" t="s">
        <v>82</v>
      </c>
      <c r="AY198" s="17" t="s">
        <v>130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7" t="s">
        <v>80</v>
      </c>
      <c r="BK198" s="139">
        <f>ROUND(I198*H198,2)</f>
        <v>0</v>
      </c>
      <c r="BL198" s="17" t="s">
        <v>233</v>
      </c>
      <c r="BM198" s="138" t="s">
        <v>311</v>
      </c>
    </row>
    <row r="199" spans="2:65" s="1" customFormat="1">
      <c r="B199" s="32"/>
      <c r="D199" s="140" t="s">
        <v>140</v>
      </c>
      <c r="F199" s="141" t="s">
        <v>312</v>
      </c>
      <c r="I199" s="142"/>
      <c r="L199" s="32"/>
      <c r="M199" s="143"/>
      <c r="T199" s="51"/>
      <c r="AT199" s="17" t="s">
        <v>140</v>
      </c>
      <c r="AU199" s="17" t="s">
        <v>82</v>
      </c>
    </row>
    <row r="200" spans="2:65" s="12" customFormat="1">
      <c r="B200" s="144"/>
      <c r="D200" s="145" t="s">
        <v>142</v>
      </c>
      <c r="E200" s="146" t="s">
        <v>19</v>
      </c>
      <c r="F200" s="147" t="s">
        <v>313</v>
      </c>
      <c r="H200" s="146" t="s">
        <v>19</v>
      </c>
      <c r="I200" s="148"/>
      <c r="L200" s="144"/>
      <c r="M200" s="149"/>
      <c r="T200" s="150"/>
      <c r="AT200" s="146" t="s">
        <v>142</v>
      </c>
      <c r="AU200" s="146" t="s">
        <v>82</v>
      </c>
      <c r="AV200" s="12" t="s">
        <v>80</v>
      </c>
      <c r="AW200" s="12" t="s">
        <v>33</v>
      </c>
      <c r="AX200" s="12" t="s">
        <v>72</v>
      </c>
      <c r="AY200" s="146" t="s">
        <v>130</v>
      </c>
    </row>
    <row r="201" spans="2:65" s="13" customFormat="1">
      <c r="B201" s="151"/>
      <c r="D201" s="145" t="s">
        <v>142</v>
      </c>
      <c r="E201" s="152" t="s">
        <v>19</v>
      </c>
      <c r="F201" s="153" t="s">
        <v>314</v>
      </c>
      <c r="H201" s="154">
        <v>127.3</v>
      </c>
      <c r="I201" s="155"/>
      <c r="L201" s="151"/>
      <c r="M201" s="156"/>
      <c r="T201" s="157"/>
      <c r="AT201" s="152" t="s">
        <v>142</v>
      </c>
      <c r="AU201" s="152" t="s">
        <v>82</v>
      </c>
      <c r="AV201" s="13" t="s">
        <v>82</v>
      </c>
      <c r="AW201" s="13" t="s">
        <v>33</v>
      </c>
      <c r="AX201" s="13" t="s">
        <v>80</v>
      </c>
      <c r="AY201" s="152" t="s">
        <v>130</v>
      </c>
    </row>
    <row r="202" spans="2:65" s="1" customFormat="1" ht="16.5" customHeight="1">
      <c r="B202" s="32"/>
      <c r="C202" s="165" t="s">
        <v>315</v>
      </c>
      <c r="D202" s="165" t="s">
        <v>225</v>
      </c>
      <c r="E202" s="166" t="s">
        <v>316</v>
      </c>
      <c r="F202" s="167" t="s">
        <v>317</v>
      </c>
      <c r="G202" s="168" t="s">
        <v>160</v>
      </c>
      <c r="H202" s="169">
        <v>0.33600000000000002</v>
      </c>
      <c r="I202" s="170"/>
      <c r="J202" s="171">
        <f>ROUND(I202*H202,2)</f>
        <v>0</v>
      </c>
      <c r="K202" s="167" t="s">
        <v>137</v>
      </c>
      <c r="L202" s="172"/>
      <c r="M202" s="173" t="s">
        <v>19</v>
      </c>
      <c r="N202" s="174" t="s">
        <v>43</v>
      </c>
      <c r="P202" s="136">
        <f>O202*H202</f>
        <v>0</v>
      </c>
      <c r="Q202" s="136">
        <v>0.44</v>
      </c>
      <c r="R202" s="136">
        <f>Q202*H202</f>
        <v>0.14784</v>
      </c>
      <c r="S202" s="136">
        <v>0</v>
      </c>
      <c r="T202" s="137">
        <f>S202*H202</f>
        <v>0</v>
      </c>
      <c r="AR202" s="138" t="s">
        <v>318</v>
      </c>
      <c r="AT202" s="138" t="s">
        <v>225</v>
      </c>
      <c r="AU202" s="138" t="s">
        <v>82</v>
      </c>
      <c r="AY202" s="17" t="s">
        <v>130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7" t="s">
        <v>80</v>
      </c>
      <c r="BK202" s="139">
        <f>ROUND(I202*H202,2)</f>
        <v>0</v>
      </c>
      <c r="BL202" s="17" t="s">
        <v>233</v>
      </c>
      <c r="BM202" s="138" t="s">
        <v>319</v>
      </c>
    </row>
    <row r="203" spans="2:65" s="13" customFormat="1">
      <c r="B203" s="151"/>
      <c r="D203" s="145" t="s">
        <v>142</v>
      </c>
      <c r="E203" s="152" t="s">
        <v>19</v>
      </c>
      <c r="F203" s="153" t="s">
        <v>320</v>
      </c>
      <c r="H203" s="154">
        <v>0.33600000000000002</v>
      </c>
      <c r="I203" s="155"/>
      <c r="L203" s="151"/>
      <c r="M203" s="156"/>
      <c r="T203" s="157"/>
      <c r="AT203" s="152" t="s">
        <v>142</v>
      </c>
      <c r="AU203" s="152" t="s">
        <v>82</v>
      </c>
      <c r="AV203" s="13" t="s">
        <v>82</v>
      </c>
      <c r="AW203" s="13" t="s">
        <v>33</v>
      </c>
      <c r="AX203" s="13" t="s">
        <v>80</v>
      </c>
      <c r="AY203" s="152" t="s">
        <v>130</v>
      </c>
    </row>
    <row r="204" spans="2:65" s="1" customFormat="1" ht="16.5" customHeight="1">
      <c r="B204" s="32"/>
      <c r="C204" s="127" t="s">
        <v>321</v>
      </c>
      <c r="D204" s="127" t="s">
        <v>133</v>
      </c>
      <c r="E204" s="128" t="s">
        <v>322</v>
      </c>
      <c r="F204" s="129" t="s">
        <v>323</v>
      </c>
      <c r="G204" s="130" t="s">
        <v>136</v>
      </c>
      <c r="H204" s="131">
        <v>58.3</v>
      </c>
      <c r="I204" s="132"/>
      <c r="J204" s="133">
        <f>ROUND(I204*H204,2)</f>
        <v>0</v>
      </c>
      <c r="K204" s="129" t="s">
        <v>137</v>
      </c>
      <c r="L204" s="32"/>
      <c r="M204" s="134" t="s">
        <v>19</v>
      </c>
      <c r="N204" s="135" t="s">
        <v>43</v>
      </c>
      <c r="P204" s="136">
        <f>O204*H204</f>
        <v>0</v>
      </c>
      <c r="Q204" s="136">
        <v>2.1940000000000001E-2</v>
      </c>
      <c r="R204" s="136">
        <f>Q204*H204</f>
        <v>1.279102</v>
      </c>
      <c r="S204" s="136">
        <v>0</v>
      </c>
      <c r="T204" s="137">
        <f>S204*H204</f>
        <v>0</v>
      </c>
      <c r="AR204" s="138" t="s">
        <v>233</v>
      </c>
      <c r="AT204" s="138" t="s">
        <v>133</v>
      </c>
      <c r="AU204" s="138" t="s">
        <v>82</v>
      </c>
      <c r="AY204" s="17" t="s">
        <v>130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7" t="s">
        <v>80</v>
      </c>
      <c r="BK204" s="139">
        <f>ROUND(I204*H204,2)</f>
        <v>0</v>
      </c>
      <c r="BL204" s="17" t="s">
        <v>233</v>
      </c>
      <c r="BM204" s="138" t="s">
        <v>324</v>
      </c>
    </row>
    <row r="205" spans="2:65" s="1" customFormat="1">
      <c r="B205" s="32"/>
      <c r="D205" s="140" t="s">
        <v>140</v>
      </c>
      <c r="F205" s="141" t="s">
        <v>325</v>
      </c>
      <c r="I205" s="142"/>
      <c r="L205" s="32"/>
      <c r="M205" s="143"/>
      <c r="T205" s="51"/>
      <c r="AT205" s="17" t="s">
        <v>140</v>
      </c>
      <c r="AU205" s="17" t="s">
        <v>82</v>
      </c>
    </row>
    <row r="206" spans="2:65" s="12" customFormat="1">
      <c r="B206" s="144"/>
      <c r="D206" s="145" t="s">
        <v>142</v>
      </c>
      <c r="E206" s="146" t="s">
        <v>19</v>
      </c>
      <c r="F206" s="147" t="s">
        <v>326</v>
      </c>
      <c r="H206" s="146" t="s">
        <v>19</v>
      </c>
      <c r="I206" s="148"/>
      <c r="L206" s="144"/>
      <c r="M206" s="149"/>
      <c r="T206" s="150"/>
      <c r="AT206" s="146" t="s">
        <v>142</v>
      </c>
      <c r="AU206" s="146" t="s">
        <v>82</v>
      </c>
      <c r="AV206" s="12" t="s">
        <v>80</v>
      </c>
      <c r="AW206" s="12" t="s">
        <v>33</v>
      </c>
      <c r="AX206" s="12" t="s">
        <v>72</v>
      </c>
      <c r="AY206" s="146" t="s">
        <v>130</v>
      </c>
    </row>
    <row r="207" spans="2:65" s="13" customFormat="1">
      <c r="B207" s="151"/>
      <c r="D207" s="145" t="s">
        <v>142</v>
      </c>
      <c r="E207" s="152" t="s">
        <v>19</v>
      </c>
      <c r="F207" s="153" t="s">
        <v>327</v>
      </c>
      <c r="H207" s="154">
        <v>58.3</v>
      </c>
      <c r="I207" s="155"/>
      <c r="L207" s="151"/>
      <c r="M207" s="156"/>
      <c r="T207" s="157"/>
      <c r="AT207" s="152" t="s">
        <v>142</v>
      </c>
      <c r="AU207" s="152" t="s">
        <v>82</v>
      </c>
      <c r="AV207" s="13" t="s">
        <v>82</v>
      </c>
      <c r="AW207" s="13" t="s">
        <v>33</v>
      </c>
      <c r="AX207" s="13" t="s">
        <v>80</v>
      </c>
      <c r="AY207" s="152" t="s">
        <v>130</v>
      </c>
    </row>
    <row r="208" spans="2:65" s="1" customFormat="1" ht="24.2" customHeight="1">
      <c r="B208" s="32"/>
      <c r="C208" s="127" t="s">
        <v>328</v>
      </c>
      <c r="D208" s="127" t="s">
        <v>133</v>
      </c>
      <c r="E208" s="128" t="s">
        <v>329</v>
      </c>
      <c r="F208" s="129" t="s">
        <v>330</v>
      </c>
      <c r="G208" s="130" t="s">
        <v>331</v>
      </c>
      <c r="H208" s="175"/>
      <c r="I208" s="132"/>
      <c r="J208" s="133">
        <f>ROUND(I208*H208,2)</f>
        <v>0</v>
      </c>
      <c r="K208" s="129" t="s">
        <v>137</v>
      </c>
      <c r="L208" s="32"/>
      <c r="M208" s="134" t="s">
        <v>19</v>
      </c>
      <c r="N208" s="135" t="s">
        <v>43</v>
      </c>
      <c r="P208" s="136">
        <f>O208*H208</f>
        <v>0</v>
      </c>
      <c r="Q208" s="136">
        <v>0</v>
      </c>
      <c r="R208" s="136">
        <f>Q208*H208</f>
        <v>0</v>
      </c>
      <c r="S208" s="136">
        <v>0</v>
      </c>
      <c r="T208" s="137">
        <f>S208*H208</f>
        <v>0</v>
      </c>
      <c r="AR208" s="138" t="s">
        <v>233</v>
      </c>
      <c r="AT208" s="138" t="s">
        <v>133</v>
      </c>
      <c r="AU208" s="138" t="s">
        <v>82</v>
      </c>
      <c r="AY208" s="17" t="s">
        <v>130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7" t="s">
        <v>80</v>
      </c>
      <c r="BK208" s="139">
        <f>ROUND(I208*H208,2)</f>
        <v>0</v>
      </c>
      <c r="BL208" s="17" t="s">
        <v>233</v>
      </c>
      <c r="BM208" s="138" t="s">
        <v>332</v>
      </c>
    </row>
    <row r="209" spans="2:65" s="1" customFormat="1">
      <c r="B209" s="32"/>
      <c r="D209" s="140" t="s">
        <v>140</v>
      </c>
      <c r="F209" s="141" t="s">
        <v>333</v>
      </c>
      <c r="I209" s="142"/>
      <c r="L209" s="32"/>
      <c r="M209" s="143"/>
      <c r="T209" s="51"/>
      <c r="AT209" s="17" t="s">
        <v>140</v>
      </c>
      <c r="AU209" s="17" t="s">
        <v>82</v>
      </c>
    </row>
    <row r="210" spans="2:65" s="11" customFormat="1" ht="22.9" customHeight="1">
      <c r="B210" s="115"/>
      <c r="D210" s="116" t="s">
        <v>71</v>
      </c>
      <c r="E210" s="125" t="s">
        <v>334</v>
      </c>
      <c r="F210" s="125" t="s">
        <v>335</v>
      </c>
      <c r="I210" s="118"/>
      <c r="J210" s="126">
        <f>BK210</f>
        <v>0</v>
      </c>
      <c r="L210" s="115"/>
      <c r="M210" s="120"/>
      <c r="P210" s="121">
        <f>SUM(P211:P218)</f>
        <v>0</v>
      </c>
      <c r="R210" s="121">
        <f>SUM(R211:R218)</f>
        <v>7.2790900000000006E-2</v>
      </c>
      <c r="T210" s="122">
        <f>SUM(T211:T218)</f>
        <v>0</v>
      </c>
      <c r="AR210" s="116" t="s">
        <v>82</v>
      </c>
      <c r="AT210" s="123" t="s">
        <v>71</v>
      </c>
      <c r="AU210" s="123" t="s">
        <v>80</v>
      </c>
      <c r="AY210" s="116" t="s">
        <v>130</v>
      </c>
      <c r="BK210" s="124">
        <f>SUM(BK211:BK218)</f>
        <v>0</v>
      </c>
    </row>
    <row r="211" spans="2:65" s="1" customFormat="1" ht="37.9" customHeight="1">
      <c r="B211" s="32"/>
      <c r="C211" s="127" t="s">
        <v>336</v>
      </c>
      <c r="D211" s="127" t="s">
        <v>133</v>
      </c>
      <c r="E211" s="128" t="s">
        <v>337</v>
      </c>
      <c r="F211" s="129" t="s">
        <v>338</v>
      </c>
      <c r="G211" s="130" t="s">
        <v>136</v>
      </c>
      <c r="H211" s="131">
        <v>2.105</v>
      </c>
      <c r="I211" s="132"/>
      <c r="J211" s="133">
        <f>ROUND(I211*H211,2)</f>
        <v>0</v>
      </c>
      <c r="K211" s="129" t="s">
        <v>137</v>
      </c>
      <c r="L211" s="32"/>
      <c r="M211" s="134" t="s">
        <v>19</v>
      </c>
      <c r="N211" s="135" t="s">
        <v>43</v>
      </c>
      <c r="P211" s="136">
        <f>O211*H211</f>
        <v>0</v>
      </c>
      <c r="Q211" s="136">
        <v>3.2969999999999999E-2</v>
      </c>
      <c r="R211" s="136">
        <f>Q211*H211</f>
        <v>6.9401850000000001E-2</v>
      </c>
      <c r="S211" s="136">
        <v>0</v>
      </c>
      <c r="T211" s="137">
        <f>S211*H211</f>
        <v>0</v>
      </c>
      <c r="AR211" s="138" t="s">
        <v>233</v>
      </c>
      <c r="AT211" s="138" t="s">
        <v>133</v>
      </c>
      <c r="AU211" s="138" t="s">
        <v>82</v>
      </c>
      <c r="AY211" s="17" t="s">
        <v>130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7" t="s">
        <v>80</v>
      </c>
      <c r="BK211" s="139">
        <f>ROUND(I211*H211,2)</f>
        <v>0</v>
      </c>
      <c r="BL211" s="17" t="s">
        <v>233</v>
      </c>
      <c r="BM211" s="138" t="s">
        <v>339</v>
      </c>
    </row>
    <row r="212" spans="2:65" s="1" customFormat="1">
      <c r="B212" s="32"/>
      <c r="D212" s="140" t="s">
        <v>140</v>
      </c>
      <c r="F212" s="141" t="s">
        <v>340</v>
      </c>
      <c r="I212" s="142"/>
      <c r="L212" s="32"/>
      <c r="M212" s="143"/>
      <c r="T212" s="51"/>
      <c r="AT212" s="17" t="s">
        <v>140</v>
      </c>
      <c r="AU212" s="17" t="s">
        <v>82</v>
      </c>
    </row>
    <row r="213" spans="2:65" s="12" customFormat="1">
      <c r="B213" s="144"/>
      <c r="D213" s="145" t="s">
        <v>142</v>
      </c>
      <c r="E213" s="146" t="s">
        <v>19</v>
      </c>
      <c r="F213" s="147" t="s">
        <v>341</v>
      </c>
      <c r="H213" s="146" t="s">
        <v>19</v>
      </c>
      <c r="I213" s="148"/>
      <c r="L213" s="144"/>
      <c r="M213" s="149"/>
      <c r="T213" s="150"/>
      <c r="AT213" s="146" t="s">
        <v>142</v>
      </c>
      <c r="AU213" s="146" t="s">
        <v>82</v>
      </c>
      <c r="AV213" s="12" t="s">
        <v>80</v>
      </c>
      <c r="AW213" s="12" t="s">
        <v>33</v>
      </c>
      <c r="AX213" s="12" t="s">
        <v>72</v>
      </c>
      <c r="AY213" s="146" t="s">
        <v>130</v>
      </c>
    </row>
    <row r="214" spans="2:65" s="13" customFormat="1">
      <c r="B214" s="151"/>
      <c r="D214" s="145" t="s">
        <v>142</v>
      </c>
      <c r="E214" s="152" t="s">
        <v>19</v>
      </c>
      <c r="F214" s="153" t="s">
        <v>342</v>
      </c>
      <c r="H214" s="154">
        <v>2.105</v>
      </c>
      <c r="I214" s="155"/>
      <c r="L214" s="151"/>
      <c r="M214" s="156"/>
      <c r="T214" s="157"/>
      <c r="AT214" s="152" t="s">
        <v>142</v>
      </c>
      <c r="AU214" s="152" t="s">
        <v>82</v>
      </c>
      <c r="AV214" s="13" t="s">
        <v>82</v>
      </c>
      <c r="AW214" s="13" t="s">
        <v>33</v>
      </c>
      <c r="AX214" s="13" t="s">
        <v>80</v>
      </c>
      <c r="AY214" s="152" t="s">
        <v>130</v>
      </c>
    </row>
    <row r="215" spans="2:65" s="1" customFormat="1" ht="24.2" customHeight="1">
      <c r="B215" s="32"/>
      <c r="C215" s="127" t="s">
        <v>343</v>
      </c>
      <c r="D215" s="127" t="s">
        <v>133</v>
      </c>
      <c r="E215" s="128" t="s">
        <v>344</v>
      </c>
      <c r="F215" s="129" t="s">
        <v>345</v>
      </c>
      <c r="G215" s="130" t="s">
        <v>136</v>
      </c>
      <c r="H215" s="131">
        <v>2.105</v>
      </c>
      <c r="I215" s="132"/>
      <c r="J215" s="133">
        <f>ROUND(I215*H215,2)</f>
        <v>0</v>
      </c>
      <c r="K215" s="129" t="s">
        <v>137</v>
      </c>
      <c r="L215" s="32"/>
      <c r="M215" s="134" t="s">
        <v>19</v>
      </c>
      <c r="N215" s="135" t="s">
        <v>43</v>
      </c>
      <c r="P215" s="136">
        <f>O215*H215</f>
        <v>0</v>
      </c>
      <c r="Q215" s="136">
        <v>1.6100000000000001E-3</v>
      </c>
      <c r="R215" s="136">
        <f>Q215*H215</f>
        <v>3.3890500000000002E-3</v>
      </c>
      <c r="S215" s="136">
        <v>0</v>
      </c>
      <c r="T215" s="137">
        <f>S215*H215</f>
        <v>0</v>
      </c>
      <c r="AR215" s="138" t="s">
        <v>233</v>
      </c>
      <c r="AT215" s="138" t="s">
        <v>133</v>
      </c>
      <c r="AU215" s="138" t="s">
        <v>82</v>
      </c>
      <c r="AY215" s="17" t="s">
        <v>130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7" t="s">
        <v>80</v>
      </c>
      <c r="BK215" s="139">
        <f>ROUND(I215*H215,2)</f>
        <v>0</v>
      </c>
      <c r="BL215" s="17" t="s">
        <v>233</v>
      </c>
      <c r="BM215" s="138" t="s">
        <v>346</v>
      </c>
    </row>
    <row r="216" spans="2:65" s="1" customFormat="1">
      <c r="B216" s="32"/>
      <c r="D216" s="140" t="s">
        <v>140</v>
      </c>
      <c r="F216" s="141" t="s">
        <v>347</v>
      </c>
      <c r="I216" s="142"/>
      <c r="L216" s="32"/>
      <c r="M216" s="143"/>
      <c r="T216" s="51"/>
      <c r="AT216" s="17" t="s">
        <v>140</v>
      </c>
      <c r="AU216" s="17" t="s">
        <v>82</v>
      </c>
    </row>
    <row r="217" spans="2:65" s="1" customFormat="1" ht="37.9" customHeight="1">
      <c r="B217" s="32"/>
      <c r="C217" s="127" t="s">
        <v>348</v>
      </c>
      <c r="D217" s="127" t="s">
        <v>133</v>
      </c>
      <c r="E217" s="128" t="s">
        <v>349</v>
      </c>
      <c r="F217" s="129" t="s">
        <v>350</v>
      </c>
      <c r="G217" s="130" t="s">
        <v>331</v>
      </c>
      <c r="H217" s="175"/>
      <c r="I217" s="132"/>
      <c r="J217" s="133">
        <f>ROUND(I217*H217,2)</f>
        <v>0</v>
      </c>
      <c r="K217" s="129" t="s">
        <v>137</v>
      </c>
      <c r="L217" s="32"/>
      <c r="M217" s="134" t="s">
        <v>19</v>
      </c>
      <c r="N217" s="135" t="s">
        <v>43</v>
      </c>
      <c r="P217" s="136">
        <f>O217*H217</f>
        <v>0</v>
      </c>
      <c r="Q217" s="136">
        <v>0</v>
      </c>
      <c r="R217" s="136">
        <f>Q217*H217</f>
        <v>0</v>
      </c>
      <c r="S217" s="136">
        <v>0</v>
      </c>
      <c r="T217" s="137">
        <f>S217*H217</f>
        <v>0</v>
      </c>
      <c r="AR217" s="138" t="s">
        <v>233</v>
      </c>
      <c r="AT217" s="138" t="s">
        <v>133</v>
      </c>
      <c r="AU217" s="138" t="s">
        <v>82</v>
      </c>
      <c r="AY217" s="17" t="s">
        <v>130</v>
      </c>
      <c r="BE217" s="139">
        <f>IF(N217="základní",J217,0)</f>
        <v>0</v>
      </c>
      <c r="BF217" s="139">
        <f>IF(N217="snížená",J217,0)</f>
        <v>0</v>
      </c>
      <c r="BG217" s="139">
        <f>IF(N217="zákl. přenesená",J217,0)</f>
        <v>0</v>
      </c>
      <c r="BH217" s="139">
        <f>IF(N217="sníž. přenesená",J217,0)</f>
        <v>0</v>
      </c>
      <c r="BI217" s="139">
        <f>IF(N217="nulová",J217,0)</f>
        <v>0</v>
      </c>
      <c r="BJ217" s="17" t="s">
        <v>80</v>
      </c>
      <c r="BK217" s="139">
        <f>ROUND(I217*H217,2)</f>
        <v>0</v>
      </c>
      <c r="BL217" s="17" t="s">
        <v>233</v>
      </c>
      <c r="BM217" s="138" t="s">
        <v>351</v>
      </c>
    </row>
    <row r="218" spans="2:65" s="1" customFormat="1">
      <c r="B218" s="32"/>
      <c r="D218" s="140" t="s">
        <v>140</v>
      </c>
      <c r="F218" s="141" t="s">
        <v>352</v>
      </c>
      <c r="I218" s="142"/>
      <c r="L218" s="32"/>
      <c r="M218" s="143"/>
      <c r="T218" s="51"/>
      <c r="AT218" s="17" t="s">
        <v>140</v>
      </c>
      <c r="AU218" s="17" t="s">
        <v>82</v>
      </c>
    </row>
    <row r="219" spans="2:65" s="11" customFormat="1" ht="22.9" customHeight="1">
      <c r="B219" s="115"/>
      <c r="D219" s="116" t="s">
        <v>71</v>
      </c>
      <c r="E219" s="125" t="s">
        <v>353</v>
      </c>
      <c r="F219" s="125" t="s">
        <v>354</v>
      </c>
      <c r="I219" s="118"/>
      <c r="J219" s="126">
        <f>BK219</f>
        <v>0</v>
      </c>
      <c r="L219" s="115"/>
      <c r="M219" s="120"/>
      <c r="P219" s="121">
        <f>SUM(P220:P255)</f>
        <v>0</v>
      </c>
      <c r="R219" s="121">
        <f>SUM(R220:R255)</f>
        <v>0</v>
      </c>
      <c r="T219" s="122">
        <f>SUM(T220:T255)</f>
        <v>0</v>
      </c>
      <c r="AR219" s="116" t="s">
        <v>82</v>
      </c>
      <c r="AT219" s="123" t="s">
        <v>71</v>
      </c>
      <c r="AU219" s="123" t="s">
        <v>80</v>
      </c>
      <c r="AY219" s="116" t="s">
        <v>130</v>
      </c>
      <c r="BK219" s="124">
        <f>SUM(BK220:BK255)</f>
        <v>0</v>
      </c>
    </row>
    <row r="220" spans="2:65" s="1" customFormat="1" ht="37.9" customHeight="1">
      <c r="B220" s="32"/>
      <c r="C220" s="127" t="s">
        <v>355</v>
      </c>
      <c r="D220" s="127" t="s">
        <v>133</v>
      </c>
      <c r="E220" s="128" t="s">
        <v>356</v>
      </c>
      <c r="F220" s="129" t="s">
        <v>357</v>
      </c>
      <c r="G220" s="130" t="s">
        <v>136</v>
      </c>
      <c r="H220" s="131">
        <v>159.4</v>
      </c>
      <c r="I220" s="132"/>
      <c r="J220" s="133">
        <f>ROUND(I220*H220,2)</f>
        <v>0</v>
      </c>
      <c r="K220" s="129" t="s">
        <v>19</v>
      </c>
      <c r="L220" s="32"/>
      <c r="M220" s="134" t="s">
        <v>19</v>
      </c>
      <c r="N220" s="135" t="s">
        <v>43</v>
      </c>
      <c r="P220" s="136">
        <f>O220*H220</f>
        <v>0</v>
      </c>
      <c r="Q220" s="136">
        <v>0</v>
      </c>
      <c r="R220" s="136">
        <f>Q220*H220</f>
        <v>0</v>
      </c>
      <c r="S220" s="136">
        <v>0</v>
      </c>
      <c r="T220" s="137">
        <f>S220*H220</f>
        <v>0</v>
      </c>
      <c r="AR220" s="138" t="s">
        <v>233</v>
      </c>
      <c r="AT220" s="138" t="s">
        <v>133</v>
      </c>
      <c r="AU220" s="138" t="s">
        <v>82</v>
      </c>
      <c r="AY220" s="17" t="s">
        <v>130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7" t="s">
        <v>80</v>
      </c>
      <c r="BK220" s="139">
        <f>ROUND(I220*H220,2)</f>
        <v>0</v>
      </c>
      <c r="BL220" s="17" t="s">
        <v>233</v>
      </c>
      <c r="BM220" s="138" t="s">
        <v>358</v>
      </c>
    </row>
    <row r="221" spans="2:65" s="12" customFormat="1">
      <c r="B221" s="144"/>
      <c r="D221" s="145" t="s">
        <v>142</v>
      </c>
      <c r="E221" s="146" t="s">
        <v>19</v>
      </c>
      <c r="F221" s="147" t="s">
        <v>359</v>
      </c>
      <c r="H221" s="146" t="s">
        <v>19</v>
      </c>
      <c r="I221" s="148"/>
      <c r="L221" s="144"/>
      <c r="M221" s="149"/>
      <c r="T221" s="150"/>
      <c r="AT221" s="146" t="s">
        <v>142</v>
      </c>
      <c r="AU221" s="146" t="s">
        <v>82</v>
      </c>
      <c r="AV221" s="12" t="s">
        <v>80</v>
      </c>
      <c r="AW221" s="12" t="s">
        <v>33</v>
      </c>
      <c r="AX221" s="12" t="s">
        <v>72</v>
      </c>
      <c r="AY221" s="146" t="s">
        <v>130</v>
      </c>
    </row>
    <row r="222" spans="2:65" s="12" customFormat="1">
      <c r="B222" s="144"/>
      <c r="D222" s="145" t="s">
        <v>142</v>
      </c>
      <c r="E222" s="146" t="s">
        <v>19</v>
      </c>
      <c r="F222" s="147" t="s">
        <v>360</v>
      </c>
      <c r="H222" s="146" t="s">
        <v>19</v>
      </c>
      <c r="I222" s="148"/>
      <c r="L222" s="144"/>
      <c r="M222" s="149"/>
      <c r="T222" s="150"/>
      <c r="AT222" s="146" t="s">
        <v>142</v>
      </c>
      <c r="AU222" s="146" t="s">
        <v>82</v>
      </c>
      <c r="AV222" s="12" t="s">
        <v>80</v>
      </c>
      <c r="AW222" s="12" t="s">
        <v>33</v>
      </c>
      <c r="AX222" s="12" t="s">
        <v>72</v>
      </c>
      <c r="AY222" s="146" t="s">
        <v>130</v>
      </c>
    </row>
    <row r="223" spans="2:65" s="12" customFormat="1">
      <c r="B223" s="144"/>
      <c r="D223" s="145" t="s">
        <v>142</v>
      </c>
      <c r="E223" s="146" t="s">
        <v>19</v>
      </c>
      <c r="F223" s="147" t="s">
        <v>361</v>
      </c>
      <c r="H223" s="146" t="s">
        <v>19</v>
      </c>
      <c r="I223" s="148"/>
      <c r="L223" s="144"/>
      <c r="M223" s="149"/>
      <c r="T223" s="150"/>
      <c r="AT223" s="146" t="s">
        <v>142</v>
      </c>
      <c r="AU223" s="146" t="s">
        <v>82</v>
      </c>
      <c r="AV223" s="12" t="s">
        <v>80</v>
      </c>
      <c r="AW223" s="12" t="s">
        <v>33</v>
      </c>
      <c r="AX223" s="12" t="s">
        <v>72</v>
      </c>
      <c r="AY223" s="146" t="s">
        <v>130</v>
      </c>
    </row>
    <row r="224" spans="2:65" s="12" customFormat="1">
      <c r="B224" s="144"/>
      <c r="D224" s="145" t="s">
        <v>142</v>
      </c>
      <c r="E224" s="146" t="s">
        <v>19</v>
      </c>
      <c r="F224" s="147" t="s">
        <v>362</v>
      </c>
      <c r="H224" s="146" t="s">
        <v>19</v>
      </c>
      <c r="I224" s="148"/>
      <c r="L224" s="144"/>
      <c r="M224" s="149"/>
      <c r="T224" s="150"/>
      <c r="AT224" s="146" t="s">
        <v>142</v>
      </c>
      <c r="AU224" s="146" t="s">
        <v>82</v>
      </c>
      <c r="AV224" s="12" t="s">
        <v>80</v>
      </c>
      <c r="AW224" s="12" t="s">
        <v>33</v>
      </c>
      <c r="AX224" s="12" t="s">
        <v>72</v>
      </c>
      <c r="AY224" s="146" t="s">
        <v>130</v>
      </c>
    </row>
    <row r="225" spans="2:65" s="12" customFormat="1">
      <c r="B225" s="144"/>
      <c r="D225" s="145" t="s">
        <v>142</v>
      </c>
      <c r="E225" s="146" t="s">
        <v>19</v>
      </c>
      <c r="F225" s="147" t="s">
        <v>363</v>
      </c>
      <c r="H225" s="146" t="s">
        <v>19</v>
      </c>
      <c r="I225" s="148"/>
      <c r="L225" s="144"/>
      <c r="M225" s="149"/>
      <c r="T225" s="150"/>
      <c r="AT225" s="146" t="s">
        <v>142</v>
      </c>
      <c r="AU225" s="146" t="s">
        <v>82</v>
      </c>
      <c r="AV225" s="12" t="s">
        <v>80</v>
      </c>
      <c r="AW225" s="12" t="s">
        <v>33</v>
      </c>
      <c r="AX225" s="12" t="s">
        <v>72</v>
      </c>
      <c r="AY225" s="146" t="s">
        <v>130</v>
      </c>
    </row>
    <row r="226" spans="2:65" s="12" customFormat="1">
      <c r="B226" s="144"/>
      <c r="D226" s="145" t="s">
        <v>142</v>
      </c>
      <c r="E226" s="146" t="s">
        <v>19</v>
      </c>
      <c r="F226" s="147" t="s">
        <v>364</v>
      </c>
      <c r="H226" s="146" t="s">
        <v>19</v>
      </c>
      <c r="I226" s="148"/>
      <c r="L226" s="144"/>
      <c r="M226" s="149"/>
      <c r="T226" s="150"/>
      <c r="AT226" s="146" t="s">
        <v>142</v>
      </c>
      <c r="AU226" s="146" t="s">
        <v>82</v>
      </c>
      <c r="AV226" s="12" t="s">
        <v>80</v>
      </c>
      <c r="AW226" s="12" t="s">
        <v>33</v>
      </c>
      <c r="AX226" s="12" t="s">
        <v>72</v>
      </c>
      <c r="AY226" s="146" t="s">
        <v>130</v>
      </c>
    </row>
    <row r="227" spans="2:65" s="12" customFormat="1">
      <c r="B227" s="144"/>
      <c r="D227" s="145" t="s">
        <v>142</v>
      </c>
      <c r="E227" s="146" t="s">
        <v>19</v>
      </c>
      <c r="F227" s="147" t="s">
        <v>365</v>
      </c>
      <c r="H227" s="146" t="s">
        <v>19</v>
      </c>
      <c r="I227" s="148"/>
      <c r="L227" s="144"/>
      <c r="M227" s="149"/>
      <c r="T227" s="150"/>
      <c r="AT227" s="146" t="s">
        <v>142</v>
      </c>
      <c r="AU227" s="146" t="s">
        <v>82</v>
      </c>
      <c r="AV227" s="12" t="s">
        <v>80</v>
      </c>
      <c r="AW227" s="12" t="s">
        <v>33</v>
      </c>
      <c r="AX227" s="12" t="s">
        <v>72</v>
      </c>
      <c r="AY227" s="146" t="s">
        <v>130</v>
      </c>
    </row>
    <row r="228" spans="2:65" s="12" customFormat="1">
      <c r="B228" s="144"/>
      <c r="D228" s="145" t="s">
        <v>142</v>
      </c>
      <c r="E228" s="146" t="s">
        <v>19</v>
      </c>
      <c r="F228" s="147" t="s">
        <v>366</v>
      </c>
      <c r="H228" s="146" t="s">
        <v>19</v>
      </c>
      <c r="I228" s="148"/>
      <c r="L228" s="144"/>
      <c r="M228" s="149"/>
      <c r="T228" s="150"/>
      <c r="AT228" s="146" t="s">
        <v>142</v>
      </c>
      <c r="AU228" s="146" t="s">
        <v>82</v>
      </c>
      <c r="AV228" s="12" t="s">
        <v>80</v>
      </c>
      <c r="AW228" s="12" t="s">
        <v>33</v>
      </c>
      <c r="AX228" s="12" t="s">
        <v>72</v>
      </c>
      <c r="AY228" s="146" t="s">
        <v>130</v>
      </c>
    </row>
    <row r="229" spans="2:65" s="12" customFormat="1">
      <c r="B229" s="144"/>
      <c r="D229" s="145" t="s">
        <v>142</v>
      </c>
      <c r="E229" s="146" t="s">
        <v>19</v>
      </c>
      <c r="F229" s="147" t="s">
        <v>778</v>
      </c>
      <c r="H229" s="146" t="s">
        <v>19</v>
      </c>
      <c r="I229" s="148"/>
      <c r="L229" s="144"/>
      <c r="M229" s="149"/>
      <c r="T229" s="150"/>
      <c r="AT229" s="146" t="s">
        <v>142</v>
      </c>
      <c r="AU229" s="146" t="s">
        <v>82</v>
      </c>
      <c r="AV229" s="12" t="s">
        <v>80</v>
      </c>
      <c r="AW229" s="12" t="s">
        <v>33</v>
      </c>
      <c r="AX229" s="12" t="s">
        <v>72</v>
      </c>
      <c r="AY229" s="146" t="s">
        <v>130</v>
      </c>
    </row>
    <row r="230" spans="2:65" s="12" customFormat="1">
      <c r="B230" s="144"/>
      <c r="D230" s="145" t="s">
        <v>142</v>
      </c>
      <c r="E230" s="146" t="s">
        <v>19</v>
      </c>
      <c r="F230" s="147" t="s">
        <v>367</v>
      </c>
      <c r="H230" s="146" t="s">
        <v>19</v>
      </c>
      <c r="I230" s="148"/>
      <c r="L230" s="144"/>
      <c r="M230" s="149"/>
      <c r="T230" s="150"/>
      <c r="AT230" s="146" t="s">
        <v>142</v>
      </c>
      <c r="AU230" s="146" t="s">
        <v>82</v>
      </c>
      <c r="AV230" s="12" t="s">
        <v>80</v>
      </c>
      <c r="AW230" s="12" t="s">
        <v>33</v>
      </c>
      <c r="AX230" s="12" t="s">
        <v>72</v>
      </c>
      <c r="AY230" s="146" t="s">
        <v>130</v>
      </c>
    </row>
    <row r="231" spans="2:65" s="13" customFormat="1">
      <c r="B231" s="151"/>
      <c r="D231" s="145" t="s">
        <v>142</v>
      </c>
      <c r="E231" s="152" t="s">
        <v>19</v>
      </c>
      <c r="F231" s="153" t="s">
        <v>368</v>
      </c>
      <c r="H231" s="154">
        <v>154.1</v>
      </c>
      <c r="I231" s="155"/>
      <c r="L231" s="151"/>
      <c r="M231" s="156"/>
      <c r="T231" s="157"/>
      <c r="AT231" s="152" t="s">
        <v>142</v>
      </c>
      <c r="AU231" s="152" t="s">
        <v>82</v>
      </c>
      <c r="AV231" s="13" t="s">
        <v>82</v>
      </c>
      <c r="AW231" s="13" t="s">
        <v>33</v>
      </c>
      <c r="AX231" s="13" t="s">
        <v>72</v>
      </c>
      <c r="AY231" s="152" t="s">
        <v>130</v>
      </c>
    </row>
    <row r="232" spans="2:65" s="12" customFormat="1">
      <c r="B232" s="144"/>
      <c r="D232" s="145" t="s">
        <v>142</v>
      </c>
      <c r="E232" s="146" t="s">
        <v>19</v>
      </c>
      <c r="F232" s="147" t="s">
        <v>369</v>
      </c>
      <c r="H232" s="146" t="s">
        <v>19</v>
      </c>
      <c r="I232" s="148"/>
      <c r="L232" s="144"/>
      <c r="M232" s="149"/>
      <c r="T232" s="150"/>
      <c r="AT232" s="146" t="s">
        <v>142</v>
      </c>
      <c r="AU232" s="146" t="s">
        <v>82</v>
      </c>
      <c r="AV232" s="12" t="s">
        <v>80</v>
      </c>
      <c r="AW232" s="12" t="s">
        <v>33</v>
      </c>
      <c r="AX232" s="12" t="s">
        <v>72</v>
      </c>
      <c r="AY232" s="146" t="s">
        <v>130</v>
      </c>
    </row>
    <row r="233" spans="2:65" s="13" customFormat="1">
      <c r="B233" s="151"/>
      <c r="D233" s="145" t="s">
        <v>142</v>
      </c>
      <c r="E233" s="152" t="s">
        <v>19</v>
      </c>
      <c r="F233" s="153" t="s">
        <v>370</v>
      </c>
      <c r="H233" s="154">
        <v>5.3</v>
      </c>
      <c r="I233" s="155"/>
      <c r="L233" s="151"/>
      <c r="M233" s="156"/>
      <c r="T233" s="157"/>
      <c r="AT233" s="152" t="s">
        <v>142</v>
      </c>
      <c r="AU233" s="152" t="s">
        <v>82</v>
      </c>
      <c r="AV233" s="13" t="s">
        <v>82</v>
      </c>
      <c r="AW233" s="13" t="s">
        <v>33</v>
      </c>
      <c r="AX233" s="13" t="s">
        <v>72</v>
      </c>
      <c r="AY233" s="152" t="s">
        <v>130</v>
      </c>
    </row>
    <row r="234" spans="2:65" s="14" customFormat="1">
      <c r="B234" s="158"/>
      <c r="D234" s="145" t="s">
        <v>142</v>
      </c>
      <c r="E234" s="159" t="s">
        <v>19</v>
      </c>
      <c r="F234" s="160" t="s">
        <v>167</v>
      </c>
      <c r="H234" s="161">
        <v>159.4</v>
      </c>
      <c r="I234" s="162"/>
      <c r="L234" s="158"/>
      <c r="M234" s="163"/>
      <c r="T234" s="164"/>
      <c r="AT234" s="159" t="s">
        <v>142</v>
      </c>
      <c r="AU234" s="159" t="s">
        <v>82</v>
      </c>
      <c r="AV234" s="14" t="s">
        <v>138</v>
      </c>
      <c r="AW234" s="14" t="s">
        <v>33</v>
      </c>
      <c r="AX234" s="14" t="s">
        <v>80</v>
      </c>
      <c r="AY234" s="159" t="s">
        <v>130</v>
      </c>
    </row>
    <row r="235" spans="2:65" s="1" customFormat="1" ht="49.15" customHeight="1">
      <c r="B235" s="32"/>
      <c r="C235" s="127" t="s">
        <v>318</v>
      </c>
      <c r="D235" s="127" t="s">
        <v>133</v>
      </c>
      <c r="E235" s="128" t="s">
        <v>371</v>
      </c>
      <c r="F235" s="129" t="s">
        <v>372</v>
      </c>
      <c r="G235" s="130" t="s">
        <v>136</v>
      </c>
      <c r="H235" s="131">
        <v>28</v>
      </c>
      <c r="I235" s="132"/>
      <c r="J235" s="133">
        <f>ROUND(I235*H235,2)</f>
        <v>0</v>
      </c>
      <c r="K235" s="129" t="s">
        <v>19</v>
      </c>
      <c r="L235" s="32"/>
      <c r="M235" s="134" t="s">
        <v>19</v>
      </c>
      <c r="N235" s="135" t="s">
        <v>43</v>
      </c>
      <c r="P235" s="136">
        <f>O235*H235</f>
        <v>0</v>
      </c>
      <c r="Q235" s="136">
        <v>0</v>
      </c>
      <c r="R235" s="136">
        <f>Q235*H235</f>
        <v>0</v>
      </c>
      <c r="S235" s="136">
        <v>0</v>
      </c>
      <c r="T235" s="137">
        <f>S235*H235</f>
        <v>0</v>
      </c>
      <c r="AR235" s="138" t="s">
        <v>233</v>
      </c>
      <c r="AT235" s="138" t="s">
        <v>133</v>
      </c>
      <c r="AU235" s="138" t="s">
        <v>82</v>
      </c>
      <c r="AY235" s="17" t="s">
        <v>130</v>
      </c>
      <c r="BE235" s="139">
        <f>IF(N235="základní",J235,0)</f>
        <v>0</v>
      </c>
      <c r="BF235" s="139">
        <f>IF(N235="snížená",J235,0)</f>
        <v>0</v>
      </c>
      <c r="BG235" s="139">
        <f>IF(N235="zákl. přenesená",J235,0)</f>
        <v>0</v>
      </c>
      <c r="BH235" s="139">
        <f>IF(N235="sníž. přenesená",J235,0)</f>
        <v>0</v>
      </c>
      <c r="BI235" s="139">
        <f>IF(N235="nulová",J235,0)</f>
        <v>0</v>
      </c>
      <c r="BJ235" s="17" t="s">
        <v>80</v>
      </c>
      <c r="BK235" s="139">
        <f>ROUND(I235*H235,2)</f>
        <v>0</v>
      </c>
      <c r="BL235" s="17" t="s">
        <v>233</v>
      </c>
      <c r="BM235" s="138" t="s">
        <v>373</v>
      </c>
    </row>
    <row r="236" spans="2:65" s="1" customFormat="1" ht="37.9" customHeight="1">
      <c r="B236" s="32"/>
      <c r="C236" s="127" t="s">
        <v>374</v>
      </c>
      <c r="D236" s="127" t="s">
        <v>133</v>
      </c>
      <c r="E236" s="128" t="s">
        <v>375</v>
      </c>
      <c r="F236" s="129" t="s">
        <v>376</v>
      </c>
      <c r="G236" s="130" t="s">
        <v>221</v>
      </c>
      <c r="H236" s="131">
        <v>2</v>
      </c>
      <c r="I236" s="132"/>
      <c r="J236" s="133">
        <f>ROUND(I236*H236,2)</f>
        <v>0</v>
      </c>
      <c r="K236" s="129" t="s">
        <v>19</v>
      </c>
      <c r="L236" s="32"/>
      <c r="M236" s="134" t="s">
        <v>19</v>
      </c>
      <c r="N236" s="135" t="s">
        <v>43</v>
      </c>
      <c r="P236" s="136">
        <f>O236*H236</f>
        <v>0</v>
      </c>
      <c r="Q236" s="136">
        <v>0</v>
      </c>
      <c r="R236" s="136">
        <f>Q236*H236</f>
        <v>0</v>
      </c>
      <c r="S236" s="136">
        <v>0</v>
      </c>
      <c r="T236" s="137">
        <f>S236*H236</f>
        <v>0</v>
      </c>
      <c r="AR236" s="138" t="s">
        <v>233</v>
      </c>
      <c r="AT236" s="138" t="s">
        <v>133</v>
      </c>
      <c r="AU236" s="138" t="s">
        <v>82</v>
      </c>
      <c r="AY236" s="17" t="s">
        <v>130</v>
      </c>
      <c r="BE236" s="139">
        <f>IF(N236="základní",J236,0)</f>
        <v>0</v>
      </c>
      <c r="BF236" s="139">
        <f>IF(N236="snížená",J236,0)</f>
        <v>0</v>
      </c>
      <c r="BG236" s="139">
        <f>IF(N236="zákl. přenesená",J236,0)</f>
        <v>0</v>
      </c>
      <c r="BH236" s="139">
        <f>IF(N236="sníž. přenesená",J236,0)</f>
        <v>0</v>
      </c>
      <c r="BI236" s="139">
        <f>IF(N236="nulová",J236,0)</f>
        <v>0</v>
      </c>
      <c r="BJ236" s="17" t="s">
        <v>80</v>
      </c>
      <c r="BK236" s="139">
        <f>ROUND(I236*H236,2)</f>
        <v>0</v>
      </c>
      <c r="BL236" s="17" t="s">
        <v>233</v>
      </c>
      <c r="BM236" s="138" t="s">
        <v>377</v>
      </c>
    </row>
    <row r="237" spans="2:65" s="12" customFormat="1">
      <c r="B237" s="144"/>
      <c r="D237" s="145" t="s">
        <v>142</v>
      </c>
      <c r="E237" s="146" t="s">
        <v>19</v>
      </c>
      <c r="F237" s="147" t="s">
        <v>378</v>
      </c>
      <c r="H237" s="146" t="s">
        <v>19</v>
      </c>
      <c r="I237" s="148"/>
      <c r="L237" s="144"/>
      <c r="M237" s="149"/>
      <c r="T237" s="150"/>
      <c r="AT237" s="146" t="s">
        <v>142</v>
      </c>
      <c r="AU237" s="146" t="s">
        <v>82</v>
      </c>
      <c r="AV237" s="12" t="s">
        <v>80</v>
      </c>
      <c r="AW237" s="12" t="s">
        <v>33</v>
      </c>
      <c r="AX237" s="12" t="s">
        <v>72</v>
      </c>
      <c r="AY237" s="146" t="s">
        <v>130</v>
      </c>
    </row>
    <row r="238" spans="2:65" s="12" customFormat="1">
      <c r="B238" s="144"/>
      <c r="D238" s="145" t="s">
        <v>142</v>
      </c>
      <c r="E238" s="146" t="s">
        <v>19</v>
      </c>
      <c r="F238" s="147" t="s">
        <v>379</v>
      </c>
      <c r="H238" s="146" t="s">
        <v>19</v>
      </c>
      <c r="I238" s="148"/>
      <c r="L238" s="144"/>
      <c r="M238" s="149"/>
      <c r="T238" s="150"/>
      <c r="AT238" s="146" t="s">
        <v>142</v>
      </c>
      <c r="AU238" s="146" t="s">
        <v>82</v>
      </c>
      <c r="AV238" s="12" t="s">
        <v>80</v>
      </c>
      <c r="AW238" s="12" t="s">
        <v>33</v>
      </c>
      <c r="AX238" s="12" t="s">
        <v>72</v>
      </c>
      <c r="AY238" s="146" t="s">
        <v>130</v>
      </c>
    </row>
    <row r="239" spans="2:65" s="12" customFormat="1">
      <c r="B239" s="144"/>
      <c r="D239" s="145" t="s">
        <v>142</v>
      </c>
      <c r="E239" s="146" t="s">
        <v>19</v>
      </c>
      <c r="F239" s="147" t="s">
        <v>779</v>
      </c>
      <c r="H239" s="146" t="s">
        <v>19</v>
      </c>
      <c r="I239" s="148"/>
      <c r="L239" s="144"/>
      <c r="M239" s="149"/>
      <c r="T239" s="150"/>
      <c r="AT239" s="146" t="s">
        <v>142</v>
      </c>
      <c r="AU239" s="146" t="s">
        <v>82</v>
      </c>
      <c r="AV239" s="12" t="s">
        <v>80</v>
      </c>
      <c r="AW239" s="12" t="s">
        <v>33</v>
      </c>
      <c r="AX239" s="12" t="s">
        <v>72</v>
      </c>
      <c r="AY239" s="146" t="s">
        <v>130</v>
      </c>
    </row>
    <row r="240" spans="2:65" s="12" customFormat="1">
      <c r="B240" s="144"/>
      <c r="D240" s="145" t="s">
        <v>142</v>
      </c>
      <c r="E240" s="146" t="s">
        <v>19</v>
      </c>
      <c r="F240" s="147" t="s">
        <v>380</v>
      </c>
      <c r="H240" s="146" t="s">
        <v>19</v>
      </c>
      <c r="I240" s="148"/>
      <c r="L240" s="144"/>
      <c r="M240" s="149"/>
      <c r="T240" s="150"/>
      <c r="AT240" s="146" t="s">
        <v>142</v>
      </c>
      <c r="AU240" s="146" t="s">
        <v>82</v>
      </c>
      <c r="AV240" s="12" t="s">
        <v>80</v>
      </c>
      <c r="AW240" s="12" t="s">
        <v>33</v>
      </c>
      <c r="AX240" s="12" t="s">
        <v>72</v>
      </c>
      <c r="AY240" s="146" t="s">
        <v>130</v>
      </c>
    </row>
    <row r="241" spans="2:65" s="12" customFormat="1">
      <c r="B241" s="144"/>
      <c r="D241" s="145" t="s">
        <v>142</v>
      </c>
      <c r="E241" s="146" t="s">
        <v>19</v>
      </c>
      <c r="F241" s="147" t="s">
        <v>381</v>
      </c>
      <c r="H241" s="146" t="s">
        <v>19</v>
      </c>
      <c r="I241" s="148"/>
      <c r="L241" s="144"/>
      <c r="M241" s="149"/>
      <c r="T241" s="150"/>
      <c r="AT241" s="146" t="s">
        <v>142</v>
      </c>
      <c r="AU241" s="146" t="s">
        <v>82</v>
      </c>
      <c r="AV241" s="12" t="s">
        <v>80</v>
      </c>
      <c r="AW241" s="12" t="s">
        <v>33</v>
      </c>
      <c r="AX241" s="12" t="s">
        <v>72</v>
      </c>
      <c r="AY241" s="146" t="s">
        <v>130</v>
      </c>
    </row>
    <row r="242" spans="2:65" s="12" customFormat="1">
      <c r="B242" s="144"/>
      <c r="D242" s="145" t="s">
        <v>142</v>
      </c>
      <c r="E242" s="146" t="s">
        <v>19</v>
      </c>
      <c r="F242" s="147" t="s">
        <v>382</v>
      </c>
      <c r="H242" s="146" t="s">
        <v>19</v>
      </c>
      <c r="I242" s="148"/>
      <c r="L242" s="144"/>
      <c r="M242" s="149"/>
      <c r="T242" s="150"/>
      <c r="AT242" s="146" t="s">
        <v>142</v>
      </c>
      <c r="AU242" s="146" t="s">
        <v>82</v>
      </c>
      <c r="AV242" s="12" t="s">
        <v>80</v>
      </c>
      <c r="AW242" s="12" t="s">
        <v>33</v>
      </c>
      <c r="AX242" s="12" t="s">
        <v>72</v>
      </c>
      <c r="AY242" s="146" t="s">
        <v>130</v>
      </c>
    </row>
    <row r="243" spans="2:65" s="12" customFormat="1">
      <c r="B243" s="144"/>
      <c r="D243" s="145" t="s">
        <v>142</v>
      </c>
      <c r="E243" s="146" t="s">
        <v>19</v>
      </c>
      <c r="F243" s="147" t="s">
        <v>383</v>
      </c>
      <c r="H243" s="146" t="s">
        <v>19</v>
      </c>
      <c r="I243" s="148"/>
      <c r="L243" s="144"/>
      <c r="M243" s="149"/>
      <c r="T243" s="150"/>
      <c r="AT243" s="146" t="s">
        <v>142</v>
      </c>
      <c r="AU243" s="146" t="s">
        <v>82</v>
      </c>
      <c r="AV243" s="12" t="s">
        <v>80</v>
      </c>
      <c r="AW243" s="12" t="s">
        <v>33</v>
      </c>
      <c r="AX243" s="12" t="s">
        <v>72</v>
      </c>
      <c r="AY243" s="146" t="s">
        <v>130</v>
      </c>
    </row>
    <row r="244" spans="2:65" s="12" customFormat="1">
      <c r="B244" s="144"/>
      <c r="D244" s="145" t="s">
        <v>142</v>
      </c>
      <c r="E244" s="146" t="s">
        <v>19</v>
      </c>
      <c r="F244" s="147" t="s">
        <v>384</v>
      </c>
      <c r="H244" s="146" t="s">
        <v>19</v>
      </c>
      <c r="I244" s="148"/>
      <c r="L244" s="144"/>
      <c r="M244" s="149"/>
      <c r="T244" s="150"/>
      <c r="AT244" s="146" t="s">
        <v>142</v>
      </c>
      <c r="AU244" s="146" t="s">
        <v>82</v>
      </c>
      <c r="AV244" s="12" t="s">
        <v>80</v>
      </c>
      <c r="AW244" s="12" t="s">
        <v>33</v>
      </c>
      <c r="AX244" s="12" t="s">
        <v>72</v>
      </c>
      <c r="AY244" s="146" t="s">
        <v>130</v>
      </c>
    </row>
    <row r="245" spans="2:65" s="12" customFormat="1">
      <c r="B245" s="144"/>
      <c r="D245" s="145" t="s">
        <v>142</v>
      </c>
      <c r="E245" s="146" t="s">
        <v>19</v>
      </c>
      <c r="F245" s="147" t="s">
        <v>385</v>
      </c>
      <c r="H245" s="146" t="s">
        <v>19</v>
      </c>
      <c r="I245" s="148"/>
      <c r="L245" s="144"/>
      <c r="M245" s="149"/>
      <c r="T245" s="150"/>
      <c r="AT245" s="146" t="s">
        <v>142</v>
      </c>
      <c r="AU245" s="146" t="s">
        <v>82</v>
      </c>
      <c r="AV245" s="12" t="s">
        <v>80</v>
      </c>
      <c r="AW245" s="12" t="s">
        <v>33</v>
      </c>
      <c r="AX245" s="12" t="s">
        <v>72</v>
      </c>
      <c r="AY245" s="146" t="s">
        <v>130</v>
      </c>
    </row>
    <row r="246" spans="2:65" s="12" customFormat="1">
      <c r="B246" s="144"/>
      <c r="D246" s="145" t="s">
        <v>142</v>
      </c>
      <c r="E246" s="146" t="s">
        <v>19</v>
      </c>
      <c r="F246" s="147" t="s">
        <v>386</v>
      </c>
      <c r="H246" s="146" t="s">
        <v>19</v>
      </c>
      <c r="I246" s="148"/>
      <c r="L246" s="144"/>
      <c r="M246" s="149"/>
      <c r="T246" s="150"/>
      <c r="AT246" s="146" t="s">
        <v>142</v>
      </c>
      <c r="AU246" s="146" t="s">
        <v>82</v>
      </c>
      <c r="AV246" s="12" t="s">
        <v>80</v>
      </c>
      <c r="AW246" s="12" t="s">
        <v>33</v>
      </c>
      <c r="AX246" s="12" t="s">
        <v>72</v>
      </c>
      <c r="AY246" s="146" t="s">
        <v>130</v>
      </c>
    </row>
    <row r="247" spans="2:65" s="13" customFormat="1">
      <c r="B247" s="151"/>
      <c r="D247" s="145" t="s">
        <v>142</v>
      </c>
      <c r="E247" s="152" t="s">
        <v>19</v>
      </c>
      <c r="F247" s="153" t="s">
        <v>82</v>
      </c>
      <c r="H247" s="154">
        <v>2</v>
      </c>
      <c r="I247" s="155"/>
      <c r="L247" s="151"/>
      <c r="M247" s="156"/>
      <c r="T247" s="157"/>
      <c r="AT247" s="152" t="s">
        <v>142</v>
      </c>
      <c r="AU247" s="152" t="s">
        <v>82</v>
      </c>
      <c r="AV247" s="13" t="s">
        <v>82</v>
      </c>
      <c r="AW247" s="13" t="s">
        <v>33</v>
      </c>
      <c r="AX247" s="13" t="s">
        <v>80</v>
      </c>
      <c r="AY247" s="152" t="s">
        <v>130</v>
      </c>
    </row>
    <row r="248" spans="2:65" s="1" customFormat="1" ht="33" customHeight="1">
      <c r="B248" s="32"/>
      <c r="C248" s="127" t="s">
        <v>387</v>
      </c>
      <c r="D248" s="127" t="s">
        <v>133</v>
      </c>
      <c r="E248" s="128" t="s">
        <v>388</v>
      </c>
      <c r="F248" s="129" t="s">
        <v>389</v>
      </c>
      <c r="G248" s="130" t="s">
        <v>221</v>
      </c>
      <c r="H248" s="131">
        <v>1</v>
      </c>
      <c r="I248" s="132"/>
      <c r="J248" s="133">
        <f>ROUND(I248*H248,2)</f>
        <v>0</v>
      </c>
      <c r="K248" s="129" t="s">
        <v>19</v>
      </c>
      <c r="L248" s="32"/>
      <c r="M248" s="134" t="s">
        <v>19</v>
      </c>
      <c r="N248" s="135" t="s">
        <v>43</v>
      </c>
      <c r="P248" s="136">
        <f>O248*H248</f>
        <v>0</v>
      </c>
      <c r="Q248" s="136">
        <v>0</v>
      </c>
      <c r="R248" s="136">
        <f>Q248*H248</f>
        <v>0</v>
      </c>
      <c r="S248" s="136">
        <v>0</v>
      </c>
      <c r="T248" s="137">
        <f>S248*H248</f>
        <v>0</v>
      </c>
      <c r="AR248" s="138" t="s">
        <v>233</v>
      </c>
      <c r="AT248" s="138" t="s">
        <v>133</v>
      </c>
      <c r="AU248" s="138" t="s">
        <v>82</v>
      </c>
      <c r="AY248" s="17" t="s">
        <v>130</v>
      </c>
      <c r="BE248" s="139">
        <f>IF(N248="základní",J248,0)</f>
        <v>0</v>
      </c>
      <c r="BF248" s="139">
        <f>IF(N248="snížená",J248,0)</f>
        <v>0</v>
      </c>
      <c r="BG248" s="139">
        <f>IF(N248="zákl. přenesená",J248,0)</f>
        <v>0</v>
      </c>
      <c r="BH248" s="139">
        <f>IF(N248="sníž. přenesená",J248,0)</f>
        <v>0</v>
      </c>
      <c r="BI248" s="139">
        <f>IF(N248="nulová",J248,0)</f>
        <v>0</v>
      </c>
      <c r="BJ248" s="17" t="s">
        <v>80</v>
      </c>
      <c r="BK248" s="139">
        <f>ROUND(I248*H248,2)</f>
        <v>0</v>
      </c>
      <c r="BL248" s="17" t="s">
        <v>233</v>
      </c>
      <c r="BM248" s="138" t="s">
        <v>390</v>
      </c>
    </row>
    <row r="249" spans="2:65" s="12" customFormat="1">
      <c r="B249" s="144"/>
      <c r="D249" s="145" t="s">
        <v>142</v>
      </c>
      <c r="E249" s="146" t="s">
        <v>19</v>
      </c>
      <c r="F249" s="147" t="s">
        <v>378</v>
      </c>
      <c r="H249" s="146" t="s">
        <v>19</v>
      </c>
      <c r="I249" s="148"/>
      <c r="L249" s="144"/>
      <c r="M249" s="149"/>
      <c r="T249" s="150"/>
      <c r="AT249" s="146" t="s">
        <v>142</v>
      </c>
      <c r="AU249" s="146" t="s">
        <v>82</v>
      </c>
      <c r="AV249" s="12" t="s">
        <v>80</v>
      </c>
      <c r="AW249" s="12" t="s">
        <v>33</v>
      </c>
      <c r="AX249" s="12" t="s">
        <v>72</v>
      </c>
      <c r="AY249" s="146" t="s">
        <v>130</v>
      </c>
    </row>
    <row r="250" spans="2:65" s="12" customFormat="1">
      <c r="B250" s="144"/>
      <c r="D250" s="145" t="s">
        <v>142</v>
      </c>
      <c r="E250" s="146" t="s">
        <v>19</v>
      </c>
      <c r="F250" s="147" t="s">
        <v>391</v>
      </c>
      <c r="H250" s="146" t="s">
        <v>19</v>
      </c>
      <c r="I250" s="148"/>
      <c r="L250" s="144"/>
      <c r="M250" s="149"/>
      <c r="T250" s="150"/>
      <c r="AT250" s="146" t="s">
        <v>142</v>
      </c>
      <c r="AU250" s="146" t="s">
        <v>82</v>
      </c>
      <c r="AV250" s="12" t="s">
        <v>80</v>
      </c>
      <c r="AW250" s="12" t="s">
        <v>33</v>
      </c>
      <c r="AX250" s="12" t="s">
        <v>72</v>
      </c>
      <c r="AY250" s="146" t="s">
        <v>130</v>
      </c>
    </row>
    <row r="251" spans="2:65" s="12" customFormat="1">
      <c r="B251" s="144"/>
      <c r="D251" s="145" t="s">
        <v>142</v>
      </c>
      <c r="E251" s="146" t="s">
        <v>19</v>
      </c>
      <c r="F251" s="147" t="s">
        <v>392</v>
      </c>
      <c r="H251" s="146" t="s">
        <v>19</v>
      </c>
      <c r="I251" s="148"/>
      <c r="L251" s="144"/>
      <c r="M251" s="149"/>
      <c r="T251" s="150"/>
      <c r="AT251" s="146" t="s">
        <v>142</v>
      </c>
      <c r="AU251" s="146" t="s">
        <v>82</v>
      </c>
      <c r="AV251" s="12" t="s">
        <v>80</v>
      </c>
      <c r="AW251" s="12" t="s">
        <v>33</v>
      </c>
      <c r="AX251" s="12" t="s">
        <v>72</v>
      </c>
      <c r="AY251" s="146" t="s">
        <v>130</v>
      </c>
    </row>
    <row r="252" spans="2:65" s="12" customFormat="1">
      <c r="B252" s="144"/>
      <c r="D252" s="145" t="s">
        <v>142</v>
      </c>
      <c r="E252" s="146" t="s">
        <v>19</v>
      </c>
      <c r="F252" s="147" t="s">
        <v>381</v>
      </c>
      <c r="H252" s="146" t="s">
        <v>19</v>
      </c>
      <c r="I252" s="148"/>
      <c r="L252" s="144"/>
      <c r="M252" s="149"/>
      <c r="T252" s="150"/>
      <c r="AT252" s="146" t="s">
        <v>142</v>
      </c>
      <c r="AU252" s="146" t="s">
        <v>82</v>
      </c>
      <c r="AV252" s="12" t="s">
        <v>80</v>
      </c>
      <c r="AW252" s="12" t="s">
        <v>33</v>
      </c>
      <c r="AX252" s="12" t="s">
        <v>72</v>
      </c>
      <c r="AY252" s="146" t="s">
        <v>130</v>
      </c>
    </row>
    <row r="253" spans="2:65" s="12" customFormat="1">
      <c r="B253" s="144"/>
      <c r="D253" s="145" t="s">
        <v>142</v>
      </c>
      <c r="E253" s="146" t="s">
        <v>19</v>
      </c>
      <c r="F253" s="147" t="s">
        <v>384</v>
      </c>
      <c r="H253" s="146" t="s">
        <v>19</v>
      </c>
      <c r="I253" s="148"/>
      <c r="L253" s="144"/>
      <c r="M253" s="149"/>
      <c r="T253" s="150"/>
      <c r="AT253" s="146" t="s">
        <v>142</v>
      </c>
      <c r="AU253" s="146" t="s">
        <v>82</v>
      </c>
      <c r="AV253" s="12" t="s">
        <v>80</v>
      </c>
      <c r="AW253" s="12" t="s">
        <v>33</v>
      </c>
      <c r="AX253" s="12" t="s">
        <v>72</v>
      </c>
      <c r="AY253" s="146" t="s">
        <v>130</v>
      </c>
    </row>
    <row r="254" spans="2:65" s="12" customFormat="1">
      <c r="B254" s="144"/>
      <c r="D254" s="145" t="s">
        <v>142</v>
      </c>
      <c r="E254" s="146" t="s">
        <v>19</v>
      </c>
      <c r="F254" s="147" t="s">
        <v>393</v>
      </c>
      <c r="H254" s="146" t="s">
        <v>19</v>
      </c>
      <c r="I254" s="148"/>
      <c r="L254" s="144"/>
      <c r="M254" s="149"/>
      <c r="T254" s="150"/>
      <c r="AT254" s="146" t="s">
        <v>142</v>
      </c>
      <c r="AU254" s="146" t="s">
        <v>82</v>
      </c>
      <c r="AV254" s="12" t="s">
        <v>80</v>
      </c>
      <c r="AW254" s="12" t="s">
        <v>33</v>
      </c>
      <c r="AX254" s="12" t="s">
        <v>72</v>
      </c>
      <c r="AY254" s="146" t="s">
        <v>130</v>
      </c>
    </row>
    <row r="255" spans="2:65" s="13" customFormat="1">
      <c r="B255" s="151"/>
      <c r="D255" s="145" t="s">
        <v>142</v>
      </c>
      <c r="E255" s="152" t="s">
        <v>19</v>
      </c>
      <c r="F255" s="153" t="s">
        <v>80</v>
      </c>
      <c r="H255" s="154">
        <v>1</v>
      </c>
      <c r="I255" s="155"/>
      <c r="L255" s="151"/>
      <c r="M255" s="156"/>
      <c r="T255" s="157"/>
      <c r="AT255" s="152" t="s">
        <v>142</v>
      </c>
      <c r="AU255" s="152" t="s">
        <v>82</v>
      </c>
      <c r="AV255" s="13" t="s">
        <v>82</v>
      </c>
      <c r="AW255" s="13" t="s">
        <v>33</v>
      </c>
      <c r="AX255" s="13" t="s">
        <v>80</v>
      </c>
      <c r="AY255" s="152" t="s">
        <v>130</v>
      </c>
    </row>
    <row r="256" spans="2:65" s="11" customFormat="1" ht="22.9" customHeight="1">
      <c r="B256" s="115"/>
      <c r="D256" s="116" t="s">
        <v>71</v>
      </c>
      <c r="E256" s="125" t="s">
        <v>394</v>
      </c>
      <c r="F256" s="125" t="s">
        <v>395</v>
      </c>
      <c r="I256" s="118"/>
      <c r="J256" s="126">
        <f>BK256</f>
        <v>0</v>
      </c>
      <c r="L256" s="115"/>
      <c r="M256" s="120"/>
      <c r="P256" s="121">
        <f>SUM(P257:P265)</f>
        <v>0</v>
      </c>
      <c r="R256" s="121">
        <f>SUM(R257:R265)</f>
        <v>2.2139700000000002E-2</v>
      </c>
      <c r="T256" s="122">
        <f>SUM(T257:T265)</f>
        <v>0</v>
      </c>
      <c r="AR256" s="116" t="s">
        <v>82</v>
      </c>
      <c r="AT256" s="123" t="s">
        <v>71</v>
      </c>
      <c r="AU256" s="123" t="s">
        <v>80</v>
      </c>
      <c r="AY256" s="116" t="s">
        <v>130</v>
      </c>
      <c r="BK256" s="124">
        <f>SUM(BK257:BK265)</f>
        <v>0</v>
      </c>
    </row>
    <row r="257" spans="2:65" s="1" customFormat="1" ht="62.65" customHeight="1">
      <c r="B257" s="32"/>
      <c r="C257" s="127" t="s">
        <v>396</v>
      </c>
      <c r="D257" s="127" t="s">
        <v>133</v>
      </c>
      <c r="E257" s="128" t="s">
        <v>397</v>
      </c>
      <c r="F257" s="129" t="s">
        <v>398</v>
      </c>
      <c r="G257" s="130" t="s">
        <v>399</v>
      </c>
      <c r="H257" s="131">
        <v>368.995</v>
      </c>
      <c r="I257" s="132"/>
      <c r="J257" s="133">
        <f>ROUND(I257*H257,2)</f>
        <v>0</v>
      </c>
      <c r="K257" s="129" t="s">
        <v>137</v>
      </c>
      <c r="L257" s="32"/>
      <c r="M257" s="134" t="s">
        <v>19</v>
      </c>
      <c r="N257" s="135" t="s">
        <v>43</v>
      </c>
      <c r="P257" s="136">
        <f>O257*H257</f>
        <v>0</v>
      </c>
      <c r="Q257" s="136">
        <v>6.0000000000000002E-5</v>
      </c>
      <c r="R257" s="136">
        <f>Q257*H257</f>
        <v>2.2139700000000002E-2</v>
      </c>
      <c r="S257" s="136">
        <v>0</v>
      </c>
      <c r="T257" s="137">
        <f>S257*H257</f>
        <v>0</v>
      </c>
      <c r="AR257" s="138" t="s">
        <v>233</v>
      </c>
      <c r="AT257" s="138" t="s">
        <v>133</v>
      </c>
      <c r="AU257" s="138" t="s">
        <v>82</v>
      </c>
      <c r="AY257" s="17" t="s">
        <v>130</v>
      </c>
      <c r="BE257" s="139">
        <f>IF(N257="základní",J257,0)</f>
        <v>0</v>
      </c>
      <c r="BF257" s="139">
        <f>IF(N257="snížená",J257,0)</f>
        <v>0</v>
      </c>
      <c r="BG257" s="139">
        <f>IF(N257="zákl. přenesená",J257,0)</f>
        <v>0</v>
      </c>
      <c r="BH257" s="139">
        <f>IF(N257="sníž. přenesená",J257,0)</f>
        <v>0</v>
      </c>
      <c r="BI257" s="139">
        <f>IF(N257="nulová",J257,0)</f>
        <v>0</v>
      </c>
      <c r="BJ257" s="17" t="s">
        <v>80</v>
      </c>
      <c r="BK257" s="139">
        <f>ROUND(I257*H257,2)</f>
        <v>0</v>
      </c>
      <c r="BL257" s="17" t="s">
        <v>233</v>
      </c>
      <c r="BM257" s="138" t="s">
        <v>400</v>
      </c>
    </row>
    <row r="258" spans="2:65" s="1" customFormat="1">
      <c r="B258" s="32"/>
      <c r="D258" s="140" t="s">
        <v>140</v>
      </c>
      <c r="F258" s="141" t="s">
        <v>401</v>
      </c>
      <c r="I258" s="142"/>
      <c r="L258" s="32"/>
      <c r="M258" s="143"/>
      <c r="T258" s="51"/>
      <c r="AT258" s="17" t="s">
        <v>140</v>
      </c>
      <c r="AU258" s="17" t="s">
        <v>82</v>
      </c>
    </row>
    <row r="259" spans="2:65" s="12" customFormat="1">
      <c r="B259" s="144"/>
      <c r="D259" s="145" t="s">
        <v>142</v>
      </c>
      <c r="E259" s="146" t="s">
        <v>19</v>
      </c>
      <c r="F259" s="147" t="s">
        <v>402</v>
      </c>
      <c r="H259" s="146" t="s">
        <v>19</v>
      </c>
      <c r="I259" s="148"/>
      <c r="L259" s="144"/>
      <c r="M259" s="149"/>
      <c r="T259" s="150"/>
      <c r="AT259" s="146" t="s">
        <v>142</v>
      </c>
      <c r="AU259" s="146" t="s">
        <v>82</v>
      </c>
      <c r="AV259" s="12" t="s">
        <v>80</v>
      </c>
      <c r="AW259" s="12" t="s">
        <v>33</v>
      </c>
      <c r="AX259" s="12" t="s">
        <v>72</v>
      </c>
      <c r="AY259" s="146" t="s">
        <v>130</v>
      </c>
    </row>
    <row r="260" spans="2:65" s="13" customFormat="1">
      <c r="B260" s="151"/>
      <c r="D260" s="145" t="s">
        <v>142</v>
      </c>
      <c r="E260" s="152" t="s">
        <v>19</v>
      </c>
      <c r="F260" s="153" t="s">
        <v>403</v>
      </c>
      <c r="H260" s="154">
        <v>252.715</v>
      </c>
      <c r="I260" s="155"/>
      <c r="L260" s="151"/>
      <c r="M260" s="156"/>
      <c r="T260" s="157"/>
      <c r="AT260" s="152" t="s">
        <v>142</v>
      </c>
      <c r="AU260" s="152" t="s">
        <v>82</v>
      </c>
      <c r="AV260" s="13" t="s">
        <v>82</v>
      </c>
      <c r="AW260" s="13" t="s">
        <v>33</v>
      </c>
      <c r="AX260" s="13" t="s">
        <v>72</v>
      </c>
      <c r="AY260" s="152" t="s">
        <v>130</v>
      </c>
    </row>
    <row r="261" spans="2:65" s="12" customFormat="1">
      <c r="B261" s="144"/>
      <c r="D261" s="145" t="s">
        <v>142</v>
      </c>
      <c r="E261" s="146" t="s">
        <v>19</v>
      </c>
      <c r="F261" s="147" t="s">
        <v>404</v>
      </c>
      <c r="H261" s="146" t="s">
        <v>19</v>
      </c>
      <c r="I261" s="148"/>
      <c r="L261" s="144"/>
      <c r="M261" s="149"/>
      <c r="T261" s="150"/>
      <c r="AT261" s="146" t="s">
        <v>142</v>
      </c>
      <c r="AU261" s="146" t="s">
        <v>82</v>
      </c>
      <c r="AV261" s="12" t="s">
        <v>80</v>
      </c>
      <c r="AW261" s="12" t="s">
        <v>33</v>
      </c>
      <c r="AX261" s="12" t="s">
        <v>72</v>
      </c>
      <c r="AY261" s="146" t="s">
        <v>130</v>
      </c>
    </row>
    <row r="262" spans="2:65" s="13" customFormat="1">
      <c r="B262" s="151"/>
      <c r="D262" s="145" t="s">
        <v>142</v>
      </c>
      <c r="E262" s="152" t="s">
        <v>19</v>
      </c>
      <c r="F262" s="153" t="s">
        <v>405</v>
      </c>
      <c r="H262" s="154">
        <v>116.28</v>
      </c>
      <c r="I262" s="155"/>
      <c r="L262" s="151"/>
      <c r="M262" s="156"/>
      <c r="T262" s="157"/>
      <c r="AT262" s="152" t="s">
        <v>142</v>
      </c>
      <c r="AU262" s="152" t="s">
        <v>82</v>
      </c>
      <c r="AV262" s="13" t="s">
        <v>82</v>
      </c>
      <c r="AW262" s="13" t="s">
        <v>33</v>
      </c>
      <c r="AX262" s="13" t="s">
        <v>72</v>
      </c>
      <c r="AY262" s="152" t="s">
        <v>130</v>
      </c>
    </row>
    <row r="263" spans="2:65" s="14" customFormat="1">
      <c r="B263" s="158"/>
      <c r="D263" s="145" t="s">
        <v>142</v>
      </c>
      <c r="E263" s="159" t="s">
        <v>19</v>
      </c>
      <c r="F263" s="160" t="s">
        <v>167</v>
      </c>
      <c r="H263" s="161">
        <v>368.995</v>
      </c>
      <c r="I263" s="162"/>
      <c r="L263" s="158"/>
      <c r="M263" s="163"/>
      <c r="T263" s="164"/>
      <c r="AT263" s="159" t="s">
        <v>142</v>
      </c>
      <c r="AU263" s="159" t="s">
        <v>82</v>
      </c>
      <c r="AV263" s="14" t="s">
        <v>138</v>
      </c>
      <c r="AW263" s="14" t="s">
        <v>33</v>
      </c>
      <c r="AX263" s="14" t="s">
        <v>80</v>
      </c>
      <c r="AY263" s="159" t="s">
        <v>130</v>
      </c>
    </row>
    <row r="264" spans="2:65" s="1" customFormat="1" ht="24.2" customHeight="1">
      <c r="B264" s="32"/>
      <c r="C264" s="127" t="s">
        <v>406</v>
      </c>
      <c r="D264" s="127" t="s">
        <v>133</v>
      </c>
      <c r="E264" s="128" t="s">
        <v>407</v>
      </c>
      <c r="F264" s="129" t="s">
        <v>408</v>
      </c>
      <c r="G264" s="130" t="s">
        <v>136</v>
      </c>
      <c r="H264" s="131">
        <v>37.520000000000003</v>
      </c>
      <c r="I264" s="132"/>
      <c r="J264" s="133">
        <f>ROUND(I264*H264,2)</f>
        <v>0</v>
      </c>
      <c r="K264" s="129" t="s">
        <v>19</v>
      </c>
      <c r="L264" s="32"/>
      <c r="M264" s="134" t="s">
        <v>19</v>
      </c>
      <c r="N264" s="135" t="s">
        <v>43</v>
      </c>
      <c r="P264" s="136">
        <f>O264*H264</f>
        <v>0</v>
      </c>
      <c r="Q264" s="136">
        <v>0</v>
      </c>
      <c r="R264" s="136">
        <f>Q264*H264</f>
        <v>0</v>
      </c>
      <c r="S264" s="136">
        <v>0</v>
      </c>
      <c r="T264" s="137">
        <f>S264*H264</f>
        <v>0</v>
      </c>
      <c r="AR264" s="138" t="s">
        <v>233</v>
      </c>
      <c r="AT264" s="138" t="s">
        <v>133</v>
      </c>
      <c r="AU264" s="138" t="s">
        <v>82</v>
      </c>
      <c r="AY264" s="17" t="s">
        <v>130</v>
      </c>
      <c r="BE264" s="139">
        <f>IF(N264="základní",J264,0)</f>
        <v>0</v>
      </c>
      <c r="BF264" s="139">
        <f>IF(N264="snížená",J264,0)</f>
        <v>0</v>
      </c>
      <c r="BG264" s="139">
        <f>IF(N264="zákl. přenesená",J264,0)</f>
        <v>0</v>
      </c>
      <c r="BH264" s="139">
        <f>IF(N264="sníž. přenesená",J264,0)</f>
        <v>0</v>
      </c>
      <c r="BI264" s="139">
        <f>IF(N264="nulová",J264,0)</f>
        <v>0</v>
      </c>
      <c r="BJ264" s="17" t="s">
        <v>80</v>
      </c>
      <c r="BK264" s="139">
        <f>ROUND(I264*H264,2)</f>
        <v>0</v>
      </c>
      <c r="BL264" s="17" t="s">
        <v>233</v>
      </c>
      <c r="BM264" s="138" t="s">
        <v>409</v>
      </c>
    </row>
    <row r="265" spans="2:65" s="13" customFormat="1">
      <c r="B265" s="151"/>
      <c r="D265" s="145" t="s">
        <v>142</v>
      </c>
      <c r="E265" s="152" t="s">
        <v>19</v>
      </c>
      <c r="F265" s="153" t="s">
        <v>410</v>
      </c>
      <c r="H265" s="154">
        <v>37.520000000000003</v>
      </c>
      <c r="I265" s="155"/>
      <c r="L265" s="151"/>
      <c r="M265" s="156"/>
      <c r="T265" s="157"/>
      <c r="AT265" s="152" t="s">
        <v>142</v>
      </c>
      <c r="AU265" s="152" t="s">
        <v>82</v>
      </c>
      <c r="AV265" s="13" t="s">
        <v>82</v>
      </c>
      <c r="AW265" s="13" t="s">
        <v>33</v>
      </c>
      <c r="AX265" s="13" t="s">
        <v>80</v>
      </c>
      <c r="AY265" s="152" t="s">
        <v>130</v>
      </c>
    </row>
    <row r="266" spans="2:65" s="11" customFormat="1" ht="22.9" customHeight="1">
      <c r="B266" s="115"/>
      <c r="D266" s="116" t="s">
        <v>71</v>
      </c>
      <c r="E266" s="125" t="s">
        <v>411</v>
      </c>
      <c r="F266" s="125" t="s">
        <v>412</v>
      </c>
      <c r="I266" s="118"/>
      <c r="J266" s="126">
        <f>BK266</f>
        <v>0</v>
      </c>
      <c r="L266" s="115"/>
      <c r="M266" s="120"/>
      <c r="P266" s="121">
        <f>SUM(P267:P292)</f>
        <v>0</v>
      </c>
      <c r="R266" s="121">
        <f>SUM(R267:R292)</f>
        <v>1.0766977</v>
      </c>
      <c r="T266" s="122">
        <f>SUM(T267:T292)</f>
        <v>0</v>
      </c>
      <c r="AR266" s="116" t="s">
        <v>82</v>
      </c>
      <c r="AT266" s="123" t="s">
        <v>71</v>
      </c>
      <c r="AU266" s="123" t="s">
        <v>80</v>
      </c>
      <c r="AY266" s="116" t="s">
        <v>130</v>
      </c>
      <c r="BK266" s="124">
        <f>SUM(BK267:BK292)</f>
        <v>0</v>
      </c>
    </row>
    <row r="267" spans="2:65" s="1" customFormat="1" ht="16.5" customHeight="1">
      <c r="B267" s="32"/>
      <c r="C267" s="127" t="s">
        <v>413</v>
      </c>
      <c r="D267" s="127" t="s">
        <v>133</v>
      </c>
      <c r="E267" s="128" t="s">
        <v>414</v>
      </c>
      <c r="F267" s="129" t="s">
        <v>415</v>
      </c>
      <c r="G267" s="130" t="s">
        <v>136</v>
      </c>
      <c r="H267" s="131">
        <v>55.2</v>
      </c>
      <c r="I267" s="132"/>
      <c r="J267" s="133">
        <f>ROUND(I267*H267,2)</f>
        <v>0</v>
      </c>
      <c r="K267" s="129" t="s">
        <v>137</v>
      </c>
      <c r="L267" s="32"/>
      <c r="M267" s="134" t="s">
        <v>19</v>
      </c>
      <c r="N267" s="135" t="s">
        <v>43</v>
      </c>
      <c r="P267" s="136">
        <f>O267*H267</f>
        <v>0</v>
      </c>
      <c r="Q267" s="136">
        <v>4.0000000000000003E-5</v>
      </c>
      <c r="R267" s="136">
        <f>Q267*H267</f>
        <v>2.2080000000000003E-3</v>
      </c>
      <c r="S267" s="136">
        <v>0</v>
      </c>
      <c r="T267" s="137">
        <f>S267*H267</f>
        <v>0</v>
      </c>
      <c r="AR267" s="138" t="s">
        <v>233</v>
      </c>
      <c r="AT267" s="138" t="s">
        <v>133</v>
      </c>
      <c r="AU267" s="138" t="s">
        <v>82</v>
      </c>
      <c r="AY267" s="17" t="s">
        <v>130</v>
      </c>
      <c r="BE267" s="139">
        <f>IF(N267="základní",J267,0)</f>
        <v>0</v>
      </c>
      <c r="BF267" s="139">
        <f>IF(N267="snížená",J267,0)</f>
        <v>0</v>
      </c>
      <c r="BG267" s="139">
        <f>IF(N267="zákl. přenesená",J267,0)</f>
        <v>0</v>
      </c>
      <c r="BH267" s="139">
        <f>IF(N267="sníž. přenesená",J267,0)</f>
        <v>0</v>
      </c>
      <c r="BI267" s="139">
        <f>IF(N267="nulová",J267,0)</f>
        <v>0</v>
      </c>
      <c r="BJ267" s="17" t="s">
        <v>80</v>
      </c>
      <c r="BK267" s="139">
        <f>ROUND(I267*H267,2)</f>
        <v>0</v>
      </c>
      <c r="BL267" s="17" t="s">
        <v>233</v>
      </c>
      <c r="BM267" s="138" t="s">
        <v>416</v>
      </c>
    </row>
    <row r="268" spans="2:65" s="1" customFormat="1">
      <c r="B268" s="32"/>
      <c r="D268" s="140" t="s">
        <v>140</v>
      </c>
      <c r="F268" s="141" t="s">
        <v>417</v>
      </c>
      <c r="I268" s="142"/>
      <c r="L268" s="32"/>
      <c r="M268" s="143"/>
      <c r="T268" s="51"/>
      <c r="AT268" s="17" t="s">
        <v>140</v>
      </c>
      <c r="AU268" s="17" t="s">
        <v>82</v>
      </c>
    </row>
    <row r="269" spans="2:65" s="1" customFormat="1" ht="16.5" customHeight="1">
      <c r="B269" s="32"/>
      <c r="C269" s="127" t="s">
        <v>418</v>
      </c>
      <c r="D269" s="127" t="s">
        <v>133</v>
      </c>
      <c r="E269" s="128" t="s">
        <v>419</v>
      </c>
      <c r="F269" s="129" t="s">
        <v>420</v>
      </c>
      <c r="G269" s="130" t="s">
        <v>136</v>
      </c>
      <c r="H269" s="131">
        <v>55.2</v>
      </c>
      <c r="I269" s="132"/>
      <c r="J269" s="133">
        <f>ROUND(I269*H269,2)</f>
        <v>0</v>
      </c>
      <c r="K269" s="129" t="s">
        <v>137</v>
      </c>
      <c r="L269" s="32"/>
      <c r="M269" s="134" t="s">
        <v>19</v>
      </c>
      <c r="N269" s="135" t="s">
        <v>43</v>
      </c>
      <c r="P269" s="136">
        <f>O269*H269</f>
        <v>0</v>
      </c>
      <c r="Q269" s="136">
        <v>0</v>
      </c>
      <c r="R269" s="136">
        <f>Q269*H269</f>
        <v>0</v>
      </c>
      <c r="S269" s="136">
        <v>0</v>
      </c>
      <c r="T269" s="137">
        <f>S269*H269</f>
        <v>0</v>
      </c>
      <c r="AR269" s="138" t="s">
        <v>233</v>
      </c>
      <c r="AT269" s="138" t="s">
        <v>133</v>
      </c>
      <c r="AU269" s="138" t="s">
        <v>82</v>
      </c>
      <c r="AY269" s="17" t="s">
        <v>130</v>
      </c>
      <c r="BE269" s="139">
        <f>IF(N269="základní",J269,0)</f>
        <v>0</v>
      </c>
      <c r="BF269" s="139">
        <f>IF(N269="snížená",J269,0)</f>
        <v>0</v>
      </c>
      <c r="BG269" s="139">
        <f>IF(N269="zákl. přenesená",J269,0)</f>
        <v>0</v>
      </c>
      <c r="BH269" s="139">
        <f>IF(N269="sníž. přenesená",J269,0)</f>
        <v>0</v>
      </c>
      <c r="BI269" s="139">
        <f>IF(N269="nulová",J269,0)</f>
        <v>0</v>
      </c>
      <c r="BJ269" s="17" t="s">
        <v>80</v>
      </c>
      <c r="BK269" s="139">
        <f>ROUND(I269*H269,2)</f>
        <v>0</v>
      </c>
      <c r="BL269" s="17" t="s">
        <v>233</v>
      </c>
      <c r="BM269" s="138" t="s">
        <v>421</v>
      </c>
    </row>
    <row r="270" spans="2:65" s="1" customFormat="1">
      <c r="B270" s="32"/>
      <c r="D270" s="140" t="s">
        <v>140</v>
      </c>
      <c r="F270" s="141" t="s">
        <v>422</v>
      </c>
      <c r="I270" s="142"/>
      <c r="L270" s="32"/>
      <c r="M270" s="143"/>
      <c r="T270" s="51"/>
      <c r="AT270" s="17" t="s">
        <v>140</v>
      </c>
      <c r="AU270" s="17" t="s">
        <v>82</v>
      </c>
    </row>
    <row r="271" spans="2:65" s="1" customFormat="1" ht="21.75" customHeight="1">
      <c r="B271" s="32"/>
      <c r="C271" s="127" t="s">
        <v>423</v>
      </c>
      <c r="D271" s="127" t="s">
        <v>133</v>
      </c>
      <c r="E271" s="128" t="s">
        <v>424</v>
      </c>
      <c r="F271" s="129" t="s">
        <v>425</v>
      </c>
      <c r="G271" s="130" t="s">
        <v>136</v>
      </c>
      <c r="H271" s="131">
        <v>55.2</v>
      </c>
      <c r="I271" s="132"/>
      <c r="J271" s="133">
        <f>ROUND(I271*H271,2)</f>
        <v>0</v>
      </c>
      <c r="K271" s="129" t="s">
        <v>19</v>
      </c>
      <c r="L271" s="32"/>
      <c r="M271" s="134" t="s">
        <v>19</v>
      </c>
      <c r="N271" s="135" t="s">
        <v>43</v>
      </c>
      <c r="P271" s="136">
        <f>O271*H271</f>
        <v>0</v>
      </c>
      <c r="Q271" s="136">
        <v>1.9199999999999998E-2</v>
      </c>
      <c r="R271" s="136">
        <f>Q271*H271</f>
        <v>1.0598399999999999</v>
      </c>
      <c r="S271" s="136">
        <v>0</v>
      </c>
      <c r="T271" s="137">
        <f>S271*H271</f>
        <v>0</v>
      </c>
      <c r="AR271" s="138" t="s">
        <v>233</v>
      </c>
      <c r="AT271" s="138" t="s">
        <v>133</v>
      </c>
      <c r="AU271" s="138" t="s">
        <v>82</v>
      </c>
      <c r="AY271" s="17" t="s">
        <v>130</v>
      </c>
      <c r="BE271" s="139">
        <f>IF(N271="základní",J271,0)</f>
        <v>0</v>
      </c>
      <c r="BF271" s="139">
        <f>IF(N271="snížená",J271,0)</f>
        <v>0</v>
      </c>
      <c r="BG271" s="139">
        <f>IF(N271="zákl. přenesená",J271,0)</f>
        <v>0</v>
      </c>
      <c r="BH271" s="139">
        <f>IF(N271="sníž. přenesená",J271,0)</f>
        <v>0</v>
      </c>
      <c r="BI271" s="139">
        <f>IF(N271="nulová",J271,0)</f>
        <v>0</v>
      </c>
      <c r="BJ271" s="17" t="s">
        <v>80</v>
      </c>
      <c r="BK271" s="139">
        <f>ROUND(I271*H271,2)</f>
        <v>0</v>
      </c>
      <c r="BL271" s="17" t="s">
        <v>233</v>
      </c>
      <c r="BM271" s="138" t="s">
        <v>426</v>
      </c>
    </row>
    <row r="272" spans="2:65" s="12" customFormat="1">
      <c r="B272" s="144"/>
      <c r="D272" s="145" t="s">
        <v>142</v>
      </c>
      <c r="E272" s="146" t="s">
        <v>19</v>
      </c>
      <c r="F272" s="147" t="s">
        <v>163</v>
      </c>
      <c r="H272" s="146" t="s">
        <v>19</v>
      </c>
      <c r="I272" s="148"/>
      <c r="L272" s="144"/>
      <c r="M272" s="149"/>
      <c r="T272" s="150"/>
      <c r="AT272" s="146" t="s">
        <v>142</v>
      </c>
      <c r="AU272" s="146" t="s">
        <v>82</v>
      </c>
      <c r="AV272" s="12" t="s">
        <v>80</v>
      </c>
      <c r="AW272" s="12" t="s">
        <v>33</v>
      </c>
      <c r="AX272" s="12" t="s">
        <v>72</v>
      </c>
      <c r="AY272" s="146" t="s">
        <v>130</v>
      </c>
    </row>
    <row r="273" spans="2:65" s="13" customFormat="1">
      <c r="B273" s="151"/>
      <c r="D273" s="145" t="s">
        <v>142</v>
      </c>
      <c r="E273" s="152" t="s">
        <v>19</v>
      </c>
      <c r="F273" s="153" t="s">
        <v>427</v>
      </c>
      <c r="H273" s="154">
        <v>15.7</v>
      </c>
      <c r="I273" s="155"/>
      <c r="L273" s="151"/>
      <c r="M273" s="156"/>
      <c r="T273" s="157"/>
      <c r="AT273" s="152" t="s">
        <v>142</v>
      </c>
      <c r="AU273" s="152" t="s">
        <v>82</v>
      </c>
      <c r="AV273" s="13" t="s">
        <v>82</v>
      </c>
      <c r="AW273" s="13" t="s">
        <v>33</v>
      </c>
      <c r="AX273" s="13" t="s">
        <v>72</v>
      </c>
      <c r="AY273" s="152" t="s">
        <v>130</v>
      </c>
    </row>
    <row r="274" spans="2:65" s="12" customFormat="1">
      <c r="B274" s="144"/>
      <c r="D274" s="145" t="s">
        <v>142</v>
      </c>
      <c r="E274" s="146" t="s">
        <v>19</v>
      </c>
      <c r="F274" s="147" t="s">
        <v>165</v>
      </c>
      <c r="H274" s="146" t="s">
        <v>19</v>
      </c>
      <c r="I274" s="148"/>
      <c r="L274" s="144"/>
      <c r="M274" s="149"/>
      <c r="T274" s="150"/>
      <c r="AT274" s="146" t="s">
        <v>142</v>
      </c>
      <c r="AU274" s="146" t="s">
        <v>82</v>
      </c>
      <c r="AV274" s="12" t="s">
        <v>80</v>
      </c>
      <c r="AW274" s="12" t="s">
        <v>33</v>
      </c>
      <c r="AX274" s="12" t="s">
        <v>72</v>
      </c>
      <c r="AY274" s="146" t="s">
        <v>130</v>
      </c>
    </row>
    <row r="275" spans="2:65" s="13" customFormat="1">
      <c r="B275" s="151"/>
      <c r="D275" s="145" t="s">
        <v>142</v>
      </c>
      <c r="E275" s="152" t="s">
        <v>19</v>
      </c>
      <c r="F275" s="153" t="s">
        <v>428</v>
      </c>
      <c r="H275" s="154">
        <v>39.5</v>
      </c>
      <c r="I275" s="155"/>
      <c r="L275" s="151"/>
      <c r="M275" s="156"/>
      <c r="T275" s="157"/>
      <c r="AT275" s="152" t="s">
        <v>142</v>
      </c>
      <c r="AU275" s="152" t="s">
        <v>82</v>
      </c>
      <c r="AV275" s="13" t="s">
        <v>82</v>
      </c>
      <c r="AW275" s="13" t="s">
        <v>33</v>
      </c>
      <c r="AX275" s="13" t="s">
        <v>72</v>
      </c>
      <c r="AY275" s="152" t="s">
        <v>130</v>
      </c>
    </row>
    <row r="276" spans="2:65" s="14" customFormat="1">
      <c r="B276" s="158"/>
      <c r="D276" s="145" t="s">
        <v>142</v>
      </c>
      <c r="E276" s="159" t="s">
        <v>19</v>
      </c>
      <c r="F276" s="160" t="s">
        <v>167</v>
      </c>
      <c r="H276" s="161">
        <v>55.2</v>
      </c>
      <c r="I276" s="162"/>
      <c r="L276" s="158"/>
      <c r="M276" s="163"/>
      <c r="T276" s="164"/>
      <c r="AT276" s="159" t="s">
        <v>142</v>
      </c>
      <c r="AU276" s="159" t="s">
        <v>82</v>
      </c>
      <c r="AV276" s="14" t="s">
        <v>138</v>
      </c>
      <c r="AW276" s="14" t="s">
        <v>33</v>
      </c>
      <c r="AX276" s="14" t="s">
        <v>80</v>
      </c>
      <c r="AY276" s="159" t="s">
        <v>130</v>
      </c>
    </row>
    <row r="277" spans="2:65" s="1" customFormat="1" ht="16.5" customHeight="1">
      <c r="B277" s="32"/>
      <c r="C277" s="127" t="s">
        <v>429</v>
      </c>
      <c r="D277" s="127" t="s">
        <v>133</v>
      </c>
      <c r="E277" s="128" t="s">
        <v>430</v>
      </c>
      <c r="F277" s="129" t="s">
        <v>431</v>
      </c>
      <c r="G277" s="130" t="s">
        <v>214</v>
      </c>
      <c r="H277" s="131">
        <v>46.36</v>
      </c>
      <c r="I277" s="132"/>
      <c r="J277" s="133">
        <f>ROUND(I277*H277,2)</f>
        <v>0</v>
      </c>
      <c r="K277" s="129" t="s">
        <v>137</v>
      </c>
      <c r="L277" s="32"/>
      <c r="M277" s="134" t="s">
        <v>19</v>
      </c>
      <c r="N277" s="135" t="s">
        <v>43</v>
      </c>
      <c r="P277" s="136">
        <f>O277*H277</f>
        <v>0</v>
      </c>
      <c r="Q277" s="136">
        <v>1.0000000000000001E-5</v>
      </c>
      <c r="R277" s="136">
        <f>Q277*H277</f>
        <v>4.6360000000000005E-4</v>
      </c>
      <c r="S277" s="136">
        <v>0</v>
      </c>
      <c r="T277" s="137">
        <f>S277*H277</f>
        <v>0</v>
      </c>
      <c r="AR277" s="138" t="s">
        <v>233</v>
      </c>
      <c r="AT277" s="138" t="s">
        <v>133</v>
      </c>
      <c r="AU277" s="138" t="s">
        <v>82</v>
      </c>
      <c r="AY277" s="17" t="s">
        <v>130</v>
      </c>
      <c r="BE277" s="139">
        <f>IF(N277="základní",J277,0)</f>
        <v>0</v>
      </c>
      <c r="BF277" s="139">
        <f>IF(N277="snížená",J277,0)</f>
        <v>0</v>
      </c>
      <c r="BG277" s="139">
        <f>IF(N277="zákl. přenesená",J277,0)</f>
        <v>0</v>
      </c>
      <c r="BH277" s="139">
        <f>IF(N277="sníž. přenesená",J277,0)</f>
        <v>0</v>
      </c>
      <c r="BI277" s="139">
        <f>IF(N277="nulová",J277,0)</f>
        <v>0</v>
      </c>
      <c r="BJ277" s="17" t="s">
        <v>80</v>
      </c>
      <c r="BK277" s="139">
        <f>ROUND(I277*H277,2)</f>
        <v>0</v>
      </c>
      <c r="BL277" s="17" t="s">
        <v>233</v>
      </c>
      <c r="BM277" s="138" t="s">
        <v>432</v>
      </c>
    </row>
    <row r="278" spans="2:65" s="1" customFormat="1">
      <c r="B278" s="32"/>
      <c r="D278" s="140" t="s">
        <v>140</v>
      </c>
      <c r="F278" s="141" t="s">
        <v>433</v>
      </c>
      <c r="I278" s="142"/>
      <c r="L278" s="32"/>
      <c r="M278" s="143"/>
      <c r="T278" s="51"/>
      <c r="AT278" s="17" t="s">
        <v>140</v>
      </c>
      <c r="AU278" s="17" t="s">
        <v>82</v>
      </c>
    </row>
    <row r="279" spans="2:65" s="12" customFormat="1">
      <c r="B279" s="144"/>
      <c r="D279" s="145" t="s">
        <v>142</v>
      </c>
      <c r="E279" s="146" t="s">
        <v>19</v>
      </c>
      <c r="F279" s="147" t="s">
        <v>163</v>
      </c>
      <c r="H279" s="146" t="s">
        <v>19</v>
      </c>
      <c r="I279" s="148"/>
      <c r="L279" s="144"/>
      <c r="M279" s="149"/>
      <c r="T279" s="150"/>
      <c r="AT279" s="146" t="s">
        <v>142</v>
      </c>
      <c r="AU279" s="146" t="s">
        <v>82</v>
      </c>
      <c r="AV279" s="12" t="s">
        <v>80</v>
      </c>
      <c r="AW279" s="12" t="s">
        <v>33</v>
      </c>
      <c r="AX279" s="12" t="s">
        <v>72</v>
      </c>
      <c r="AY279" s="146" t="s">
        <v>130</v>
      </c>
    </row>
    <row r="280" spans="2:65" s="13" customFormat="1">
      <c r="B280" s="151"/>
      <c r="D280" s="145" t="s">
        <v>142</v>
      </c>
      <c r="E280" s="152" t="s">
        <v>19</v>
      </c>
      <c r="F280" s="153" t="s">
        <v>434</v>
      </c>
      <c r="H280" s="154">
        <v>23.8</v>
      </c>
      <c r="I280" s="155"/>
      <c r="L280" s="151"/>
      <c r="M280" s="156"/>
      <c r="T280" s="157"/>
      <c r="AT280" s="152" t="s">
        <v>142</v>
      </c>
      <c r="AU280" s="152" t="s">
        <v>82</v>
      </c>
      <c r="AV280" s="13" t="s">
        <v>82</v>
      </c>
      <c r="AW280" s="13" t="s">
        <v>33</v>
      </c>
      <c r="AX280" s="13" t="s">
        <v>72</v>
      </c>
      <c r="AY280" s="152" t="s">
        <v>130</v>
      </c>
    </row>
    <row r="281" spans="2:65" s="12" customFormat="1">
      <c r="B281" s="144"/>
      <c r="D281" s="145" t="s">
        <v>142</v>
      </c>
      <c r="E281" s="146" t="s">
        <v>19</v>
      </c>
      <c r="F281" s="147" t="s">
        <v>165</v>
      </c>
      <c r="H281" s="146" t="s">
        <v>19</v>
      </c>
      <c r="I281" s="148"/>
      <c r="L281" s="144"/>
      <c r="M281" s="149"/>
      <c r="T281" s="150"/>
      <c r="AT281" s="146" t="s">
        <v>142</v>
      </c>
      <c r="AU281" s="146" t="s">
        <v>82</v>
      </c>
      <c r="AV281" s="12" t="s">
        <v>80</v>
      </c>
      <c r="AW281" s="12" t="s">
        <v>33</v>
      </c>
      <c r="AX281" s="12" t="s">
        <v>72</v>
      </c>
      <c r="AY281" s="146" t="s">
        <v>130</v>
      </c>
    </row>
    <row r="282" spans="2:65" s="13" customFormat="1">
      <c r="B282" s="151"/>
      <c r="D282" s="145" t="s">
        <v>142</v>
      </c>
      <c r="E282" s="152" t="s">
        <v>19</v>
      </c>
      <c r="F282" s="153" t="s">
        <v>435</v>
      </c>
      <c r="H282" s="154">
        <v>18.96</v>
      </c>
      <c r="I282" s="155"/>
      <c r="L282" s="151"/>
      <c r="M282" s="156"/>
      <c r="T282" s="157"/>
      <c r="AT282" s="152" t="s">
        <v>142</v>
      </c>
      <c r="AU282" s="152" t="s">
        <v>82</v>
      </c>
      <c r="AV282" s="13" t="s">
        <v>82</v>
      </c>
      <c r="AW282" s="13" t="s">
        <v>33</v>
      </c>
      <c r="AX282" s="13" t="s">
        <v>72</v>
      </c>
      <c r="AY282" s="152" t="s">
        <v>130</v>
      </c>
    </row>
    <row r="283" spans="2:65" s="13" customFormat="1">
      <c r="B283" s="151"/>
      <c r="D283" s="145" t="s">
        <v>142</v>
      </c>
      <c r="E283" s="152" t="s">
        <v>19</v>
      </c>
      <c r="F283" s="153" t="s">
        <v>436</v>
      </c>
      <c r="H283" s="154">
        <v>3.6</v>
      </c>
      <c r="I283" s="155"/>
      <c r="L283" s="151"/>
      <c r="M283" s="156"/>
      <c r="T283" s="157"/>
      <c r="AT283" s="152" t="s">
        <v>142</v>
      </c>
      <c r="AU283" s="152" t="s">
        <v>82</v>
      </c>
      <c r="AV283" s="13" t="s">
        <v>82</v>
      </c>
      <c r="AW283" s="13" t="s">
        <v>33</v>
      </c>
      <c r="AX283" s="13" t="s">
        <v>72</v>
      </c>
      <c r="AY283" s="152" t="s">
        <v>130</v>
      </c>
    </row>
    <row r="284" spans="2:65" s="14" customFormat="1">
      <c r="B284" s="158"/>
      <c r="D284" s="145" t="s">
        <v>142</v>
      </c>
      <c r="E284" s="159" t="s">
        <v>19</v>
      </c>
      <c r="F284" s="160" t="s">
        <v>167</v>
      </c>
      <c r="H284" s="161">
        <v>46.36</v>
      </c>
      <c r="I284" s="162"/>
      <c r="L284" s="158"/>
      <c r="M284" s="163"/>
      <c r="T284" s="164"/>
      <c r="AT284" s="159" t="s">
        <v>142</v>
      </c>
      <c r="AU284" s="159" t="s">
        <v>82</v>
      </c>
      <c r="AV284" s="14" t="s">
        <v>138</v>
      </c>
      <c r="AW284" s="14" t="s">
        <v>33</v>
      </c>
      <c r="AX284" s="14" t="s">
        <v>80</v>
      </c>
      <c r="AY284" s="159" t="s">
        <v>130</v>
      </c>
    </row>
    <row r="285" spans="2:65" s="1" customFormat="1" ht="16.5" customHeight="1">
      <c r="B285" s="32"/>
      <c r="C285" s="165" t="s">
        <v>437</v>
      </c>
      <c r="D285" s="165" t="s">
        <v>225</v>
      </c>
      <c r="E285" s="166" t="s">
        <v>438</v>
      </c>
      <c r="F285" s="167" t="s">
        <v>439</v>
      </c>
      <c r="G285" s="168" t="s">
        <v>214</v>
      </c>
      <c r="H285" s="169">
        <v>47.286999999999999</v>
      </c>
      <c r="I285" s="170"/>
      <c r="J285" s="171">
        <f>ROUND(I285*H285,2)</f>
        <v>0</v>
      </c>
      <c r="K285" s="167" t="s">
        <v>137</v>
      </c>
      <c r="L285" s="172"/>
      <c r="M285" s="173" t="s">
        <v>19</v>
      </c>
      <c r="N285" s="174" t="s">
        <v>43</v>
      </c>
      <c r="P285" s="136">
        <f>O285*H285</f>
        <v>0</v>
      </c>
      <c r="Q285" s="136">
        <v>2.9999999999999997E-4</v>
      </c>
      <c r="R285" s="136">
        <f>Q285*H285</f>
        <v>1.4186099999999998E-2</v>
      </c>
      <c r="S285" s="136">
        <v>0</v>
      </c>
      <c r="T285" s="137">
        <f>S285*H285</f>
        <v>0</v>
      </c>
      <c r="AR285" s="138" t="s">
        <v>318</v>
      </c>
      <c r="AT285" s="138" t="s">
        <v>225</v>
      </c>
      <c r="AU285" s="138" t="s">
        <v>82</v>
      </c>
      <c r="AY285" s="17" t="s">
        <v>130</v>
      </c>
      <c r="BE285" s="139">
        <f>IF(N285="základní",J285,0)</f>
        <v>0</v>
      </c>
      <c r="BF285" s="139">
        <f>IF(N285="snížená",J285,0)</f>
        <v>0</v>
      </c>
      <c r="BG285" s="139">
        <f>IF(N285="zákl. přenesená",J285,0)</f>
        <v>0</v>
      </c>
      <c r="BH285" s="139">
        <f>IF(N285="sníž. přenesená",J285,0)</f>
        <v>0</v>
      </c>
      <c r="BI285" s="139">
        <f>IF(N285="nulová",J285,0)</f>
        <v>0</v>
      </c>
      <c r="BJ285" s="17" t="s">
        <v>80</v>
      </c>
      <c r="BK285" s="139">
        <f>ROUND(I285*H285,2)</f>
        <v>0</v>
      </c>
      <c r="BL285" s="17" t="s">
        <v>233</v>
      </c>
      <c r="BM285" s="138" t="s">
        <v>440</v>
      </c>
    </row>
    <row r="286" spans="2:65" s="13" customFormat="1">
      <c r="B286" s="151"/>
      <c r="D286" s="145" t="s">
        <v>142</v>
      </c>
      <c r="F286" s="153" t="s">
        <v>441</v>
      </c>
      <c r="H286" s="154">
        <v>47.286999999999999</v>
      </c>
      <c r="I286" s="155"/>
      <c r="L286" s="151"/>
      <c r="M286" s="156"/>
      <c r="T286" s="157"/>
      <c r="AT286" s="152" t="s">
        <v>142</v>
      </c>
      <c r="AU286" s="152" t="s">
        <v>82</v>
      </c>
      <c r="AV286" s="13" t="s">
        <v>82</v>
      </c>
      <c r="AW286" s="13" t="s">
        <v>4</v>
      </c>
      <c r="AX286" s="13" t="s">
        <v>80</v>
      </c>
      <c r="AY286" s="152" t="s">
        <v>130</v>
      </c>
    </row>
    <row r="287" spans="2:65" s="1" customFormat="1" ht="16.5" customHeight="1">
      <c r="B287" s="32"/>
      <c r="C287" s="127" t="s">
        <v>442</v>
      </c>
      <c r="D287" s="127" t="s">
        <v>133</v>
      </c>
      <c r="E287" s="128" t="s">
        <v>443</v>
      </c>
      <c r="F287" s="129" t="s">
        <v>444</v>
      </c>
      <c r="G287" s="130" t="s">
        <v>214</v>
      </c>
      <c r="H287" s="131">
        <v>36.74</v>
      </c>
      <c r="I287" s="132"/>
      <c r="J287" s="133">
        <f>ROUND(I287*H287,2)</f>
        <v>0</v>
      </c>
      <c r="K287" s="129" t="s">
        <v>19</v>
      </c>
      <c r="L287" s="32"/>
      <c r="M287" s="134" t="s">
        <v>19</v>
      </c>
      <c r="N287" s="135" t="s">
        <v>43</v>
      </c>
      <c r="P287" s="136">
        <f>O287*H287</f>
        <v>0</v>
      </c>
      <c r="Q287" s="136">
        <v>0</v>
      </c>
      <c r="R287" s="136">
        <f>Q287*H287</f>
        <v>0</v>
      </c>
      <c r="S287" s="136">
        <v>0</v>
      </c>
      <c r="T287" s="137">
        <f>S287*H287</f>
        <v>0</v>
      </c>
      <c r="AR287" s="138" t="s">
        <v>233</v>
      </c>
      <c r="AT287" s="138" t="s">
        <v>133</v>
      </c>
      <c r="AU287" s="138" t="s">
        <v>82</v>
      </c>
      <c r="AY287" s="17" t="s">
        <v>130</v>
      </c>
      <c r="BE287" s="139">
        <f>IF(N287="základní",J287,0)</f>
        <v>0</v>
      </c>
      <c r="BF287" s="139">
        <f>IF(N287="snížená",J287,0)</f>
        <v>0</v>
      </c>
      <c r="BG287" s="139">
        <f>IF(N287="zákl. přenesená",J287,0)</f>
        <v>0</v>
      </c>
      <c r="BH287" s="139">
        <f>IF(N287="sníž. přenesená",J287,0)</f>
        <v>0</v>
      </c>
      <c r="BI287" s="139">
        <f>IF(N287="nulová",J287,0)</f>
        <v>0</v>
      </c>
      <c r="BJ287" s="17" t="s">
        <v>80</v>
      </c>
      <c r="BK287" s="139">
        <f>ROUND(I287*H287,2)</f>
        <v>0</v>
      </c>
      <c r="BL287" s="17" t="s">
        <v>233</v>
      </c>
      <c r="BM287" s="138" t="s">
        <v>445</v>
      </c>
    </row>
    <row r="288" spans="2:65" s="13" customFormat="1">
      <c r="B288" s="151"/>
      <c r="D288" s="145" t="s">
        <v>142</v>
      </c>
      <c r="E288" s="152" t="s">
        <v>19</v>
      </c>
      <c r="F288" s="153" t="s">
        <v>446</v>
      </c>
      <c r="H288" s="154">
        <v>34</v>
      </c>
      <c r="I288" s="155"/>
      <c r="L288" s="151"/>
      <c r="M288" s="156"/>
      <c r="T288" s="157"/>
      <c r="AT288" s="152" t="s">
        <v>142</v>
      </c>
      <c r="AU288" s="152" t="s">
        <v>82</v>
      </c>
      <c r="AV288" s="13" t="s">
        <v>82</v>
      </c>
      <c r="AW288" s="13" t="s">
        <v>33</v>
      </c>
      <c r="AX288" s="13" t="s">
        <v>72</v>
      </c>
      <c r="AY288" s="152" t="s">
        <v>130</v>
      </c>
    </row>
    <row r="289" spans="2:65" s="13" customFormat="1">
      <c r="B289" s="151"/>
      <c r="D289" s="145" t="s">
        <v>142</v>
      </c>
      <c r="E289" s="152" t="s">
        <v>19</v>
      </c>
      <c r="F289" s="153" t="s">
        <v>447</v>
      </c>
      <c r="H289" s="154">
        <v>2.74</v>
      </c>
      <c r="I289" s="155"/>
      <c r="L289" s="151"/>
      <c r="M289" s="156"/>
      <c r="T289" s="157"/>
      <c r="AT289" s="152" t="s">
        <v>142</v>
      </c>
      <c r="AU289" s="152" t="s">
        <v>82</v>
      </c>
      <c r="AV289" s="13" t="s">
        <v>82</v>
      </c>
      <c r="AW289" s="13" t="s">
        <v>33</v>
      </c>
      <c r="AX289" s="13" t="s">
        <v>72</v>
      </c>
      <c r="AY289" s="152" t="s">
        <v>130</v>
      </c>
    </row>
    <row r="290" spans="2:65" s="14" customFormat="1">
      <c r="B290" s="158"/>
      <c r="D290" s="145" t="s">
        <v>142</v>
      </c>
      <c r="E290" s="159" t="s">
        <v>19</v>
      </c>
      <c r="F290" s="160" t="s">
        <v>167</v>
      </c>
      <c r="H290" s="161">
        <v>36.74</v>
      </c>
      <c r="I290" s="162"/>
      <c r="L290" s="158"/>
      <c r="M290" s="163"/>
      <c r="T290" s="164"/>
      <c r="AT290" s="159" t="s">
        <v>142</v>
      </c>
      <c r="AU290" s="159" t="s">
        <v>82</v>
      </c>
      <c r="AV290" s="14" t="s">
        <v>138</v>
      </c>
      <c r="AW290" s="14" t="s">
        <v>33</v>
      </c>
      <c r="AX290" s="14" t="s">
        <v>80</v>
      </c>
      <c r="AY290" s="159" t="s">
        <v>130</v>
      </c>
    </row>
    <row r="291" spans="2:65" s="1" customFormat="1" ht="24.2" customHeight="1">
      <c r="B291" s="32"/>
      <c r="C291" s="127" t="s">
        <v>448</v>
      </c>
      <c r="D291" s="127" t="s">
        <v>133</v>
      </c>
      <c r="E291" s="128" t="s">
        <v>449</v>
      </c>
      <c r="F291" s="129" t="s">
        <v>450</v>
      </c>
      <c r="G291" s="130" t="s">
        <v>331</v>
      </c>
      <c r="H291" s="175"/>
      <c r="I291" s="132"/>
      <c r="J291" s="133">
        <f>ROUND(I291*H291,2)</f>
        <v>0</v>
      </c>
      <c r="K291" s="129" t="s">
        <v>137</v>
      </c>
      <c r="L291" s="32"/>
      <c r="M291" s="134" t="s">
        <v>19</v>
      </c>
      <c r="N291" s="135" t="s">
        <v>43</v>
      </c>
      <c r="P291" s="136">
        <f>O291*H291</f>
        <v>0</v>
      </c>
      <c r="Q291" s="136">
        <v>0</v>
      </c>
      <c r="R291" s="136">
        <f>Q291*H291</f>
        <v>0</v>
      </c>
      <c r="S291" s="136">
        <v>0</v>
      </c>
      <c r="T291" s="137">
        <f>S291*H291</f>
        <v>0</v>
      </c>
      <c r="AR291" s="138" t="s">
        <v>233</v>
      </c>
      <c r="AT291" s="138" t="s">
        <v>133</v>
      </c>
      <c r="AU291" s="138" t="s">
        <v>82</v>
      </c>
      <c r="AY291" s="17" t="s">
        <v>130</v>
      </c>
      <c r="BE291" s="139">
        <f>IF(N291="základní",J291,0)</f>
        <v>0</v>
      </c>
      <c r="BF291" s="139">
        <f>IF(N291="snížená",J291,0)</f>
        <v>0</v>
      </c>
      <c r="BG291" s="139">
        <f>IF(N291="zákl. přenesená",J291,0)</f>
        <v>0</v>
      </c>
      <c r="BH291" s="139">
        <f>IF(N291="sníž. přenesená",J291,0)</f>
        <v>0</v>
      </c>
      <c r="BI291" s="139">
        <f>IF(N291="nulová",J291,0)</f>
        <v>0</v>
      </c>
      <c r="BJ291" s="17" t="s">
        <v>80</v>
      </c>
      <c r="BK291" s="139">
        <f>ROUND(I291*H291,2)</f>
        <v>0</v>
      </c>
      <c r="BL291" s="17" t="s">
        <v>233</v>
      </c>
      <c r="BM291" s="138" t="s">
        <v>451</v>
      </c>
    </row>
    <row r="292" spans="2:65" s="1" customFormat="1">
      <c r="B292" s="32"/>
      <c r="D292" s="140" t="s">
        <v>140</v>
      </c>
      <c r="F292" s="141" t="s">
        <v>452</v>
      </c>
      <c r="I292" s="142"/>
      <c r="L292" s="32"/>
      <c r="M292" s="143"/>
      <c r="T292" s="51"/>
      <c r="AT292" s="17" t="s">
        <v>140</v>
      </c>
      <c r="AU292" s="17" t="s">
        <v>82</v>
      </c>
    </row>
    <row r="293" spans="2:65" s="11" customFormat="1" ht="22.9" customHeight="1">
      <c r="B293" s="115"/>
      <c r="D293" s="116" t="s">
        <v>71</v>
      </c>
      <c r="E293" s="125" t="s">
        <v>453</v>
      </c>
      <c r="F293" s="125" t="s">
        <v>454</v>
      </c>
      <c r="I293" s="118"/>
      <c r="J293" s="126">
        <f>BK293</f>
        <v>0</v>
      </c>
      <c r="L293" s="115"/>
      <c r="M293" s="120"/>
      <c r="P293" s="121">
        <f>SUM(P294:P303)</f>
        <v>0</v>
      </c>
      <c r="R293" s="121">
        <f>SUM(R294:R303)</f>
        <v>5.6880000000000006E-4</v>
      </c>
      <c r="T293" s="122">
        <f>SUM(T294:T303)</f>
        <v>0</v>
      </c>
      <c r="AR293" s="116" t="s">
        <v>82</v>
      </c>
      <c r="AT293" s="123" t="s">
        <v>71</v>
      </c>
      <c r="AU293" s="123" t="s">
        <v>80</v>
      </c>
      <c r="AY293" s="116" t="s">
        <v>130</v>
      </c>
      <c r="BK293" s="124">
        <f>SUM(BK294:BK303)</f>
        <v>0</v>
      </c>
    </row>
    <row r="294" spans="2:65" s="1" customFormat="1" ht="21.75" customHeight="1">
      <c r="B294" s="32"/>
      <c r="C294" s="127" t="s">
        <v>455</v>
      </c>
      <c r="D294" s="127" t="s">
        <v>133</v>
      </c>
      <c r="E294" s="128" t="s">
        <v>456</v>
      </c>
      <c r="F294" s="129" t="s">
        <v>457</v>
      </c>
      <c r="G294" s="130" t="s">
        <v>136</v>
      </c>
      <c r="H294" s="131">
        <v>1.1850000000000001</v>
      </c>
      <c r="I294" s="132"/>
      <c r="J294" s="133">
        <f>ROUND(I294*H294,2)</f>
        <v>0</v>
      </c>
      <c r="K294" s="129" t="s">
        <v>137</v>
      </c>
      <c r="L294" s="32"/>
      <c r="M294" s="134" t="s">
        <v>19</v>
      </c>
      <c r="N294" s="135" t="s">
        <v>43</v>
      </c>
      <c r="P294" s="136">
        <f>O294*H294</f>
        <v>0</v>
      </c>
      <c r="Q294" s="136">
        <v>6.9999999999999994E-5</v>
      </c>
      <c r="R294" s="136">
        <f>Q294*H294</f>
        <v>8.2949999999999997E-5</v>
      </c>
      <c r="S294" s="136">
        <v>0</v>
      </c>
      <c r="T294" s="137">
        <f>S294*H294</f>
        <v>0</v>
      </c>
      <c r="AR294" s="138" t="s">
        <v>233</v>
      </c>
      <c r="AT294" s="138" t="s">
        <v>133</v>
      </c>
      <c r="AU294" s="138" t="s">
        <v>82</v>
      </c>
      <c r="AY294" s="17" t="s">
        <v>130</v>
      </c>
      <c r="BE294" s="139">
        <f>IF(N294="základní",J294,0)</f>
        <v>0</v>
      </c>
      <c r="BF294" s="139">
        <f>IF(N294="snížená",J294,0)</f>
        <v>0</v>
      </c>
      <c r="BG294" s="139">
        <f>IF(N294="zákl. přenesená",J294,0)</f>
        <v>0</v>
      </c>
      <c r="BH294" s="139">
        <f>IF(N294="sníž. přenesená",J294,0)</f>
        <v>0</v>
      </c>
      <c r="BI294" s="139">
        <f>IF(N294="nulová",J294,0)</f>
        <v>0</v>
      </c>
      <c r="BJ294" s="17" t="s">
        <v>80</v>
      </c>
      <c r="BK294" s="139">
        <f>ROUND(I294*H294,2)</f>
        <v>0</v>
      </c>
      <c r="BL294" s="17" t="s">
        <v>233</v>
      </c>
      <c r="BM294" s="138" t="s">
        <v>458</v>
      </c>
    </row>
    <row r="295" spans="2:65" s="1" customFormat="1">
      <c r="B295" s="32"/>
      <c r="D295" s="140" t="s">
        <v>140</v>
      </c>
      <c r="F295" s="141" t="s">
        <v>459</v>
      </c>
      <c r="I295" s="142"/>
      <c r="L295" s="32"/>
      <c r="M295" s="143"/>
      <c r="T295" s="51"/>
      <c r="AT295" s="17" t="s">
        <v>140</v>
      </c>
      <c r="AU295" s="17" t="s">
        <v>82</v>
      </c>
    </row>
    <row r="296" spans="2:65" s="1" customFormat="1" ht="16.5" customHeight="1">
      <c r="B296" s="32"/>
      <c r="C296" s="127" t="s">
        <v>460</v>
      </c>
      <c r="D296" s="127" t="s">
        <v>133</v>
      </c>
      <c r="E296" s="128" t="s">
        <v>461</v>
      </c>
      <c r="F296" s="129" t="s">
        <v>462</v>
      </c>
      <c r="G296" s="130" t="s">
        <v>136</v>
      </c>
      <c r="H296" s="131">
        <v>1.1850000000000001</v>
      </c>
      <c r="I296" s="132"/>
      <c r="J296" s="133">
        <f>ROUND(I296*H296,2)</f>
        <v>0</v>
      </c>
      <c r="K296" s="129" t="s">
        <v>137</v>
      </c>
      <c r="L296" s="32"/>
      <c r="M296" s="134" t="s">
        <v>19</v>
      </c>
      <c r="N296" s="135" t="s">
        <v>43</v>
      </c>
      <c r="P296" s="136">
        <f>O296*H296</f>
        <v>0</v>
      </c>
      <c r="Q296" s="136">
        <v>1.7000000000000001E-4</v>
      </c>
      <c r="R296" s="136">
        <f>Q296*H296</f>
        <v>2.0145000000000002E-4</v>
      </c>
      <c r="S296" s="136">
        <v>0</v>
      </c>
      <c r="T296" s="137">
        <f>S296*H296</f>
        <v>0</v>
      </c>
      <c r="AR296" s="138" t="s">
        <v>233</v>
      </c>
      <c r="AT296" s="138" t="s">
        <v>133</v>
      </c>
      <c r="AU296" s="138" t="s">
        <v>82</v>
      </c>
      <c r="AY296" s="17" t="s">
        <v>130</v>
      </c>
      <c r="BE296" s="139">
        <f>IF(N296="základní",J296,0)</f>
        <v>0</v>
      </c>
      <c r="BF296" s="139">
        <f>IF(N296="snížená",J296,0)</f>
        <v>0</v>
      </c>
      <c r="BG296" s="139">
        <f>IF(N296="zákl. přenesená",J296,0)</f>
        <v>0</v>
      </c>
      <c r="BH296" s="139">
        <f>IF(N296="sníž. přenesená",J296,0)</f>
        <v>0</v>
      </c>
      <c r="BI296" s="139">
        <f>IF(N296="nulová",J296,0)</f>
        <v>0</v>
      </c>
      <c r="BJ296" s="17" t="s">
        <v>80</v>
      </c>
      <c r="BK296" s="139">
        <f>ROUND(I296*H296,2)</f>
        <v>0</v>
      </c>
      <c r="BL296" s="17" t="s">
        <v>233</v>
      </c>
      <c r="BM296" s="138" t="s">
        <v>463</v>
      </c>
    </row>
    <row r="297" spans="2:65" s="1" customFormat="1">
      <c r="B297" s="32"/>
      <c r="D297" s="140" t="s">
        <v>140</v>
      </c>
      <c r="F297" s="141" t="s">
        <v>464</v>
      </c>
      <c r="I297" s="142"/>
      <c r="L297" s="32"/>
      <c r="M297" s="143"/>
      <c r="T297" s="51"/>
      <c r="AT297" s="17" t="s">
        <v>140</v>
      </c>
      <c r="AU297" s="17" t="s">
        <v>82</v>
      </c>
    </row>
    <row r="298" spans="2:65" s="12" customFormat="1">
      <c r="B298" s="144"/>
      <c r="D298" s="145" t="s">
        <v>142</v>
      </c>
      <c r="E298" s="146" t="s">
        <v>19</v>
      </c>
      <c r="F298" s="147" t="s">
        <v>465</v>
      </c>
      <c r="H298" s="146" t="s">
        <v>19</v>
      </c>
      <c r="I298" s="148"/>
      <c r="L298" s="144"/>
      <c r="M298" s="149"/>
      <c r="T298" s="150"/>
      <c r="AT298" s="146" t="s">
        <v>142</v>
      </c>
      <c r="AU298" s="146" t="s">
        <v>82</v>
      </c>
      <c r="AV298" s="12" t="s">
        <v>80</v>
      </c>
      <c r="AW298" s="12" t="s">
        <v>33</v>
      </c>
      <c r="AX298" s="12" t="s">
        <v>72</v>
      </c>
      <c r="AY298" s="146" t="s">
        <v>130</v>
      </c>
    </row>
    <row r="299" spans="2:65" s="13" customFormat="1">
      <c r="B299" s="151"/>
      <c r="D299" s="145" t="s">
        <v>142</v>
      </c>
      <c r="E299" s="152" t="s">
        <v>19</v>
      </c>
      <c r="F299" s="153" t="s">
        <v>466</v>
      </c>
      <c r="H299" s="154">
        <v>1.1850000000000001</v>
      </c>
      <c r="I299" s="155"/>
      <c r="L299" s="151"/>
      <c r="M299" s="156"/>
      <c r="T299" s="157"/>
      <c r="AT299" s="152" t="s">
        <v>142</v>
      </c>
      <c r="AU299" s="152" t="s">
        <v>82</v>
      </c>
      <c r="AV299" s="13" t="s">
        <v>82</v>
      </c>
      <c r="AW299" s="13" t="s">
        <v>33</v>
      </c>
      <c r="AX299" s="13" t="s">
        <v>80</v>
      </c>
      <c r="AY299" s="152" t="s">
        <v>130</v>
      </c>
    </row>
    <row r="300" spans="2:65" s="1" customFormat="1" ht="16.5" customHeight="1">
      <c r="B300" s="32"/>
      <c r="C300" s="127" t="s">
        <v>467</v>
      </c>
      <c r="D300" s="127" t="s">
        <v>133</v>
      </c>
      <c r="E300" s="128" t="s">
        <v>468</v>
      </c>
      <c r="F300" s="129" t="s">
        <v>469</v>
      </c>
      <c r="G300" s="130" t="s">
        <v>136</v>
      </c>
      <c r="H300" s="131">
        <v>2.37</v>
      </c>
      <c r="I300" s="132"/>
      <c r="J300" s="133">
        <f>ROUND(I300*H300,2)</f>
        <v>0</v>
      </c>
      <c r="K300" s="129" t="s">
        <v>137</v>
      </c>
      <c r="L300" s="32"/>
      <c r="M300" s="134" t="s">
        <v>19</v>
      </c>
      <c r="N300" s="135" t="s">
        <v>43</v>
      </c>
      <c r="P300" s="136">
        <f>O300*H300</f>
        <v>0</v>
      </c>
      <c r="Q300" s="136">
        <v>1.2E-4</v>
      </c>
      <c r="R300" s="136">
        <f>Q300*H300</f>
        <v>2.8440000000000003E-4</v>
      </c>
      <c r="S300" s="136">
        <v>0</v>
      </c>
      <c r="T300" s="137">
        <f>S300*H300</f>
        <v>0</v>
      </c>
      <c r="AR300" s="138" t="s">
        <v>233</v>
      </c>
      <c r="AT300" s="138" t="s">
        <v>133</v>
      </c>
      <c r="AU300" s="138" t="s">
        <v>82</v>
      </c>
      <c r="AY300" s="17" t="s">
        <v>130</v>
      </c>
      <c r="BE300" s="139">
        <f>IF(N300="základní",J300,0)</f>
        <v>0</v>
      </c>
      <c r="BF300" s="139">
        <f>IF(N300="snížená",J300,0)</f>
        <v>0</v>
      </c>
      <c r="BG300" s="139">
        <f>IF(N300="zákl. přenesená",J300,0)</f>
        <v>0</v>
      </c>
      <c r="BH300" s="139">
        <f>IF(N300="sníž. přenesená",J300,0)</f>
        <v>0</v>
      </c>
      <c r="BI300" s="139">
        <f>IF(N300="nulová",J300,0)</f>
        <v>0</v>
      </c>
      <c r="BJ300" s="17" t="s">
        <v>80</v>
      </c>
      <c r="BK300" s="139">
        <f>ROUND(I300*H300,2)</f>
        <v>0</v>
      </c>
      <c r="BL300" s="17" t="s">
        <v>233</v>
      </c>
      <c r="BM300" s="138" t="s">
        <v>470</v>
      </c>
    </row>
    <row r="301" spans="2:65" s="1" customFormat="1">
      <c r="B301" s="32"/>
      <c r="D301" s="140" t="s">
        <v>140</v>
      </c>
      <c r="F301" s="141" t="s">
        <v>471</v>
      </c>
      <c r="I301" s="142"/>
      <c r="L301" s="32"/>
      <c r="M301" s="143"/>
      <c r="T301" s="51"/>
      <c r="AT301" s="17" t="s">
        <v>140</v>
      </c>
      <c r="AU301" s="17" t="s">
        <v>82</v>
      </c>
    </row>
    <row r="302" spans="2:65" s="12" customFormat="1">
      <c r="B302" s="144"/>
      <c r="D302" s="145" t="s">
        <v>142</v>
      </c>
      <c r="E302" s="146" t="s">
        <v>19</v>
      </c>
      <c r="F302" s="147" t="s">
        <v>465</v>
      </c>
      <c r="H302" s="146" t="s">
        <v>19</v>
      </c>
      <c r="I302" s="148"/>
      <c r="L302" s="144"/>
      <c r="M302" s="149"/>
      <c r="T302" s="150"/>
      <c r="AT302" s="146" t="s">
        <v>142</v>
      </c>
      <c r="AU302" s="146" t="s">
        <v>82</v>
      </c>
      <c r="AV302" s="12" t="s">
        <v>80</v>
      </c>
      <c r="AW302" s="12" t="s">
        <v>33</v>
      </c>
      <c r="AX302" s="12" t="s">
        <v>72</v>
      </c>
      <c r="AY302" s="146" t="s">
        <v>130</v>
      </c>
    </row>
    <row r="303" spans="2:65" s="13" customFormat="1">
      <c r="B303" s="151"/>
      <c r="D303" s="145" t="s">
        <v>142</v>
      </c>
      <c r="E303" s="152" t="s">
        <v>19</v>
      </c>
      <c r="F303" s="153" t="s">
        <v>472</v>
      </c>
      <c r="H303" s="154">
        <v>2.37</v>
      </c>
      <c r="I303" s="155"/>
      <c r="L303" s="151"/>
      <c r="M303" s="156"/>
      <c r="T303" s="157"/>
      <c r="AT303" s="152" t="s">
        <v>142</v>
      </c>
      <c r="AU303" s="152" t="s">
        <v>82</v>
      </c>
      <c r="AV303" s="13" t="s">
        <v>82</v>
      </c>
      <c r="AW303" s="13" t="s">
        <v>33</v>
      </c>
      <c r="AX303" s="13" t="s">
        <v>80</v>
      </c>
      <c r="AY303" s="152" t="s">
        <v>130</v>
      </c>
    </row>
    <row r="304" spans="2:65" s="11" customFormat="1" ht="22.9" customHeight="1">
      <c r="B304" s="115"/>
      <c r="D304" s="116" t="s">
        <v>71</v>
      </c>
      <c r="E304" s="125" t="s">
        <v>473</v>
      </c>
      <c r="F304" s="125" t="s">
        <v>474</v>
      </c>
      <c r="I304" s="118"/>
      <c r="J304" s="126">
        <f>BK304</f>
        <v>0</v>
      </c>
      <c r="L304" s="115"/>
      <c r="M304" s="120"/>
      <c r="P304" s="121">
        <f>SUM(P305:P313)</f>
        <v>0</v>
      </c>
      <c r="R304" s="121">
        <f>SUM(R305:R313)</f>
        <v>3.3600000000000005E-2</v>
      </c>
      <c r="T304" s="122">
        <f>SUM(T305:T313)</f>
        <v>6.0760000000000007E-3</v>
      </c>
      <c r="AR304" s="116" t="s">
        <v>82</v>
      </c>
      <c r="AT304" s="123" t="s">
        <v>71</v>
      </c>
      <c r="AU304" s="123" t="s">
        <v>80</v>
      </c>
      <c r="AY304" s="116" t="s">
        <v>130</v>
      </c>
      <c r="BK304" s="124">
        <f>SUM(BK305:BK313)</f>
        <v>0</v>
      </c>
    </row>
    <row r="305" spans="2:65" s="1" customFormat="1" ht="16.5" customHeight="1">
      <c r="B305" s="32"/>
      <c r="C305" s="127" t="s">
        <v>475</v>
      </c>
      <c r="D305" s="127" t="s">
        <v>133</v>
      </c>
      <c r="E305" s="128" t="s">
        <v>476</v>
      </c>
      <c r="F305" s="129" t="s">
        <v>477</v>
      </c>
      <c r="G305" s="130" t="s">
        <v>136</v>
      </c>
      <c r="H305" s="131">
        <v>19.600000000000001</v>
      </c>
      <c r="I305" s="132"/>
      <c r="J305" s="133">
        <f>ROUND(I305*H305,2)</f>
        <v>0</v>
      </c>
      <c r="K305" s="129" t="s">
        <v>137</v>
      </c>
      <c r="L305" s="32"/>
      <c r="M305" s="134" t="s">
        <v>19</v>
      </c>
      <c r="N305" s="135" t="s">
        <v>43</v>
      </c>
      <c r="P305" s="136">
        <f>O305*H305</f>
        <v>0</v>
      </c>
      <c r="Q305" s="136">
        <v>1E-3</v>
      </c>
      <c r="R305" s="136">
        <f>Q305*H305</f>
        <v>1.9600000000000003E-2</v>
      </c>
      <c r="S305" s="136">
        <v>3.1E-4</v>
      </c>
      <c r="T305" s="137">
        <f>S305*H305</f>
        <v>6.0760000000000007E-3</v>
      </c>
      <c r="AR305" s="138" t="s">
        <v>233</v>
      </c>
      <c r="AT305" s="138" t="s">
        <v>133</v>
      </c>
      <c r="AU305" s="138" t="s">
        <v>82</v>
      </c>
      <c r="AY305" s="17" t="s">
        <v>130</v>
      </c>
      <c r="BE305" s="139">
        <f>IF(N305="základní",J305,0)</f>
        <v>0</v>
      </c>
      <c r="BF305" s="139">
        <f>IF(N305="snížená",J305,0)</f>
        <v>0</v>
      </c>
      <c r="BG305" s="139">
        <f>IF(N305="zákl. přenesená",J305,0)</f>
        <v>0</v>
      </c>
      <c r="BH305" s="139">
        <f>IF(N305="sníž. přenesená",J305,0)</f>
        <v>0</v>
      </c>
      <c r="BI305" s="139">
        <f>IF(N305="nulová",J305,0)</f>
        <v>0</v>
      </c>
      <c r="BJ305" s="17" t="s">
        <v>80</v>
      </c>
      <c r="BK305" s="139">
        <f>ROUND(I305*H305,2)</f>
        <v>0</v>
      </c>
      <c r="BL305" s="17" t="s">
        <v>233</v>
      </c>
      <c r="BM305" s="138" t="s">
        <v>478</v>
      </c>
    </row>
    <row r="306" spans="2:65" s="1" customFormat="1">
      <c r="B306" s="32"/>
      <c r="D306" s="140" t="s">
        <v>140</v>
      </c>
      <c r="F306" s="141" t="s">
        <v>479</v>
      </c>
      <c r="I306" s="142"/>
      <c r="L306" s="32"/>
      <c r="M306" s="143"/>
      <c r="T306" s="51"/>
      <c r="AT306" s="17" t="s">
        <v>140</v>
      </c>
      <c r="AU306" s="17" t="s">
        <v>82</v>
      </c>
    </row>
    <row r="307" spans="2:65" s="13" customFormat="1">
      <c r="B307" s="151"/>
      <c r="D307" s="145" t="s">
        <v>142</v>
      </c>
      <c r="E307" s="152" t="s">
        <v>19</v>
      </c>
      <c r="F307" s="153" t="s">
        <v>480</v>
      </c>
      <c r="H307" s="154">
        <v>19.600000000000001</v>
      </c>
      <c r="I307" s="155"/>
      <c r="L307" s="151"/>
      <c r="M307" s="156"/>
      <c r="T307" s="157"/>
      <c r="AT307" s="152" t="s">
        <v>142</v>
      </c>
      <c r="AU307" s="152" t="s">
        <v>82</v>
      </c>
      <c r="AV307" s="13" t="s">
        <v>82</v>
      </c>
      <c r="AW307" s="13" t="s">
        <v>33</v>
      </c>
      <c r="AX307" s="13" t="s">
        <v>80</v>
      </c>
      <c r="AY307" s="152" t="s">
        <v>130</v>
      </c>
    </row>
    <row r="308" spans="2:65" s="1" customFormat="1" ht="16.5" customHeight="1">
      <c r="B308" s="32"/>
      <c r="C308" s="127" t="s">
        <v>481</v>
      </c>
      <c r="D308" s="127" t="s">
        <v>133</v>
      </c>
      <c r="E308" s="128" t="s">
        <v>482</v>
      </c>
      <c r="F308" s="129" t="s">
        <v>483</v>
      </c>
      <c r="G308" s="130" t="s">
        <v>136</v>
      </c>
      <c r="H308" s="131">
        <v>28</v>
      </c>
      <c r="I308" s="132"/>
      <c r="J308" s="133">
        <f>ROUND(I308*H308,2)</f>
        <v>0</v>
      </c>
      <c r="K308" s="129" t="s">
        <v>137</v>
      </c>
      <c r="L308" s="32"/>
      <c r="M308" s="134" t="s">
        <v>19</v>
      </c>
      <c r="N308" s="135" t="s">
        <v>43</v>
      </c>
      <c r="P308" s="136">
        <f>O308*H308</f>
        <v>0</v>
      </c>
      <c r="Q308" s="136">
        <v>2.1000000000000001E-4</v>
      </c>
      <c r="R308" s="136">
        <f>Q308*H308</f>
        <v>5.8799999999999998E-3</v>
      </c>
      <c r="S308" s="136">
        <v>0</v>
      </c>
      <c r="T308" s="137">
        <f>S308*H308</f>
        <v>0</v>
      </c>
      <c r="AR308" s="138" t="s">
        <v>233</v>
      </c>
      <c r="AT308" s="138" t="s">
        <v>133</v>
      </c>
      <c r="AU308" s="138" t="s">
        <v>82</v>
      </c>
      <c r="AY308" s="17" t="s">
        <v>130</v>
      </c>
      <c r="BE308" s="139">
        <f>IF(N308="základní",J308,0)</f>
        <v>0</v>
      </c>
      <c r="BF308" s="139">
        <f>IF(N308="snížená",J308,0)</f>
        <v>0</v>
      </c>
      <c r="BG308" s="139">
        <f>IF(N308="zákl. přenesená",J308,0)</f>
        <v>0</v>
      </c>
      <c r="BH308" s="139">
        <f>IF(N308="sníž. přenesená",J308,0)</f>
        <v>0</v>
      </c>
      <c r="BI308" s="139">
        <f>IF(N308="nulová",J308,0)</f>
        <v>0</v>
      </c>
      <c r="BJ308" s="17" t="s">
        <v>80</v>
      </c>
      <c r="BK308" s="139">
        <f>ROUND(I308*H308,2)</f>
        <v>0</v>
      </c>
      <c r="BL308" s="17" t="s">
        <v>233</v>
      </c>
      <c r="BM308" s="138" t="s">
        <v>484</v>
      </c>
    </row>
    <row r="309" spans="2:65" s="1" customFormat="1">
      <c r="B309" s="32"/>
      <c r="D309" s="140" t="s">
        <v>140</v>
      </c>
      <c r="F309" s="141" t="s">
        <v>485</v>
      </c>
      <c r="I309" s="142"/>
      <c r="L309" s="32"/>
      <c r="M309" s="143"/>
      <c r="T309" s="51"/>
      <c r="AT309" s="17" t="s">
        <v>140</v>
      </c>
      <c r="AU309" s="17" t="s">
        <v>82</v>
      </c>
    </row>
    <row r="310" spans="2:65" s="1" customFormat="1" ht="24.2" customHeight="1">
      <c r="B310" s="32"/>
      <c r="C310" s="127" t="s">
        <v>486</v>
      </c>
      <c r="D310" s="127" t="s">
        <v>133</v>
      </c>
      <c r="E310" s="128" t="s">
        <v>487</v>
      </c>
      <c r="F310" s="129" t="s">
        <v>488</v>
      </c>
      <c r="G310" s="130" t="s">
        <v>136</v>
      </c>
      <c r="H310" s="131">
        <v>28</v>
      </c>
      <c r="I310" s="132"/>
      <c r="J310" s="133">
        <f>ROUND(I310*H310,2)</f>
        <v>0</v>
      </c>
      <c r="K310" s="129" t="s">
        <v>137</v>
      </c>
      <c r="L310" s="32"/>
      <c r="M310" s="134" t="s">
        <v>19</v>
      </c>
      <c r="N310" s="135" t="s">
        <v>43</v>
      </c>
      <c r="P310" s="136">
        <f>O310*H310</f>
        <v>0</v>
      </c>
      <c r="Q310" s="136">
        <v>2.9E-4</v>
      </c>
      <c r="R310" s="136">
        <f>Q310*H310</f>
        <v>8.1200000000000005E-3</v>
      </c>
      <c r="S310" s="136">
        <v>0</v>
      </c>
      <c r="T310" s="137">
        <f>S310*H310</f>
        <v>0</v>
      </c>
      <c r="AR310" s="138" t="s">
        <v>233</v>
      </c>
      <c r="AT310" s="138" t="s">
        <v>133</v>
      </c>
      <c r="AU310" s="138" t="s">
        <v>82</v>
      </c>
      <c r="AY310" s="17" t="s">
        <v>130</v>
      </c>
      <c r="BE310" s="139">
        <f>IF(N310="základní",J310,0)</f>
        <v>0</v>
      </c>
      <c r="BF310" s="139">
        <f>IF(N310="snížená",J310,0)</f>
        <v>0</v>
      </c>
      <c r="BG310" s="139">
        <f>IF(N310="zákl. přenesená",J310,0)</f>
        <v>0</v>
      </c>
      <c r="BH310" s="139">
        <f>IF(N310="sníž. přenesená",J310,0)</f>
        <v>0</v>
      </c>
      <c r="BI310" s="139">
        <f>IF(N310="nulová",J310,0)</f>
        <v>0</v>
      </c>
      <c r="BJ310" s="17" t="s">
        <v>80</v>
      </c>
      <c r="BK310" s="139">
        <f>ROUND(I310*H310,2)</f>
        <v>0</v>
      </c>
      <c r="BL310" s="17" t="s">
        <v>233</v>
      </c>
      <c r="BM310" s="138" t="s">
        <v>489</v>
      </c>
    </row>
    <row r="311" spans="2:65" s="1" customFormat="1">
      <c r="B311" s="32"/>
      <c r="D311" s="140" t="s">
        <v>140</v>
      </c>
      <c r="F311" s="141" t="s">
        <v>490</v>
      </c>
      <c r="I311" s="142"/>
      <c r="L311" s="32"/>
      <c r="M311" s="143"/>
      <c r="T311" s="51"/>
      <c r="AT311" s="17" t="s">
        <v>140</v>
      </c>
      <c r="AU311" s="17" t="s">
        <v>82</v>
      </c>
    </row>
    <row r="312" spans="2:65" s="12" customFormat="1">
      <c r="B312" s="144"/>
      <c r="D312" s="145" t="s">
        <v>142</v>
      </c>
      <c r="E312" s="146" t="s">
        <v>19</v>
      </c>
      <c r="F312" s="147" t="s">
        <v>154</v>
      </c>
      <c r="H312" s="146" t="s">
        <v>19</v>
      </c>
      <c r="I312" s="148"/>
      <c r="L312" s="144"/>
      <c r="M312" s="149"/>
      <c r="T312" s="150"/>
      <c r="AT312" s="146" t="s">
        <v>142</v>
      </c>
      <c r="AU312" s="146" t="s">
        <v>82</v>
      </c>
      <c r="AV312" s="12" t="s">
        <v>80</v>
      </c>
      <c r="AW312" s="12" t="s">
        <v>33</v>
      </c>
      <c r="AX312" s="12" t="s">
        <v>72</v>
      </c>
      <c r="AY312" s="146" t="s">
        <v>130</v>
      </c>
    </row>
    <row r="313" spans="2:65" s="13" customFormat="1">
      <c r="B313" s="151"/>
      <c r="D313" s="145" t="s">
        <v>142</v>
      </c>
      <c r="E313" s="152" t="s">
        <v>19</v>
      </c>
      <c r="F313" s="153" t="s">
        <v>155</v>
      </c>
      <c r="H313" s="154">
        <v>28</v>
      </c>
      <c r="I313" s="155"/>
      <c r="L313" s="151"/>
      <c r="M313" s="156"/>
      <c r="T313" s="157"/>
      <c r="AT313" s="152" t="s">
        <v>142</v>
      </c>
      <c r="AU313" s="152" t="s">
        <v>82</v>
      </c>
      <c r="AV313" s="13" t="s">
        <v>82</v>
      </c>
      <c r="AW313" s="13" t="s">
        <v>33</v>
      </c>
      <c r="AX313" s="13" t="s">
        <v>80</v>
      </c>
      <c r="AY313" s="152" t="s">
        <v>130</v>
      </c>
    </row>
    <row r="314" spans="2:65" s="11" customFormat="1" ht="22.9" customHeight="1">
      <c r="B314" s="115"/>
      <c r="D314" s="116" t="s">
        <v>71</v>
      </c>
      <c r="E314" s="125" t="s">
        <v>491</v>
      </c>
      <c r="F314" s="125" t="s">
        <v>492</v>
      </c>
      <c r="I314" s="118"/>
      <c r="J314" s="126">
        <f>BK314</f>
        <v>0</v>
      </c>
      <c r="L314" s="115"/>
      <c r="M314" s="120"/>
      <c r="P314" s="121">
        <f>SUM(P315:P321)</f>
        <v>0</v>
      </c>
      <c r="R314" s="121">
        <f>SUM(R315:R321)</f>
        <v>2.6331759999999996E-2</v>
      </c>
      <c r="T314" s="122">
        <f>SUM(T315:T321)</f>
        <v>0</v>
      </c>
      <c r="AR314" s="116" t="s">
        <v>82</v>
      </c>
      <c r="AT314" s="123" t="s">
        <v>71</v>
      </c>
      <c r="AU314" s="123" t="s">
        <v>80</v>
      </c>
      <c r="AY314" s="116" t="s">
        <v>130</v>
      </c>
      <c r="BK314" s="124">
        <f>SUM(BK315:BK321)</f>
        <v>0</v>
      </c>
    </row>
    <row r="315" spans="2:65" s="1" customFormat="1" ht="33" customHeight="1">
      <c r="B315" s="32"/>
      <c r="C315" s="127" t="s">
        <v>493</v>
      </c>
      <c r="D315" s="127" t="s">
        <v>133</v>
      </c>
      <c r="E315" s="128" t="s">
        <v>494</v>
      </c>
      <c r="F315" s="129" t="s">
        <v>495</v>
      </c>
      <c r="G315" s="130" t="s">
        <v>136</v>
      </c>
      <c r="H315" s="131">
        <v>30.038</v>
      </c>
      <c r="I315" s="132"/>
      <c r="J315" s="133">
        <f>ROUND(I315*H315,2)</f>
        <v>0</v>
      </c>
      <c r="K315" s="129" t="s">
        <v>19</v>
      </c>
      <c r="L315" s="32"/>
      <c r="M315" s="134" t="s">
        <v>19</v>
      </c>
      <c r="N315" s="135" t="s">
        <v>43</v>
      </c>
      <c r="P315" s="136">
        <f>O315*H315</f>
        <v>0</v>
      </c>
      <c r="Q315" s="136">
        <v>5.1999999999999995E-4</v>
      </c>
      <c r="R315" s="136">
        <f>Q315*H315</f>
        <v>1.5619759999999998E-2</v>
      </c>
      <c r="S315" s="136">
        <v>0</v>
      </c>
      <c r="T315" s="137">
        <f>S315*H315</f>
        <v>0</v>
      </c>
      <c r="AR315" s="138" t="s">
        <v>233</v>
      </c>
      <c r="AT315" s="138" t="s">
        <v>133</v>
      </c>
      <c r="AU315" s="138" t="s">
        <v>82</v>
      </c>
      <c r="AY315" s="17" t="s">
        <v>130</v>
      </c>
      <c r="BE315" s="139">
        <f>IF(N315="základní",J315,0)</f>
        <v>0</v>
      </c>
      <c r="BF315" s="139">
        <f>IF(N315="snížená",J315,0)</f>
        <v>0</v>
      </c>
      <c r="BG315" s="139">
        <f>IF(N315="zákl. přenesená",J315,0)</f>
        <v>0</v>
      </c>
      <c r="BH315" s="139">
        <f>IF(N315="sníž. přenesená",J315,0)</f>
        <v>0</v>
      </c>
      <c r="BI315" s="139">
        <f>IF(N315="nulová",J315,0)</f>
        <v>0</v>
      </c>
      <c r="BJ315" s="17" t="s">
        <v>80</v>
      </c>
      <c r="BK315" s="139">
        <f>ROUND(I315*H315,2)</f>
        <v>0</v>
      </c>
      <c r="BL315" s="17" t="s">
        <v>233</v>
      </c>
      <c r="BM315" s="138" t="s">
        <v>496</v>
      </c>
    </row>
    <row r="316" spans="2:65" s="13" customFormat="1">
      <c r="B316" s="151"/>
      <c r="D316" s="145" t="s">
        <v>142</v>
      </c>
      <c r="E316" s="152" t="s">
        <v>19</v>
      </c>
      <c r="F316" s="153" t="s">
        <v>497</v>
      </c>
      <c r="H316" s="154">
        <v>18.648</v>
      </c>
      <c r="I316" s="155"/>
      <c r="L316" s="151"/>
      <c r="M316" s="156"/>
      <c r="T316" s="157"/>
      <c r="AT316" s="152" t="s">
        <v>142</v>
      </c>
      <c r="AU316" s="152" t="s">
        <v>82</v>
      </c>
      <c r="AV316" s="13" t="s">
        <v>82</v>
      </c>
      <c r="AW316" s="13" t="s">
        <v>33</v>
      </c>
      <c r="AX316" s="13" t="s">
        <v>72</v>
      </c>
      <c r="AY316" s="152" t="s">
        <v>130</v>
      </c>
    </row>
    <row r="317" spans="2:65" s="13" customFormat="1">
      <c r="B317" s="151"/>
      <c r="D317" s="145" t="s">
        <v>142</v>
      </c>
      <c r="E317" s="152" t="s">
        <v>19</v>
      </c>
      <c r="F317" s="153" t="s">
        <v>498</v>
      </c>
      <c r="H317" s="154">
        <v>7.37</v>
      </c>
      <c r="I317" s="155"/>
      <c r="L317" s="151"/>
      <c r="M317" s="156"/>
      <c r="T317" s="157"/>
      <c r="AT317" s="152" t="s">
        <v>142</v>
      </c>
      <c r="AU317" s="152" t="s">
        <v>82</v>
      </c>
      <c r="AV317" s="13" t="s">
        <v>82</v>
      </c>
      <c r="AW317" s="13" t="s">
        <v>33</v>
      </c>
      <c r="AX317" s="13" t="s">
        <v>72</v>
      </c>
      <c r="AY317" s="152" t="s">
        <v>130</v>
      </c>
    </row>
    <row r="318" spans="2:65" s="13" customFormat="1">
      <c r="B318" s="151"/>
      <c r="D318" s="145" t="s">
        <v>142</v>
      </c>
      <c r="E318" s="152" t="s">
        <v>19</v>
      </c>
      <c r="F318" s="153" t="s">
        <v>499</v>
      </c>
      <c r="H318" s="154">
        <v>4.0199999999999996</v>
      </c>
      <c r="I318" s="155"/>
      <c r="L318" s="151"/>
      <c r="M318" s="156"/>
      <c r="T318" s="157"/>
      <c r="AT318" s="152" t="s">
        <v>142</v>
      </c>
      <c r="AU318" s="152" t="s">
        <v>82</v>
      </c>
      <c r="AV318" s="13" t="s">
        <v>82</v>
      </c>
      <c r="AW318" s="13" t="s">
        <v>33</v>
      </c>
      <c r="AX318" s="13" t="s">
        <v>72</v>
      </c>
      <c r="AY318" s="152" t="s">
        <v>130</v>
      </c>
    </row>
    <row r="319" spans="2:65" s="14" customFormat="1">
      <c r="B319" s="158"/>
      <c r="D319" s="145" t="s">
        <v>142</v>
      </c>
      <c r="E319" s="159" t="s">
        <v>19</v>
      </c>
      <c r="F319" s="160" t="s">
        <v>167</v>
      </c>
      <c r="H319" s="161">
        <v>30.038</v>
      </c>
      <c r="I319" s="162"/>
      <c r="L319" s="158"/>
      <c r="M319" s="163"/>
      <c r="T319" s="164"/>
      <c r="AT319" s="159" t="s">
        <v>142</v>
      </c>
      <c r="AU319" s="159" t="s">
        <v>82</v>
      </c>
      <c r="AV319" s="14" t="s">
        <v>138</v>
      </c>
      <c r="AW319" s="14" t="s">
        <v>33</v>
      </c>
      <c r="AX319" s="14" t="s">
        <v>80</v>
      </c>
      <c r="AY319" s="159" t="s">
        <v>130</v>
      </c>
    </row>
    <row r="320" spans="2:65" s="1" customFormat="1" ht="33" customHeight="1">
      <c r="B320" s="32"/>
      <c r="C320" s="127" t="s">
        <v>500</v>
      </c>
      <c r="D320" s="127" t="s">
        <v>133</v>
      </c>
      <c r="E320" s="128" t="s">
        <v>501</v>
      </c>
      <c r="F320" s="129" t="s">
        <v>502</v>
      </c>
      <c r="G320" s="130" t="s">
        <v>214</v>
      </c>
      <c r="H320" s="131">
        <v>20.6</v>
      </c>
      <c r="I320" s="132"/>
      <c r="J320" s="133">
        <f>ROUND(I320*H320,2)</f>
        <v>0</v>
      </c>
      <c r="K320" s="129" t="s">
        <v>19</v>
      </c>
      <c r="L320" s="32"/>
      <c r="M320" s="134" t="s">
        <v>19</v>
      </c>
      <c r="N320" s="135" t="s">
        <v>43</v>
      </c>
      <c r="P320" s="136">
        <f>O320*H320</f>
        <v>0</v>
      </c>
      <c r="Q320" s="136">
        <v>5.1999999999999995E-4</v>
      </c>
      <c r="R320" s="136">
        <f>Q320*H320</f>
        <v>1.0711999999999999E-2</v>
      </c>
      <c r="S320" s="136">
        <v>0</v>
      </c>
      <c r="T320" s="137">
        <f>S320*H320</f>
        <v>0</v>
      </c>
      <c r="AR320" s="138" t="s">
        <v>233</v>
      </c>
      <c r="AT320" s="138" t="s">
        <v>133</v>
      </c>
      <c r="AU320" s="138" t="s">
        <v>82</v>
      </c>
      <c r="AY320" s="17" t="s">
        <v>130</v>
      </c>
      <c r="BE320" s="139">
        <f>IF(N320="základní",J320,0)</f>
        <v>0</v>
      </c>
      <c r="BF320" s="139">
        <f>IF(N320="snížená",J320,0)</f>
        <v>0</v>
      </c>
      <c r="BG320" s="139">
        <f>IF(N320="zákl. přenesená",J320,0)</f>
        <v>0</v>
      </c>
      <c r="BH320" s="139">
        <f>IF(N320="sníž. přenesená",J320,0)</f>
        <v>0</v>
      </c>
      <c r="BI320" s="139">
        <f>IF(N320="nulová",J320,0)</f>
        <v>0</v>
      </c>
      <c r="BJ320" s="17" t="s">
        <v>80</v>
      </c>
      <c r="BK320" s="139">
        <f>ROUND(I320*H320,2)</f>
        <v>0</v>
      </c>
      <c r="BL320" s="17" t="s">
        <v>233</v>
      </c>
      <c r="BM320" s="138" t="s">
        <v>503</v>
      </c>
    </row>
    <row r="321" spans="2:51" s="13" customFormat="1">
      <c r="B321" s="151"/>
      <c r="D321" s="145" t="s">
        <v>142</v>
      </c>
      <c r="E321" s="152" t="s">
        <v>19</v>
      </c>
      <c r="F321" s="153" t="s">
        <v>504</v>
      </c>
      <c r="H321" s="154">
        <v>20.6</v>
      </c>
      <c r="I321" s="155"/>
      <c r="L321" s="151"/>
      <c r="M321" s="176"/>
      <c r="N321" s="177"/>
      <c r="O321" s="177"/>
      <c r="P321" s="177"/>
      <c r="Q321" s="177"/>
      <c r="R321" s="177"/>
      <c r="S321" s="177"/>
      <c r="T321" s="178"/>
      <c r="AT321" s="152" t="s">
        <v>142</v>
      </c>
      <c r="AU321" s="152" t="s">
        <v>82</v>
      </c>
      <c r="AV321" s="13" t="s">
        <v>82</v>
      </c>
      <c r="AW321" s="13" t="s">
        <v>33</v>
      </c>
      <c r="AX321" s="13" t="s">
        <v>72</v>
      </c>
      <c r="AY321" s="152" t="s">
        <v>130</v>
      </c>
    </row>
    <row r="322" spans="2:51" s="1" customFormat="1" ht="6.95" customHeight="1">
      <c r="B322" s="40"/>
      <c r="C322" s="41"/>
      <c r="D322" s="41"/>
      <c r="E322" s="41"/>
      <c r="F322" s="41"/>
      <c r="G322" s="41"/>
      <c r="H322" s="41"/>
      <c r="I322" s="41"/>
      <c r="J322" s="41"/>
      <c r="K322" s="41"/>
      <c r="L322" s="32"/>
    </row>
  </sheetData>
  <sheetProtection algorithmName="SHA-512" hashValue="41sF2zO0poDFXoOD3Xvdzp0IaGo12e/05yzvVR6zgpHfHjL3UOyC2a7bArZ43eJH7XIt85ztkIVEF98MOTMtuA==" saltValue="wlen822haN3T921G6/PKpA==" spinCount="100000" sheet="1" objects="1" scenarios="1" formatColumns="0" formatRows="0" autoFilter="0"/>
  <autoFilter ref="C96:K321" xr:uid="{00000000-0009-0000-0000-000001000000}"/>
  <mergeCells count="9">
    <mergeCell ref="E50:H50"/>
    <mergeCell ref="E87:H87"/>
    <mergeCell ref="E89:H89"/>
    <mergeCell ref="L2:V2"/>
    <mergeCell ref="E7:H7"/>
    <mergeCell ref="E9:H9"/>
    <mergeCell ref="E18:H18"/>
    <mergeCell ref="E27:H27"/>
    <mergeCell ref="E48:H48"/>
  </mergeCells>
  <hyperlinks>
    <hyperlink ref="F101" r:id="rId1" xr:uid="{00000000-0004-0000-0100-000000000000}"/>
    <hyperlink ref="F105" r:id="rId2" xr:uid="{00000000-0004-0000-0100-000001000000}"/>
    <hyperlink ref="F107" r:id="rId3" xr:uid="{00000000-0004-0000-0100-000002000000}"/>
    <hyperlink ref="F112" r:id="rId4" xr:uid="{00000000-0004-0000-0100-000003000000}"/>
    <hyperlink ref="F119" r:id="rId5" xr:uid="{00000000-0004-0000-0100-000004000000}"/>
    <hyperlink ref="F121" r:id="rId6" xr:uid="{00000000-0004-0000-0100-000005000000}"/>
    <hyperlink ref="F123" r:id="rId7" xr:uid="{00000000-0004-0000-0100-000006000000}"/>
    <hyperlink ref="F156" r:id="rId8" xr:uid="{00000000-0004-0000-0100-000007000000}"/>
    <hyperlink ref="F160" r:id="rId9" xr:uid="{00000000-0004-0000-0100-000008000000}"/>
    <hyperlink ref="F167" r:id="rId10" xr:uid="{00000000-0004-0000-0100-000009000000}"/>
    <hyperlink ref="F174" r:id="rId11" xr:uid="{00000000-0004-0000-0100-00000A000000}"/>
    <hyperlink ref="F177" r:id="rId12" xr:uid="{00000000-0004-0000-0100-00000B000000}"/>
    <hyperlink ref="F180" r:id="rId13" xr:uid="{00000000-0004-0000-0100-00000C000000}"/>
    <hyperlink ref="F183" r:id="rId14" xr:uid="{00000000-0004-0000-0100-00000D000000}"/>
    <hyperlink ref="F185" r:id="rId15" xr:uid="{00000000-0004-0000-0100-00000E000000}"/>
    <hyperlink ref="F187" r:id="rId16" xr:uid="{00000000-0004-0000-0100-00000F000000}"/>
    <hyperlink ref="F190" r:id="rId17" xr:uid="{00000000-0004-0000-0100-000010000000}"/>
    <hyperlink ref="F193" r:id="rId18" xr:uid="{00000000-0004-0000-0100-000011000000}"/>
    <hyperlink ref="F199" r:id="rId19" xr:uid="{00000000-0004-0000-0100-000012000000}"/>
    <hyperlink ref="F205" r:id="rId20" xr:uid="{00000000-0004-0000-0100-000013000000}"/>
    <hyperlink ref="F209" r:id="rId21" xr:uid="{00000000-0004-0000-0100-000014000000}"/>
    <hyperlink ref="F212" r:id="rId22" xr:uid="{00000000-0004-0000-0100-000015000000}"/>
    <hyperlink ref="F216" r:id="rId23" xr:uid="{00000000-0004-0000-0100-000016000000}"/>
    <hyperlink ref="F218" r:id="rId24" xr:uid="{00000000-0004-0000-0100-000017000000}"/>
    <hyperlink ref="F258" r:id="rId25" xr:uid="{00000000-0004-0000-0100-000018000000}"/>
    <hyperlink ref="F268" r:id="rId26" xr:uid="{00000000-0004-0000-0100-000019000000}"/>
    <hyperlink ref="F270" r:id="rId27" xr:uid="{00000000-0004-0000-0100-00001A000000}"/>
    <hyperlink ref="F278" r:id="rId28" xr:uid="{00000000-0004-0000-0100-00001B000000}"/>
    <hyperlink ref="F292" r:id="rId29" xr:uid="{00000000-0004-0000-0100-00001C000000}"/>
    <hyperlink ref="F295" r:id="rId30" xr:uid="{00000000-0004-0000-0100-00001D000000}"/>
    <hyperlink ref="F297" r:id="rId31" xr:uid="{00000000-0004-0000-0100-00001E000000}"/>
    <hyperlink ref="F301" r:id="rId32" xr:uid="{00000000-0004-0000-0100-00001F000000}"/>
    <hyperlink ref="F306" r:id="rId33" xr:uid="{00000000-0004-0000-0100-000020000000}"/>
    <hyperlink ref="F309" r:id="rId34" xr:uid="{00000000-0004-0000-0100-000021000000}"/>
    <hyperlink ref="F311" r:id="rId35" xr:uid="{00000000-0004-0000-0100-00002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92"/>
  <sheetViews>
    <sheetView showGridLines="0" topLeftCell="A260" workbookViewId="0">
      <selection activeCell="F295" sqref="F29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85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90</v>
      </c>
      <c r="L4" s="20"/>
      <c r="M4" s="8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7" t="str">
        <f>'Rekapitulace stavby'!K6</f>
        <v>Rekonstrukce podlahy a obložení stěn tělocvičen - ZŠ Šrámkova</v>
      </c>
      <c r="F7" s="308"/>
      <c r="G7" s="308"/>
      <c r="H7" s="308"/>
      <c r="L7" s="20"/>
    </row>
    <row r="8" spans="2:46" s="1" customFormat="1" ht="12" customHeight="1">
      <c r="B8" s="32"/>
      <c r="D8" s="27" t="s">
        <v>91</v>
      </c>
      <c r="L8" s="32"/>
    </row>
    <row r="9" spans="2:46" s="1" customFormat="1" ht="16.5" customHeight="1">
      <c r="B9" s="32"/>
      <c r="E9" s="279" t="s">
        <v>505</v>
      </c>
      <c r="F9" s="306"/>
      <c r="G9" s="306"/>
      <c r="H9" s="30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8" t="str">
        <f>'Rekapitulace stavby'!AN8</f>
        <v>8. 3. 2025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8"/>
      <c r="G18" s="298"/>
      <c r="H18" s="298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47.25" customHeight="1">
      <c r="B27" s="84"/>
      <c r="E27" s="302" t="s">
        <v>37</v>
      </c>
      <c r="F27" s="302"/>
      <c r="G27" s="302"/>
      <c r="H27" s="302"/>
      <c r="L27" s="8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49"/>
      <c r="E29" s="49"/>
      <c r="F29" s="49"/>
      <c r="G29" s="49"/>
      <c r="H29" s="49"/>
      <c r="I29" s="49"/>
      <c r="J29" s="49"/>
      <c r="K29" s="49"/>
      <c r="L29" s="32"/>
    </row>
    <row r="30" spans="2:12" s="1" customFormat="1" ht="25.35" customHeight="1">
      <c r="B30" s="32"/>
      <c r="D30" s="85" t="s">
        <v>38</v>
      </c>
      <c r="J30" s="61">
        <f>ROUND(J95, 2)</f>
        <v>0</v>
      </c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14.45" customHeight="1">
      <c r="B32" s="32"/>
      <c r="F32" s="86" t="s">
        <v>40</v>
      </c>
      <c r="I32" s="86" t="s">
        <v>39</v>
      </c>
      <c r="J32" s="86" t="s">
        <v>41</v>
      </c>
      <c r="L32" s="32"/>
    </row>
    <row r="33" spans="2:12" s="1" customFormat="1" ht="14.45" customHeight="1">
      <c r="B33" s="32"/>
      <c r="D33" s="87" t="s">
        <v>42</v>
      </c>
      <c r="E33" s="27" t="s">
        <v>43</v>
      </c>
      <c r="F33" s="88">
        <f>ROUND((SUM(BE95:BE291)),  2)</f>
        <v>0</v>
      </c>
      <c r="I33" s="89">
        <v>0.21</v>
      </c>
      <c r="J33" s="88">
        <f>ROUND(((SUM(BE95:BE291))*I33),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ROUND((SUM(BF95:BF291)),  2)</f>
        <v>0</v>
      </c>
      <c r="I34" s="89">
        <v>0.12</v>
      </c>
      <c r="J34" s="88">
        <f>ROUND(((SUM(BF95:BF291))*I34),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ROUND((SUM(BG95:BG291)),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ROUND((SUM(BH95:BH291)),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ROUND((SUM(BI95:BI291)),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2"/>
      <c r="F39" s="52"/>
      <c r="G39" s="92" t="s">
        <v>49</v>
      </c>
      <c r="H39" s="93" t="s">
        <v>50</v>
      </c>
      <c r="I39" s="52"/>
      <c r="J39" s="94">
        <f>SUM(J30:J37)</f>
        <v>0</v>
      </c>
      <c r="K39" s="95"/>
      <c r="L39" s="32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2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2"/>
    </row>
    <row r="45" spans="2:12" s="1" customFormat="1" ht="24.95" customHeight="1">
      <c r="B45" s="32"/>
      <c r="C45" s="21" t="s">
        <v>93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7" t="str">
        <f>E7</f>
        <v>Rekonstrukce podlahy a obložení stěn tělocvičen - ZŠ Šrámkova</v>
      </c>
      <c r="F48" s="308"/>
      <c r="G48" s="308"/>
      <c r="H48" s="308"/>
      <c r="L48" s="32"/>
    </row>
    <row r="49" spans="2:47" s="1" customFormat="1" ht="12" customHeight="1">
      <c r="B49" s="32"/>
      <c r="C49" s="27" t="s">
        <v>91</v>
      </c>
      <c r="L49" s="32"/>
    </row>
    <row r="50" spans="2:47" s="1" customFormat="1" ht="16.5" customHeight="1">
      <c r="B50" s="32"/>
      <c r="E50" s="279" t="str">
        <f>E9</f>
        <v>02 - Malá tělocvična</v>
      </c>
      <c r="F50" s="306"/>
      <c r="G50" s="306"/>
      <c r="H50" s="306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parc.č. 2233, k.ú. Kateřinky u Opavy</v>
      </c>
      <c r="I52" s="27" t="s">
        <v>23</v>
      </c>
      <c r="J52" s="48" t="str">
        <f>IF(J12="","",J12)</f>
        <v>8. 3. 2025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Opava</v>
      </c>
      <c r="I54" s="27" t="s">
        <v>31</v>
      </c>
      <c r="J54" s="30" t="str">
        <f>E21</f>
        <v>Ing. arch. Petr Mlýnek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94</v>
      </c>
      <c r="D57" s="90"/>
      <c r="E57" s="90"/>
      <c r="F57" s="90"/>
      <c r="G57" s="90"/>
      <c r="H57" s="90"/>
      <c r="I57" s="90"/>
      <c r="J57" s="97" t="s">
        <v>95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1">
        <f>J95</f>
        <v>0</v>
      </c>
      <c r="L59" s="32"/>
      <c r="AU59" s="17" t="s">
        <v>96</v>
      </c>
    </row>
    <row r="60" spans="2:47" s="8" customFormat="1" ht="24.95" customHeight="1">
      <c r="B60" s="99"/>
      <c r="D60" s="100" t="s">
        <v>97</v>
      </c>
      <c r="E60" s="101"/>
      <c r="F60" s="101"/>
      <c r="G60" s="101"/>
      <c r="H60" s="101"/>
      <c r="I60" s="101"/>
      <c r="J60" s="102">
        <f>J96</f>
        <v>0</v>
      </c>
      <c r="L60" s="99"/>
    </row>
    <row r="61" spans="2:47" s="9" customFormat="1" ht="19.899999999999999" customHeight="1">
      <c r="B61" s="103"/>
      <c r="D61" s="104" t="s">
        <v>98</v>
      </c>
      <c r="E61" s="105"/>
      <c r="F61" s="105"/>
      <c r="G61" s="105"/>
      <c r="H61" s="105"/>
      <c r="I61" s="105"/>
      <c r="J61" s="106">
        <f>J97</f>
        <v>0</v>
      </c>
      <c r="L61" s="103"/>
    </row>
    <row r="62" spans="2:47" s="9" customFormat="1" ht="19.899999999999999" customHeight="1">
      <c r="B62" s="103"/>
      <c r="D62" s="104" t="s">
        <v>99</v>
      </c>
      <c r="E62" s="105"/>
      <c r="F62" s="105"/>
      <c r="G62" s="105"/>
      <c r="H62" s="105"/>
      <c r="I62" s="105"/>
      <c r="J62" s="106">
        <f>J108</f>
        <v>0</v>
      </c>
      <c r="L62" s="103"/>
    </row>
    <row r="63" spans="2:47" s="9" customFormat="1" ht="19.899999999999999" customHeight="1">
      <c r="B63" s="103"/>
      <c r="D63" s="104" t="s">
        <v>101</v>
      </c>
      <c r="E63" s="105"/>
      <c r="F63" s="105"/>
      <c r="G63" s="105"/>
      <c r="H63" s="105"/>
      <c r="I63" s="105"/>
      <c r="J63" s="106">
        <f>J149</f>
        <v>0</v>
      </c>
      <c r="L63" s="103"/>
    </row>
    <row r="64" spans="2:47" s="9" customFormat="1" ht="19.899999999999999" customHeight="1">
      <c r="B64" s="103"/>
      <c r="D64" s="104" t="s">
        <v>102</v>
      </c>
      <c r="E64" s="105"/>
      <c r="F64" s="105"/>
      <c r="G64" s="105"/>
      <c r="H64" s="105"/>
      <c r="I64" s="105"/>
      <c r="J64" s="106">
        <f>J155</f>
        <v>0</v>
      </c>
      <c r="L64" s="103"/>
    </row>
    <row r="65" spans="2:12" s="9" customFormat="1" ht="19.899999999999999" customHeight="1">
      <c r="B65" s="103"/>
      <c r="D65" s="104" t="s">
        <v>103</v>
      </c>
      <c r="E65" s="105"/>
      <c r="F65" s="105"/>
      <c r="G65" s="105"/>
      <c r="H65" s="105"/>
      <c r="I65" s="105"/>
      <c r="J65" s="106">
        <f>J169</f>
        <v>0</v>
      </c>
      <c r="L65" s="103"/>
    </row>
    <row r="66" spans="2:12" s="9" customFormat="1" ht="19.899999999999999" customHeight="1">
      <c r="B66" s="103"/>
      <c r="D66" s="104" t="s">
        <v>104</v>
      </c>
      <c r="E66" s="105"/>
      <c r="F66" s="105"/>
      <c r="G66" s="105"/>
      <c r="H66" s="105"/>
      <c r="I66" s="105"/>
      <c r="J66" s="106">
        <f>J179</f>
        <v>0</v>
      </c>
      <c r="L66" s="103"/>
    </row>
    <row r="67" spans="2:12" s="8" customFormat="1" ht="24.95" customHeight="1">
      <c r="B67" s="99"/>
      <c r="D67" s="100" t="s">
        <v>105</v>
      </c>
      <c r="E67" s="101"/>
      <c r="F67" s="101"/>
      <c r="G67" s="101"/>
      <c r="H67" s="101"/>
      <c r="I67" s="101"/>
      <c r="J67" s="102">
        <f>J182</f>
        <v>0</v>
      </c>
      <c r="L67" s="99"/>
    </row>
    <row r="68" spans="2:12" s="9" customFormat="1" ht="19.899999999999999" customHeight="1">
      <c r="B68" s="103"/>
      <c r="D68" s="104" t="s">
        <v>106</v>
      </c>
      <c r="E68" s="105"/>
      <c r="F68" s="105"/>
      <c r="G68" s="105"/>
      <c r="H68" s="105"/>
      <c r="I68" s="105"/>
      <c r="J68" s="106">
        <f>J183</f>
        <v>0</v>
      </c>
      <c r="L68" s="103"/>
    </row>
    <row r="69" spans="2:12" s="9" customFormat="1" ht="19.899999999999999" customHeight="1">
      <c r="B69" s="103"/>
      <c r="D69" s="104" t="s">
        <v>107</v>
      </c>
      <c r="E69" s="105"/>
      <c r="F69" s="105"/>
      <c r="G69" s="105"/>
      <c r="H69" s="105"/>
      <c r="I69" s="105"/>
      <c r="J69" s="106">
        <f>J185</f>
        <v>0</v>
      </c>
      <c r="L69" s="103"/>
    </row>
    <row r="70" spans="2:12" s="9" customFormat="1" ht="19.899999999999999" customHeight="1">
      <c r="B70" s="103"/>
      <c r="D70" s="104" t="s">
        <v>108</v>
      </c>
      <c r="E70" s="105"/>
      <c r="F70" s="105"/>
      <c r="G70" s="105"/>
      <c r="H70" s="105"/>
      <c r="I70" s="105"/>
      <c r="J70" s="106">
        <f>J198</f>
        <v>0</v>
      </c>
      <c r="L70" s="103"/>
    </row>
    <row r="71" spans="2:12" s="9" customFormat="1" ht="19.899999999999999" customHeight="1">
      <c r="B71" s="103"/>
      <c r="D71" s="104" t="s">
        <v>109</v>
      </c>
      <c r="E71" s="105"/>
      <c r="F71" s="105"/>
      <c r="G71" s="105"/>
      <c r="H71" s="105"/>
      <c r="I71" s="105"/>
      <c r="J71" s="106">
        <f>J207</f>
        <v>0</v>
      </c>
      <c r="L71" s="103"/>
    </row>
    <row r="72" spans="2:12" s="9" customFormat="1" ht="19.899999999999999" customHeight="1">
      <c r="B72" s="103"/>
      <c r="D72" s="104" t="s">
        <v>110</v>
      </c>
      <c r="E72" s="105"/>
      <c r="F72" s="105"/>
      <c r="G72" s="105"/>
      <c r="H72" s="105"/>
      <c r="I72" s="105"/>
      <c r="J72" s="106">
        <f>J236</f>
        <v>0</v>
      </c>
      <c r="L72" s="103"/>
    </row>
    <row r="73" spans="2:12" s="9" customFormat="1" ht="19.899999999999999" customHeight="1">
      <c r="B73" s="103"/>
      <c r="D73" s="104" t="s">
        <v>111</v>
      </c>
      <c r="E73" s="105"/>
      <c r="F73" s="105"/>
      <c r="G73" s="105"/>
      <c r="H73" s="105"/>
      <c r="I73" s="105"/>
      <c r="J73" s="106">
        <f>J246</f>
        <v>0</v>
      </c>
      <c r="L73" s="103"/>
    </row>
    <row r="74" spans="2:12" s="9" customFormat="1" ht="19.899999999999999" customHeight="1">
      <c r="B74" s="103"/>
      <c r="D74" s="104" t="s">
        <v>113</v>
      </c>
      <c r="E74" s="105"/>
      <c r="F74" s="105"/>
      <c r="G74" s="105"/>
      <c r="H74" s="105"/>
      <c r="I74" s="105"/>
      <c r="J74" s="106">
        <f>J273</f>
        <v>0</v>
      </c>
      <c r="L74" s="103"/>
    </row>
    <row r="75" spans="2:12" s="9" customFormat="1" ht="19.899999999999999" customHeight="1">
      <c r="B75" s="103"/>
      <c r="D75" s="104" t="s">
        <v>114</v>
      </c>
      <c r="E75" s="105"/>
      <c r="F75" s="105"/>
      <c r="G75" s="105"/>
      <c r="H75" s="105"/>
      <c r="I75" s="105"/>
      <c r="J75" s="106">
        <f>J283</f>
        <v>0</v>
      </c>
      <c r="L75" s="103"/>
    </row>
    <row r="76" spans="2:12" s="1" customFormat="1" ht="21.75" customHeight="1">
      <c r="B76" s="32"/>
      <c r="L76" s="32"/>
    </row>
    <row r="77" spans="2:12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32"/>
    </row>
    <row r="81" spans="2:63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32"/>
    </row>
    <row r="82" spans="2:63" s="1" customFormat="1" ht="24.95" customHeight="1">
      <c r="B82" s="32"/>
      <c r="C82" s="21" t="s">
        <v>115</v>
      </c>
      <c r="L82" s="32"/>
    </row>
    <row r="83" spans="2:63" s="1" customFormat="1" ht="6.95" customHeight="1">
      <c r="B83" s="32"/>
      <c r="L83" s="32"/>
    </row>
    <row r="84" spans="2:63" s="1" customFormat="1" ht="12" customHeight="1">
      <c r="B84" s="32"/>
      <c r="C84" s="27" t="s">
        <v>16</v>
      </c>
      <c r="L84" s="32"/>
    </row>
    <row r="85" spans="2:63" s="1" customFormat="1" ht="16.5" customHeight="1">
      <c r="B85" s="32"/>
      <c r="E85" s="307" t="str">
        <f>E7</f>
        <v>Rekonstrukce podlahy a obložení stěn tělocvičen - ZŠ Šrámkova</v>
      </c>
      <c r="F85" s="308"/>
      <c r="G85" s="308"/>
      <c r="H85" s="308"/>
      <c r="L85" s="32"/>
    </row>
    <row r="86" spans="2:63" s="1" customFormat="1" ht="12" customHeight="1">
      <c r="B86" s="32"/>
      <c r="C86" s="27" t="s">
        <v>91</v>
      </c>
      <c r="L86" s="32"/>
    </row>
    <row r="87" spans="2:63" s="1" customFormat="1" ht="16.5" customHeight="1">
      <c r="B87" s="32"/>
      <c r="E87" s="279" t="str">
        <f>E9</f>
        <v>02 - Malá tělocvična</v>
      </c>
      <c r="F87" s="306"/>
      <c r="G87" s="306"/>
      <c r="H87" s="306"/>
      <c r="L87" s="32"/>
    </row>
    <row r="88" spans="2:63" s="1" customFormat="1" ht="6.95" customHeight="1">
      <c r="B88" s="32"/>
      <c r="L88" s="32"/>
    </row>
    <row r="89" spans="2:63" s="1" customFormat="1" ht="12" customHeight="1">
      <c r="B89" s="32"/>
      <c r="C89" s="27" t="s">
        <v>21</v>
      </c>
      <c r="F89" s="25" t="str">
        <f>F12</f>
        <v>parc.č. 2233, k.ú. Kateřinky u Opavy</v>
      </c>
      <c r="I89" s="27" t="s">
        <v>23</v>
      </c>
      <c r="J89" s="48" t="str">
        <f>IF(J12="","",J12)</f>
        <v>8. 3. 2025</v>
      </c>
      <c r="L89" s="32"/>
    </row>
    <row r="90" spans="2:63" s="1" customFormat="1" ht="6.95" customHeight="1">
      <c r="B90" s="32"/>
      <c r="L90" s="32"/>
    </row>
    <row r="91" spans="2:63" s="1" customFormat="1" ht="15.2" customHeight="1">
      <c r="B91" s="32"/>
      <c r="C91" s="27" t="s">
        <v>25</v>
      </c>
      <c r="F91" s="25" t="str">
        <f>E15</f>
        <v>Statutární město Opava</v>
      </c>
      <c r="I91" s="27" t="s">
        <v>31</v>
      </c>
      <c r="J91" s="30" t="str">
        <f>E21</f>
        <v>Ing. arch. Petr Mlýnek</v>
      </c>
      <c r="L91" s="32"/>
    </row>
    <row r="92" spans="2:63" s="1" customFormat="1" ht="15.2" customHeight="1">
      <c r="B92" s="32"/>
      <c r="C92" s="27" t="s">
        <v>29</v>
      </c>
      <c r="F92" s="25" t="str">
        <f>IF(E18="","",E18)</f>
        <v>Vyplň údaj</v>
      </c>
      <c r="I92" s="27" t="s">
        <v>34</v>
      </c>
      <c r="J92" s="30" t="str">
        <f>E24</f>
        <v xml:space="preserve"> </v>
      </c>
      <c r="L92" s="32"/>
    </row>
    <row r="93" spans="2:63" s="1" customFormat="1" ht="10.35" customHeight="1">
      <c r="B93" s="32"/>
      <c r="L93" s="32"/>
    </row>
    <row r="94" spans="2:63" s="10" customFormat="1" ht="29.25" customHeight="1">
      <c r="B94" s="107"/>
      <c r="C94" s="108" t="s">
        <v>116</v>
      </c>
      <c r="D94" s="109" t="s">
        <v>57</v>
      </c>
      <c r="E94" s="109" t="s">
        <v>53</v>
      </c>
      <c r="F94" s="109" t="s">
        <v>54</v>
      </c>
      <c r="G94" s="109" t="s">
        <v>117</v>
      </c>
      <c r="H94" s="109" t="s">
        <v>118</v>
      </c>
      <c r="I94" s="109" t="s">
        <v>119</v>
      </c>
      <c r="J94" s="109" t="s">
        <v>95</v>
      </c>
      <c r="K94" s="110" t="s">
        <v>120</v>
      </c>
      <c r="L94" s="107"/>
      <c r="M94" s="54" t="s">
        <v>19</v>
      </c>
      <c r="N94" s="55" t="s">
        <v>42</v>
      </c>
      <c r="O94" s="55" t="s">
        <v>121</v>
      </c>
      <c r="P94" s="55" t="s">
        <v>122</v>
      </c>
      <c r="Q94" s="55" t="s">
        <v>123</v>
      </c>
      <c r="R94" s="55" t="s">
        <v>124</v>
      </c>
      <c r="S94" s="55" t="s">
        <v>125</v>
      </c>
      <c r="T94" s="56" t="s">
        <v>126</v>
      </c>
    </row>
    <row r="95" spans="2:63" s="1" customFormat="1" ht="22.9" customHeight="1">
      <c r="B95" s="32"/>
      <c r="C95" s="59" t="s">
        <v>127</v>
      </c>
      <c r="J95" s="111">
        <f>BK95</f>
        <v>0</v>
      </c>
      <c r="L95" s="32"/>
      <c r="M95" s="57"/>
      <c r="N95" s="49"/>
      <c r="O95" s="49"/>
      <c r="P95" s="112">
        <f>P96+P182</f>
        <v>0</v>
      </c>
      <c r="Q95" s="49"/>
      <c r="R95" s="112">
        <f>R96+R182</f>
        <v>12.548658410000002</v>
      </c>
      <c r="S95" s="49"/>
      <c r="T95" s="113">
        <f>T96+T182</f>
        <v>8.0201031</v>
      </c>
      <c r="AT95" s="17" t="s">
        <v>71</v>
      </c>
      <c r="AU95" s="17" t="s">
        <v>96</v>
      </c>
      <c r="BK95" s="114">
        <f>BK96+BK182</f>
        <v>0</v>
      </c>
    </row>
    <row r="96" spans="2:63" s="11" customFormat="1" ht="25.9" customHeight="1">
      <c r="B96" s="115"/>
      <c r="D96" s="116" t="s">
        <v>71</v>
      </c>
      <c r="E96" s="117" t="s">
        <v>128</v>
      </c>
      <c r="F96" s="117" t="s">
        <v>129</v>
      </c>
      <c r="I96" s="118"/>
      <c r="J96" s="119">
        <f>BK96</f>
        <v>0</v>
      </c>
      <c r="L96" s="115"/>
      <c r="M96" s="120"/>
      <c r="P96" s="121">
        <f>P97+P108+P149+P155+P169+P179</f>
        <v>0</v>
      </c>
      <c r="R96" s="121">
        <f>R97+R108+R149+R155+R169+R179</f>
        <v>10.772977610000002</v>
      </c>
      <c r="T96" s="122">
        <f>T97+T108+T149+T155+T169+T179</f>
        <v>8.0161320000000007</v>
      </c>
      <c r="AR96" s="116" t="s">
        <v>80</v>
      </c>
      <c r="AT96" s="123" t="s">
        <v>71</v>
      </c>
      <c r="AU96" s="123" t="s">
        <v>72</v>
      </c>
      <c r="AY96" s="116" t="s">
        <v>130</v>
      </c>
      <c r="BK96" s="124">
        <f>BK97+BK108+BK149+BK155+BK169+BK179</f>
        <v>0</v>
      </c>
    </row>
    <row r="97" spans="2:65" s="11" customFormat="1" ht="22.9" customHeight="1">
      <c r="B97" s="115"/>
      <c r="D97" s="116" t="s">
        <v>71</v>
      </c>
      <c r="E97" s="125" t="s">
        <v>131</v>
      </c>
      <c r="F97" s="125" t="s">
        <v>132</v>
      </c>
      <c r="I97" s="118"/>
      <c r="J97" s="126">
        <f>BK97</f>
        <v>0</v>
      </c>
      <c r="L97" s="115"/>
      <c r="M97" s="120"/>
      <c r="P97" s="121">
        <f>SUM(P98:P107)</f>
        <v>0</v>
      </c>
      <c r="R97" s="121">
        <f>SUM(R98:R107)</f>
        <v>0.47911944000000006</v>
      </c>
      <c r="T97" s="122">
        <f>SUM(T98:T107)</f>
        <v>0</v>
      </c>
      <c r="AR97" s="116" t="s">
        <v>80</v>
      </c>
      <c r="AT97" s="123" t="s">
        <v>71</v>
      </c>
      <c r="AU97" s="123" t="s">
        <v>80</v>
      </c>
      <c r="AY97" s="116" t="s">
        <v>130</v>
      </c>
      <c r="BK97" s="124">
        <f>SUM(BK98:BK107)</f>
        <v>0</v>
      </c>
    </row>
    <row r="98" spans="2:65" s="1" customFormat="1" ht="16.5" customHeight="1">
      <c r="B98" s="32"/>
      <c r="C98" s="127" t="s">
        <v>80</v>
      </c>
      <c r="D98" s="127" t="s">
        <v>133</v>
      </c>
      <c r="E98" s="128" t="s">
        <v>134</v>
      </c>
      <c r="F98" s="129" t="s">
        <v>135</v>
      </c>
      <c r="G98" s="130" t="s">
        <v>136</v>
      </c>
      <c r="H98" s="131">
        <v>2.8079999999999998</v>
      </c>
      <c r="I98" s="132"/>
      <c r="J98" s="133">
        <f>ROUND(I98*H98,2)</f>
        <v>0</v>
      </c>
      <c r="K98" s="129" t="s">
        <v>137</v>
      </c>
      <c r="L98" s="32"/>
      <c r="M98" s="134" t="s">
        <v>19</v>
      </c>
      <c r="N98" s="135" t="s">
        <v>43</v>
      </c>
      <c r="P98" s="136">
        <f>O98*H98</f>
        <v>0</v>
      </c>
      <c r="Q98" s="136">
        <v>3.4680000000000002E-2</v>
      </c>
      <c r="R98" s="136">
        <f>Q98*H98</f>
        <v>9.738144E-2</v>
      </c>
      <c r="S98" s="136">
        <v>0</v>
      </c>
      <c r="T98" s="137">
        <f>S98*H98</f>
        <v>0</v>
      </c>
      <c r="AR98" s="138" t="s">
        <v>138</v>
      </c>
      <c r="AT98" s="138" t="s">
        <v>133</v>
      </c>
      <c r="AU98" s="138" t="s">
        <v>82</v>
      </c>
      <c r="AY98" s="17" t="s">
        <v>130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80</v>
      </c>
      <c r="BK98" s="139">
        <f>ROUND(I98*H98,2)</f>
        <v>0</v>
      </c>
      <c r="BL98" s="17" t="s">
        <v>138</v>
      </c>
      <c r="BM98" s="138" t="s">
        <v>139</v>
      </c>
    </row>
    <row r="99" spans="2:65" s="1" customFormat="1">
      <c r="B99" s="32"/>
      <c r="D99" s="140" t="s">
        <v>140</v>
      </c>
      <c r="F99" s="141" t="s">
        <v>141</v>
      </c>
      <c r="I99" s="142"/>
      <c r="L99" s="32"/>
      <c r="M99" s="143"/>
      <c r="T99" s="51"/>
      <c r="AT99" s="17" t="s">
        <v>140</v>
      </c>
      <c r="AU99" s="17" t="s">
        <v>82</v>
      </c>
    </row>
    <row r="100" spans="2:65" s="12" customFormat="1">
      <c r="B100" s="144"/>
      <c r="D100" s="145" t="s">
        <v>142</v>
      </c>
      <c r="E100" s="146" t="s">
        <v>19</v>
      </c>
      <c r="F100" s="147" t="s">
        <v>143</v>
      </c>
      <c r="H100" s="146" t="s">
        <v>19</v>
      </c>
      <c r="I100" s="148"/>
      <c r="L100" s="144"/>
      <c r="M100" s="149"/>
      <c r="T100" s="150"/>
      <c r="AT100" s="146" t="s">
        <v>142</v>
      </c>
      <c r="AU100" s="146" t="s">
        <v>82</v>
      </c>
      <c r="AV100" s="12" t="s">
        <v>80</v>
      </c>
      <c r="AW100" s="12" t="s">
        <v>33</v>
      </c>
      <c r="AX100" s="12" t="s">
        <v>72</v>
      </c>
      <c r="AY100" s="146" t="s">
        <v>130</v>
      </c>
    </row>
    <row r="101" spans="2:65" s="13" customFormat="1">
      <c r="B101" s="151"/>
      <c r="D101" s="145" t="s">
        <v>142</v>
      </c>
      <c r="E101" s="152" t="s">
        <v>19</v>
      </c>
      <c r="F101" s="153" t="s">
        <v>144</v>
      </c>
      <c r="H101" s="154">
        <v>2.8079999999999998</v>
      </c>
      <c r="I101" s="155"/>
      <c r="L101" s="151"/>
      <c r="M101" s="156"/>
      <c r="T101" s="157"/>
      <c r="AT101" s="152" t="s">
        <v>142</v>
      </c>
      <c r="AU101" s="152" t="s">
        <v>82</v>
      </c>
      <c r="AV101" s="13" t="s">
        <v>82</v>
      </c>
      <c r="AW101" s="13" t="s">
        <v>33</v>
      </c>
      <c r="AX101" s="13" t="s">
        <v>80</v>
      </c>
      <c r="AY101" s="152" t="s">
        <v>130</v>
      </c>
    </row>
    <row r="102" spans="2:65" s="1" customFormat="1" ht="16.5" customHeight="1">
      <c r="B102" s="32"/>
      <c r="C102" s="127" t="s">
        <v>82</v>
      </c>
      <c r="D102" s="127" t="s">
        <v>133</v>
      </c>
      <c r="E102" s="128" t="s">
        <v>145</v>
      </c>
      <c r="F102" s="129" t="s">
        <v>146</v>
      </c>
      <c r="G102" s="130" t="s">
        <v>136</v>
      </c>
      <c r="H102" s="131">
        <v>18.3</v>
      </c>
      <c r="I102" s="132"/>
      <c r="J102" s="133">
        <f>ROUND(I102*H102,2)</f>
        <v>0</v>
      </c>
      <c r="K102" s="129" t="s">
        <v>137</v>
      </c>
      <c r="L102" s="32"/>
      <c r="M102" s="134" t="s">
        <v>19</v>
      </c>
      <c r="N102" s="135" t="s">
        <v>43</v>
      </c>
      <c r="P102" s="136">
        <f>O102*H102</f>
        <v>0</v>
      </c>
      <c r="Q102" s="136">
        <v>2.5999999999999998E-4</v>
      </c>
      <c r="R102" s="136">
        <f>Q102*H102</f>
        <v>4.7580000000000001E-3</v>
      </c>
      <c r="S102" s="136">
        <v>0</v>
      </c>
      <c r="T102" s="137">
        <f>S102*H102</f>
        <v>0</v>
      </c>
      <c r="AR102" s="138" t="s">
        <v>138</v>
      </c>
      <c r="AT102" s="138" t="s">
        <v>133</v>
      </c>
      <c r="AU102" s="138" t="s">
        <v>82</v>
      </c>
      <c r="AY102" s="17" t="s">
        <v>130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7" t="s">
        <v>80</v>
      </c>
      <c r="BK102" s="139">
        <f>ROUND(I102*H102,2)</f>
        <v>0</v>
      </c>
      <c r="BL102" s="17" t="s">
        <v>138</v>
      </c>
      <c r="BM102" s="138" t="s">
        <v>147</v>
      </c>
    </row>
    <row r="103" spans="2:65" s="1" customFormat="1">
      <c r="B103" s="32"/>
      <c r="D103" s="140" t="s">
        <v>140</v>
      </c>
      <c r="F103" s="141" t="s">
        <v>148</v>
      </c>
      <c r="I103" s="142"/>
      <c r="L103" s="32"/>
      <c r="M103" s="143"/>
      <c r="T103" s="51"/>
      <c r="AT103" s="17" t="s">
        <v>140</v>
      </c>
      <c r="AU103" s="17" t="s">
        <v>82</v>
      </c>
    </row>
    <row r="104" spans="2:65" s="1" customFormat="1" ht="24.2" customHeight="1">
      <c r="B104" s="32"/>
      <c r="C104" s="127" t="s">
        <v>149</v>
      </c>
      <c r="D104" s="127" t="s">
        <v>133</v>
      </c>
      <c r="E104" s="128" t="s">
        <v>150</v>
      </c>
      <c r="F104" s="129" t="s">
        <v>151</v>
      </c>
      <c r="G104" s="130" t="s">
        <v>136</v>
      </c>
      <c r="H104" s="131">
        <v>18.3</v>
      </c>
      <c r="I104" s="132"/>
      <c r="J104" s="133">
        <f>ROUND(I104*H104,2)</f>
        <v>0</v>
      </c>
      <c r="K104" s="129" t="s">
        <v>137</v>
      </c>
      <c r="L104" s="32"/>
      <c r="M104" s="134" t="s">
        <v>19</v>
      </c>
      <c r="N104" s="135" t="s">
        <v>43</v>
      </c>
      <c r="P104" s="136">
        <f>O104*H104</f>
        <v>0</v>
      </c>
      <c r="Q104" s="136">
        <v>2.06E-2</v>
      </c>
      <c r="R104" s="136">
        <f>Q104*H104</f>
        <v>0.37698000000000004</v>
      </c>
      <c r="S104" s="136">
        <v>0</v>
      </c>
      <c r="T104" s="137">
        <f>S104*H104</f>
        <v>0</v>
      </c>
      <c r="AR104" s="138" t="s">
        <v>138</v>
      </c>
      <c r="AT104" s="138" t="s">
        <v>133</v>
      </c>
      <c r="AU104" s="138" t="s">
        <v>82</v>
      </c>
      <c r="AY104" s="17" t="s">
        <v>130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80</v>
      </c>
      <c r="BK104" s="139">
        <f>ROUND(I104*H104,2)</f>
        <v>0</v>
      </c>
      <c r="BL104" s="17" t="s">
        <v>138</v>
      </c>
      <c r="BM104" s="138" t="s">
        <v>152</v>
      </c>
    </row>
    <row r="105" spans="2:65" s="1" customFormat="1">
      <c r="B105" s="32"/>
      <c r="D105" s="140" t="s">
        <v>140</v>
      </c>
      <c r="F105" s="141" t="s">
        <v>153</v>
      </c>
      <c r="I105" s="142"/>
      <c r="L105" s="32"/>
      <c r="M105" s="143"/>
      <c r="T105" s="51"/>
      <c r="AT105" s="17" t="s">
        <v>140</v>
      </c>
      <c r="AU105" s="17" t="s">
        <v>82</v>
      </c>
    </row>
    <row r="106" spans="2:65" s="12" customFormat="1">
      <c r="B106" s="144"/>
      <c r="D106" s="145" t="s">
        <v>142</v>
      </c>
      <c r="E106" s="146" t="s">
        <v>19</v>
      </c>
      <c r="F106" s="147" t="s">
        <v>154</v>
      </c>
      <c r="H106" s="146" t="s">
        <v>19</v>
      </c>
      <c r="I106" s="148"/>
      <c r="L106" s="144"/>
      <c r="M106" s="149"/>
      <c r="T106" s="150"/>
      <c r="AT106" s="146" t="s">
        <v>142</v>
      </c>
      <c r="AU106" s="146" t="s">
        <v>82</v>
      </c>
      <c r="AV106" s="12" t="s">
        <v>80</v>
      </c>
      <c r="AW106" s="12" t="s">
        <v>33</v>
      </c>
      <c r="AX106" s="12" t="s">
        <v>72</v>
      </c>
      <c r="AY106" s="146" t="s">
        <v>130</v>
      </c>
    </row>
    <row r="107" spans="2:65" s="13" customFormat="1">
      <c r="B107" s="151"/>
      <c r="D107" s="145" t="s">
        <v>142</v>
      </c>
      <c r="E107" s="152" t="s">
        <v>19</v>
      </c>
      <c r="F107" s="153" t="s">
        <v>506</v>
      </c>
      <c r="H107" s="154">
        <v>18.3</v>
      </c>
      <c r="I107" s="155"/>
      <c r="L107" s="151"/>
      <c r="M107" s="156"/>
      <c r="T107" s="157"/>
      <c r="AT107" s="152" t="s">
        <v>142</v>
      </c>
      <c r="AU107" s="152" t="s">
        <v>82</v>
      </c>
      <c r="AV107" s="13" t="s">
        <v>82</v>
      </c>
      <c r="AW107" s="13" t="s">
        <v>33</v>
      </c>
      <c r="AX107" s="13" t="s">
        <v>80</v>
      </c>
      <c r="AY107" s="152" t="s">
        <v>130</v>
      </c>
    </row>
    <row r="108" spans="2:65" s="11" customFormat="1" ht="22.9" customHeight="1">
      <c r="B108" s="115"/>
      <c r="D108" s="116" t="s">
        <v>71</v>
      </c>
      <c r="E108" s="125" t="s">
        <v>156</v>
      </c>
      <c r="F108" s="125" t="s">
        <v>157</v>
      </c>
      <c r="I108" s="118"/>
      <c r="J108" s="126">
        <f>BK108</f>
        <v>0</v>
      </c>
      <c r="L108" s="115"/>
      <c r="M108" s="120"/>
      <c r="P108" s="121">
        <f>SUM(P109:P148)</f>
        <v>0</v>
      </c>
      <c r="R108" s="121">
        <f>SUM(R109:R148)</f>
        <v>10.283802170000001</v>
      </c>
      <c r="T108" s="122">
        <f>SUM(T109:T148)</f>
        <v>0</v>
      </c>
      <c r="AR108" s="116" t="s">
        <v>80</v>
      </c>
      <c r="AT108" s="123" t="s">
        <v>71</v>
      </c>
      <c r="AU108" s="123" t="s">
        <v>80</v>
      </c>
      <c r="AY108" s="116" t="s">
        <v>130</v>
      </c>
      <c r="BK108" s="124">
        <f>SUM(BK109:BK148)</f>
        <v>0</v>
      </c>
    </row>
    <row r="109" spans="2:65" s="1" customFormat="1" ht="21.75" customHeight="1">
      <c r="B109" s="32"/>
      <c r="C109" s="127" t="s">
        <v>138</v>
      </c>
      <c r="D109" s="127" t="s">
        <v>133</v>
      </c>
      <c r="E109" s="128" t="s">
        <v>158</v>
      </c>
      <c r="F109" s="129" t="s">
        <v>159</v>
      </c>
      <c r="G109" s="130" t="s">
        <v>160</v>
      </c>
      <c r="H109" s="131">
        <v>3.1960000000000002</v>
      </c>
      <c r="I109" s="132"/>
      <c r="J109" s="133">
        <f>ROUND(I109*H109,2)</f>
        <v>0</v>
      </c>
      <c r="K109" s="129" t="s">
        <v>137</v>
      </c>
      <c r="L109" s="32"/>
      <c r="M109" s="134" t="s">
        <v>19</v>
      </c>
      <c r="N109" s="135" t="s">
        <v>43</v>
      </c>
      <c r="P109" s="136">
        <f>O109*H109</f>
        <v>0</v>
      </c>
      <c r="Q109" s="136">
        <v>2.5018699999999998</v>
      </c>
      <c r="R109" s="136">
        <f>Q109*H109</f>
        <v>7.9959765200000001</v>
      </c>
      <c r="S109" s="136">
        <v>0</v>
      </c>
      <c r="T109" s="137">
        <f>S109*H109</f>
        <v>0</v>
      </c>
      <c r="AR109" s="138" t="s">
        <v>138</v>
      </c>
      <c r="AT109" s="138" t="s">
        <v>133</v>
      </c>
      <c r="AU109" s="138" t="s">
        <v>82</v>
      </c>
      <c r="AY109" s="17" t="s">
        <v>130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80</v>
      </c>
      <c r="BK109" s="139">
        <f>ROUND(I109*H109,2)</f>
        <v>0</v>
      </c>
      <c r="BL109" s="17" t="s">
        <v>138</v>
      </c>
      <c r="BM109" s="138" t="s">
        <v>161</v>
      </c>
    </row>
    <row r="110" spans="2:65" s="1" customFormat="1">
      <c r="B110" s="32"/>
      <c r="D110" s="140" t="s">
        <v>140</v>
      </c>
      <c r="F110" s="141" t="s">
        <v>162</v>
      </c>
      <c r="I110" s="142"/>
      <c r="L110" s="32"/>
      <c r="M110" s="143"/>
      <c r="T110" s="51"/>
      <c r="AT110" s="17" t="s">
        <v>140</v>
      </c>
      <c r="AU110" s="17" t="s">
        <v>82</v>
      </c>
    </row>
    <row r="111" spans="2:65" s="12" customFormat="1">
      <c r="B111" s="144"/>
      <c r="D111" s="145" t="s">
        <v>142</v>
      </c>
      <c r="E111" s="146" t="s">
        <v>19</v>
      </c>
      <c r="F111" s="147" t="s">
        <v>163</v>
      </c>
      <c r="H111" s="146" t="s">
        <v>19</v>
      </c>
      <c r="I111" s="148"/>
      <c r="L111" s="144"/>
      <c r="M111" s="149"/>
      <c r="T111" s="150"/>
      <c r="AT111" s="146" t="s">
        <v>142</v>
      </c>
      <c r="AU111" s="146" t="s">
        <v>82</v>
      </c>
      <c r="AV111" s="12" t="s">
        <v>80</v>
      </c>
      <c r="AW111" s="12" t="s">
        <v>33</v>
      </c>
      <c r="AX111" s="12" t="s">
        <v>72</v>
      </c>
      <c r="AY111" s="146" t="s">
        <v>130</v>
      </c>
    </row>
    <row r="112" spans="2:65" s="13" customFormat="1">
      <c r="B112" s="151"/>
      <c r="D112" s="145" t="s">
        <v>142</v>
      </c>
      <c r="E112" s="152" t="s">
        <v>19</v>
      </c>
      <c r="F112" s="153" t="s">
        <v>507</v>
      </c>
      <c r="H112" s="154">
        <v>0.90100000000000002</v>
      </c>
      <c r="I112" s="155"/>
      <c r="L112" s="151"/>
      <c r="M112" s="156"/>
      <c r="T112" s="157"/>
      <c r="AT112" s="152" t="s">
        <v>142</v>
      </c>
      <c r="AU112" s="152" t="s">
        <v>82</v>
      </c>
      <c r="AV112" s="13" t="s">
        <v>82</v>
      </c>
      <c r="AW112" s="13" t="s">
        <v>33</v>
      </c>
      <c r="AX112" s="13" t="s">
        <v>72</v>
      </c>
      <c r="AY112" s="152" t="s">
        <v>130</v>
      </c>
    </row>
    <row r="113" spans="2:65" s="12" customFormat="1">
      <c r="B113" s="144"/>
      <c r="D113" s="145" t="s">
        <v>142</v>
      </c>
      <c r="E113" s="146" t="s">
        <v>19</v>
      </c>
      <c r="F113" s="147" t="s">
        <v>165</v>
      </c>
      <c r="H113" s="146" t="s">
        <v>19</v>
      </c>
      <c r="I113" s="148"/>
      <c r="L113" s="144"/>
      <c r="M113" s="149"/>
      <c r="T113" s="150"/>
      <c r="AT113" s="146" t="s">
        <v>142</v>
      </c>
      <c r="AU113" s="146" t="s">
        <v>82</v>
      </c>
      <c r="AV113" s="12" t="s">
        <v>80</v>
      </c>
      <c r="AW113" s="12" t="s">
        <v>33</v>
      </c>
      <c r="AX113" s="12" t="s">
        <v>72</v>
      </c>
      <c r="AY113" s="146" t="s">
        <v>130</v>
      </c>
    </row>
    <row r="114" spans="2:65" s="13" customFormat="1">
      <c r="B114" s="151"/>
      <c r="D114" s="145" t="s">
        <v>142</v>
      </c>
      <c r="E114" s="152" t="s">
        <v>19</v>
      </c>
      <c r="F114" s="153" t="s">
        <v>508</v>
      </c>
      <c r="H114" s="154">
        <v>2.2949999999999999</v>
      </c>
      <c r="I114" s="155"/>
      <c r="L114" s="151"/>
      <c r="M114" s="156"/>
      <c r="T114" s="157"/>
      <c r="AT114" s="152" t="s">
        <v>142</v>
      </c>
      <c r="AU114" s="152" t="s">
        <v>82</v>
      </c>
      <c r="AV114" s="13" t="s">
        <v>82</v>
      </c>
      <c r="AW114" s="13" t="s">
        <v>33</v>
      </c>
      <c r="AX114" s="13" t="s">
        <v>72</v>
      </c>
      <c r="AY114" s="152" t="s">
        <v>130</v>
      </c>
    </row>
    <row r="115" spans="2:65" s="14" customFormat="1">
      <c r="B115" s="158"/>
      <c r="D115" s="145" t="s">
        <v>142</v>
      </c>
      <c r="E115" s="159" t="s">
        <v>19</v>
      </c>
      <c r="F115" s="160" t="s">
        <v>167</v>
      </c>
      <c r="H115" s="161">
        <v>3.1960000000000002</v>
      </c>
      <c r="I115" s="162"/>
      <c r="L115" s="158"/>
      <c r="M115" s="163"/>
      <c r="T115" s="164"/>
      <c r="AT115" s="159" t="s">
        <v>142</v>
      </c>
      <c r="AU115" s="159" t="s">
        <v>82</v>
      </c>
      <c r="AV115" s="14" t="s">
        <v>138</v>
      </c>
      <c r="AW115" s="14" t="s">
        <v>33</v>
      </c>
      <c r="AX115" s="14" t="s">
        <v>80</v>
      </c>
      <c r="AY115" s="159" t="s">
        <v>130</v>
      </c>
    </row>
    <row r="116" spans="2:65" s="1" customFormat="1" ht="21.75" customHeight="1">
      <c r="B116" s="32"/>
      <c r="C116" s="127" t="s">
        <v>168</v>
      </c>
      <c r="D116" s="127" t="s">
        <v>133</v>
      </c>
      <c r="E116" s="128" t="s">
        <v>169</v>
      </c>
      <c r="F116" s="129" t="s">
        <v>170</v>
      </c>
      <c r="G116" s="130" t="s">
        <v>160</v>
      </c>
      <c r="H116" s="131">
        <v>3.1960000000000002</v>
      </c>
      <c r="I116" s="132"/>
      <c r="J116" s="133">
        <f>ROUND(I116*H116,2)</f>
        <v>0</v>
      </c>
      <c r="K116" s="129" t="s">
        <v>137</v>
      </c>
      <c r="L116" s="32"/>
      <c r="M116" s="134" t="s">
        <v>19</v>
      </c>
      <c r="N116" s="135" t="s">
        <v>43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138</v>
      </c>
      <c r="AT116" s="138" t="s">
        <v>133</v>
      </c>
      <c r="AU116" s="138" t="s">
        <v>82</v>
      </c>
      <c r="AY116" s="17" t="s">
        <v>130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80</v>
      </c>
      <c r="BK116" s="139">
        <f>ROUND(I116*H116,2)</f>
        <v>0</v>
      </c>
      <c r="BL116" s="17" t="s">
        <v>138</v>
      </c>
      <c r="BM116" s="138" t="s">
        <v>171</v>
      </c>
    </row>
    <row r="117" spans="2:65" s="1" customFormat="1">
      <c r="B117" s="32"/>
      <c r="D117" s="140" t="s">
        <v>140</v>
      </c>
      <c r="F117" s="141" t="s">
        <v>172</v>
      </c>
      <c r="I117" s="142"/>
      <c r="L117" s="32"/>
      <c r="M117" s="143"/>
      <c r="T117" s="51"/>
      <c r="AT117" s="17" t="s">
        <v>140</v>
      </c>
      <c r="AU117" s="17" t="s">
        <v>82</v>
      </c>
    </row>
    <row r="118" spans="2:65" s="1" customFormat="1" ht="24.2" customHeight="1">
      <c r="B118" s="32"/>
      <c r="C118" s="127" t="s">
        <v>173</v>
      </c>
      <c r="D118" s="127" t="s">
        <v>133</v>
      </c>
      <c r="E118" s="128" t="s">
        <v>174</v>
      </c>
      <c r="F118" s="129" t="s">
        <v>175</v>
      </c>
      <c r="G118" s="130" t="s">
        <v>160</v>
      </c>
      <c r="H118" s="131">
        <v>3.1960000000000002</v>
      </c>
      <c r="I118" s="132"/>
      <c r="J118" s="133">
        <f>ROUND(I118*H118,2)</f>
        <v>0</v>
      </c>
      <c r="K118" s="129" t="s">
        <v>137</v>
      </c>
      <c r="L118" s="32"/>
      <c r="M118" s="134" t="s">
        <v>19</v>
      </c>
      <c r="N118" s="135" t="s">
        <v>43</v>
      </c>
      <c r="P118" s="136">
        <f>O118*H118</f>
        <v>0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138</v>
      </c>
      <c r="AT118" s="138" t="s">
        <v>133</v>
      </c>
      <c r="AU118" s="138" t="s">
        <v>82</v>
      </c>
      <c r="AY118" s="17" t="s">
        <v>130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7" t="s">
        <v>80</v>
      </c>
      <c r="BK118" s="139">
        <f>ROUND(I118*H118,2)</f>
        <v>0</v>
      </c>
      <c r="BL118" s="17" t="s">
        <v>138</v>
      </c>
      <c r="BM118" s="138" t="s">
        <v>176</v>
      </c>
    </row>
    <row r="119" spans="2:65" s="1" customFormat="1">
      <c r="B119" s="32"/>
      <c r="D119" s="140" t="s">
        <v>140</v>
      </c>
      <c r="F119" s="141" t="s">
        <v>177</v>
      </c>
      <c r="I119" s="142"/>
      <c r="L119" s="32"/>
      <c r="M119" s="143"/>
      <c r="T119" s="51"/>
      <c r="AT119" s="17" t="s">
        <v>140</v>
      </c>
      <c r="AU119" s="17" t="s">
        <v>82</v>
      </c>
    </row>
    <row r="120" spans="2:65" s="1" customFormat="1" ht="16.5" customHeight="1">
      <c r="B120" s="32"/>
      <c r="C120" s="127" t="s">
        <v>178</v>
      </c>
      <c r="D120" s="127" t="s">
        <v>133</v>
      </c>
      <c r="E120" s="128" t="s">
        <v>179</v>
      </c>
      <c r="F120" s="129" t="s">
        <v>180</v>
      </c>
      <c r="G120" s="130" t="s">
        <v>181</v>
      </c>
      <c r="H120" s="131">
        <v>0.14499999999999999</v>
      </c>
      <c r="I120" s="132"/>
      <c r="J120" s="133">
        <f>ROUND(I120*H120,2)</f>
        <v>0</v>
      </c>
      <c r="K120" s="129" t="s">
        <v>137</v>
      </c>
      <c r="L120" s="32"/>
      <c r="M120" s="134" t="s">
        <v>19</v>
      </c>
      <c r="N120" s="135" t="s">
        <v>43</v>
      </c>
      <c r="P120" s="136">
        <f>O120*H120</f>
        <v>0</v>
      </c>
      <c r="Q120" s="136">
        <v>1.06277</v>
      </c>
      <c r="R120" s="136">
        <f>Q120*H120</f>
        <v>0.15410164999999998</v>
      </c>
      <c r="S120" s="136">
        <v>0</v>
      </c>
      <c r="T120" s="137">
        <f>S120*H120</f>
        <v>0</v>
      </c>
      <c r="AR120" s="138" t="s">
        <v>138</v>
      </c>
      <c r="AT120" s="138" t="s">
        <v>133</v>
      </c>
      <c r="AU120" s="138" t="s">
        <v>82</v>
      </c>
      <c r="AY120" s="17" t="s">
        <v>130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7" t="s">
        <v>80</v>
      </c>
      <c r="BK120" s="139">
        <f>ROUND(I120*H120,2)</f>
        <v>0</v>
      </c>
      <c r="BL120" s="17" t="s">
        <v>138</v>
      </c>
      <c r="BM120" s="138" t="s">
        <v>182</v>
      </c>
    </row>
    <row r="121" spans="2:65" s="1" customFormat="1">
      <c r="B121" s="32"/>
      <c r="D121" s="140" t="s">
        <v>140</v>
      </c>
      <c r="F121" s="141" t="s">
        <v>183</v>
      </c>
      <c r="I121" s="142"/>
      <c r="L121" s="32"/>
      <c r="M121" s="143"/>
      <c r="T121" s="51"/>
      <c r="AT121" s="17" t="s">
        <v>140</v>
      </c>
      <c r="AU121" s="17" t="s">
        <v>82</v>
      </c>
    </row>
    <row r="122" spans="2:65" s="12" customFormat="1">
      <c r="B122" s="144"/>
      <c r="D122" s="145" t="s">
        <v>142</v>
      </c>
      <c r="E122" s="146" t="s">
        <v>19</v>
      </c>
      <c r="F122" s="147" t="s">
        <v>163</v>
      </c>
      <c r="H122" s="146" t="s">
        <v>19</v>
      </c>
      <c r="I122" s="148"/>
      <c r="L122" s="144"/>
      <c r="M122" s="149"/>
      <c r="T122" s="150"/>
      <c r="AT122" s="146" t="s">
        <v>142</v>
      </c>
      <c r="AU122" s="146" t="s">
        <v>82</v>
      </c>
      <c r="AV122" s="12" t="s">
        <v>80</v>
      </c>
      <c r="AW122" s="12" t="s">
        <v>33</v>
      </c>
      <c r="AX122" s="12" t="s">
        <v>72</v>
      </c>
      <c r="AY122" s="146" t="s">
        <v>130</v>
      </c>
    </row>
    <row r="123" spans="2:65" s="13" customFormat="1">
      <c r="B123" s="151"/>
      <c r="D123" s="145" t="s">
        <v>142</v>
      </c>
      <c r="E123" s="152" t="s">
        <v>19</v>
      </c>
      <c r="F123" s="153" t="s">
        <v>509</v>
      </c>
      <c r="H123" s="154">
        <v>4.1000000000000002E-2</v>
      </c>
      <c r="I123" s="155"/>
      <c r="L123" s="151"/>
      <c r="M123" s="156"/>
      <c r="T123" s="157"/>
      <c r="AT123" s="152" t="s">
        <v>142</v>
      </c>
      <c r="AU123" s="152" t="s">
        <v>82</v>
      </c>
      <c r="AV123" s="13" t="s">
        <v>82</v>
      </c>
      <c r="AW123" s="13" t="s">
        <v>33</v>
      </c>
      <c r="AX123" s="13" t="s">
        <v>72</v>
      </c>
      <c r="AY123" s="152" t="s">
        <v>130</v>
      </c>
    </row>
    <row r="124" spans="2:65" s="12" customFormat="1">
      <c r="B124" s="144"/>
      <c r="D124" s="145" t="s">
        <v>142</v>
      </c>
      <c r="E124" s="146" t="s">
        <v>19</v>
      </c>
      <c r="F124" s="147" t="s">
        <v>165</v>
      </c>
      <c r="H124" s="146" t="s">
        <v>19</v>
      </c>
      <c r="I124" s="148"/>
      <c r="L124" s="144"/>
      <c r="M124" s="149"/>
      <c r="T124" s="150"/>
      <c r="AT124" s="146" t="s">
        <v>142</v>
      </c>
      <c r="AU124" s="146" t="s">
        <v>82</v>
      </c>
      <c r="AV124" s="12" t="s">
        <v>80</v>
      </c>
      <c r="AW124" s="12" t="s">
        <v>33</v>
      </c>
      <c r="AX124" s="12" t="s">
        <v>72</v>
      </c>
      <c r="AY124" s="146" t="s">
        <v>130</v>
      </c>
    </row>
    <row r="125" spans="2:65" s="13" customFormat="1">
      <c r="B125" s="151"/>
      <c r="D125" s="145" t="s">
        <v>142</v>
      </c>
      <c r="E125" s="152" t="s">
        <v>19</v>
      </c>
      <c r="F125" s="153" t="s">
        <v>510</v>
      </c>
      <c r="H125" s="154">
        <v>0.104</v>
      </c>
      <c r="I125" s="155"/>
      <c r="L125" s="151"/>
      <c r="M125" s="156"/>
      <c r="T125" s="157"/>
      <c r="AT125" s="152" t="s">
        <v>142</v>
      </c>
      <c r="AU125" s="152" t="s">
        <v>82</v>
      </c>
      <c r="AV125" s="13" t="s">
        <v>82</v>
      </c>
      <c r="AW125" s="13" t="s">
        <v>33</v>
      </c>
      <c r="AX125" s="13" t="s">
        <v>72</v>
      </c>
      <c r="AY125" s="152" t="s">
        <v>130</v>
      </c>
    </row>
    <row r="126" spans="2:65" s="14" customFormat="1">
      <c r="B126" s="158"/>
      <c r="D126" s="145" t="s">
        <v>142</v>
      </c>
      <c r="E126" s="159" t="s">
        <v>19</v>
      </c>
      <c r="F126" s="160" t="s">
        <v>167</v>
      </c>
      <c r="H126" s="161">
        <v>0.14499999999999999</v>
      </c>
      <c r="I126" s="162"/>
      <c r="L126" s="158"/>
      <c r="M126" s="163"/>
      <c r="T126" s="164"/>
      <c r="AT126" s="159" t="s">
        <v>142</v>
      </c>
      <c r="AU126" s="159" t="s">
        <v>82</v>
      </c>
      <c r="AV126" s="14" t="s">
        <v>138</v>
      </c>
      <c r="AW126" s="14" t="s">
        <v>33</v>
      </c>
      <c r="AX126" s="14" t="s">
        <v>80</v>
      </c>
      <c r="AY126" s="159" t="s">
        <v>130</v>
      </c>
    </row>
    <row r="127" spans="2:65" s="1" customFormat="1" ht="37.9" customHeight="1">
      <c r="B127" s="32"/>
      <c r="C127" s="127" t="s">
        <v>186</v>
      </c>
      <c r="D127" s="127" t="s">
        <v>133</v>
      </c>
      <c r="E127" s="128" t="s">
        <v>511</v>
      </c>
      <c r="F127" s="129" t="s">
        <v>512</v>
      </c>
      <c r="G127" s="130" t="s">
        <v>136</v>
      </c>
      <c r="H127" s="131">
        <v>213.8</v>
      </c>
      <c r="I127" s="132"/>
      <c r="J127" s="133">
        <f>ROUND(I127*H127,2)</f>
        <v>0</v>
      </c>
      <c r="K127" s="129" t="s">
        <v>19</v>
      </c>
      <c r="L127" s="32"/>
      <c r="M127" s="134" t="s">
        <v>19</v>
      </c>
      <c r="N127" s="135" t="s">
        <v>43</v>
      </c>
      <c r="P127" s="136">
        <f>O127*H127</f>
        <v>0</v>
      </c>
      <c r="Q127" s="136">
        <v>9.9799999999999993E-3</v>
      </c>
      <c r="R127" s="136">
        <f>Q127*H127</f>
        <v>2.133724</v>
      </c>
      <c r="S127" s="136">
        <v>0</v>
      </c>
      <c r="T127" s="137">
        <f>S127*H127</f>
        <v>0</v>
      </c>
      <c r="AR127" s="138" t="s">
        <v>138</v>
      </c>
      <c r="AT127" s="138" t="s">
        <v>133</v>
      </c>
      <c r="AU127" s="138" t="s">
        <v>82</v>
      </c>
      <c r="AY127" s="17" t="s">
        <v>130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80</v>
      </c>
      <c r="BK127" s="139">
        <f>ROUND(I127*H127,2)</f>
        <v>0</v>
      </c>
      <c r="BL127" s="17" t="s">
        <v>138</v>
      </c>
      <c r="BM127" s="138" t="s">
        <v>189</v>
      </c>
    </row>
    <row r="128" spans="2:65" s="12" customFormat="1">
      <c r="B128" s="144"/>
      <c r="D128" s="145" t="s">
        <v>142</v>
      </c>
      <c r="E128" s="146" t="s">
        <v>19</v>
      </c>
      <c r="F128" s="147" t="s">
        <v>198</v>
      </c>
      <c r="H128" s="146" t="s">
        <v>19</v>
      </c>
      <c r="I128" s="148"/>
      <c r="L128" s="144"/>
      <c r="M128" s="149"/>
      <c r="T128" s="150"/>
      <c r="AT128" s="146" t="s">
        <v>142</v>
      </c>
      <c r="AU128" s="146" t="s">
        <v>82</v>
      </c>
      <c r="AV128" s="12" t="s">
        <v>80</v>
      </c>
      <c r="AW128" s="12" t="s">
        <v>33</v>
      </c>
      <c r="AX128" s="12" t="s">
        <v>72</v>
      </c>
      <c r="AY128" s="146" t="s">
        <v>130</v>
      </c>
    </row>
    <row r="129" spans="2:51" s="12" customFormat="1">
      <c r="B129" s="144"/>
      <c r="D129" s="145" t="s">
        <v>142</v>
      </c>
      <c r="E129" s="146" t="s">
        <v>19</v>
      </c>
      <c r="F129" s="147" t="s">
        <v>513</v>
      </c>
      <c r="H129" s="146" t="s">
        <v>19</v>
      </c>
      <c r="I129" s="148"/>
      <c r="L129" s="144"/>
      <c r="M129" s="149"/>
      <c r="T129" s="150"/>
      <c r="AT129" s="146" t="s">
        <v>142</v>
      </c>
      <c r="AU129" s="146" t="s">
        <v>82</v>
      </c>
      <c r="AV129" s="12" t="s">
        <v>80</v>
      </c>
      <c r="AW129" s="12" t="s">
        <v>33</v>
      </c>
      <c r="AX129" s="12" t="s">
        <v>72</v>
      </c>
      <c r="AY129" s="146" t="s">
        <v>130</v>
      </c>
    </row>
    <row r="130" spans="2:51" s="12" customFormat="1">
      <c r="B130" s="144"/>
      <c r="D130" s="145" t="s">
        <v>142</v>
      </c>
      <c r="E130" s="146" t="s">
        <v>19</v>
      </c>
      <c r="F130" s="147" t="s">
        <v>514</v>
      </c>
      <c r="H130" s="146" t="s">
        <v>19</v>
      </c>
      <c r="I130" s="148"/>
      <c r="L130" s="144"/>
      <c r="M130" s="149"/>
      <c r="T130" s="150"/>
      <c r="AT130" s="146" t="s">
        <v>142</v>
      </c>
      <c r="AU130" s="146" t="s">
        <v>82</v>
      </c>
      <c r="AV130" s="12" t="s">
        <v>80</v>
      </c>
      <c r="AW130" s="12" t="s">
        <v>33</v>
      </c>
      <c r="AX130" s="12" t="s">
        <v>72</v>
      </c>
      <c r="AY130" s="146" t="s">
        <v>130</v>
      </c>
    </row>
    <row r="131" spans="2:51" s="12" customFormat="1">
      <c r="B131" s="144"/>
      <c r="D131" s="145" t="s">
        <v>142</v>
      </c>
      <c r="E131" s="146" t="s">
        <v>19</v>
      </c>
      <c r="F131" s="147" t="s">
        <v>515</v>
      </c>
      <c r="H131" s="146" t="s">
        <v>19</v>
      </c>
      <c r="I131" s="148"/>
      <c r="L131" s="144"/>
      <c r="M131" s="149"/>
      <c r="T131" s="150"/>
      <c r="AT131" s="146" t="s">
        <v>142</v>
      </c>
      <c r="AU131" s="146" t="s">
        <v>82</v>
      </c>
      <c r="AV131" s="12" t="s">
        <v>80</v>
      </c>
      <c r="AW131" s="12" t="s">
        <v>33</v>
      </c>
      <c r="AX131" s="12" t="s">
        <v>72</v>
      </c>
      <c r="AY131" s="146" t="s">
        <v>130</v>
      </c>
    </row>
    <row r="132" spans="2:51" s="12" customFormat="1">
      <c r="B132" s="144"/>
      <c r="D132" s="145" t="s">
        <v>142</v>
      </c>
      <c r="E132" s="146" t="s">
        <v>19</v>
      </c>
      <c r="F132" s="147" t="s">
        <v>516</v>
      </c>
      <c r="H132" s="146" t="s">
        <v>19</v>
      </c>
      <c r="I132" s="148"/>
      <c r="L132" s="144"/>
      <c r="M132" s="149"/>
      <c r="T132" s="150"/>
      <c r="AT132" s="146" t="s">
        <v>142</v>
      </c>
      <c r="AU132" s="146" t="s">
        <v>82</v>
      </c>
      <c r="AV132" s="12" t="s">
        <v>80</v>
      </c>
      <c r="AW132" s="12" t="s">
        <v>33</v>
      </c>
      <c r="AX132" s="12" t="s">
        <v>72</v>
      </c>
      <c r="AY132" s="146" t="s">
        <v>130</v>
      </c>
    </row>
    <row r="133" spans="2:51" s="12" customFormat="1">
      <c r="B133" s="144"/>
      <c r="D133" s="145" t="s">
        <v>142</v>
      </c>
      <c r="E133" s="146" t="s">
        <v>19</v>
      </c>
      <c r="F133" s="147" t="s">
        <v>517</v>
      </c>
      <c r="H133" s="146" t="s">
        <v>19</v>
      </c>
      <c r="I133" s="148"/>
      <c r="L133" s="144"/>
      <c r="M133" s="149"/>
      <c r="T133" s="150"/>
      <c r="AT133" s="146" t="s">
        <v>142</v>
      </c>
      <c r="AU133" s="146" t="s">
        <v>82</v>
      </c>
      <c r="AV133" s="12" t="s">
        <v>80</v>
      </c>
      <c r="AW133" s="12" t="s">
        <v>33</v>
      </c>
      <c r="AX133" s="12" t="s">
        <v>72</v>
      </c>
      <c r="AY133" s="146" t="s">
        <v>130</v>
      </c>
    </row>
    <row r="134" spans="2:51" s="12" customFormat="1">
      <c r="B134" s="144"/>
      <c r="D134" s="145" t="s">
        <v>142</v>
      </c>
      <c r="E134" s="146" t="s">
        <v>19</v>
      </c>
      <c r="F134" s="147" t="s">
        <v>518</v>
      </c>
      <c r="H134" s="146" t="s">
        <v>19</v>
      </c>
      <c r="I134" s="148"/>
      <c r="L134" s="144"/>
      <c r="M134" s="149"/>
      <c r="T134" s="150"/>
      <c r="AT134" s="146" t="s">
        <v>142</v>
      </c>
      <c r="AU134" s="146" t="s">
        <v>82</v>
      </c>
      <c r="AV134" s="12" t="s">
        <v>80</v>
      </c>
      <c r="AW134" s="12" t="s">
        <v>33</v>
      </c>
      <c r="AX134" s="12" t="s">
        <v>72</v>
      </c>
      <c r="AY134" s="146" t="s">
        <v>130</v>
      </c>
    </row>
    <row r="135" spans="2:51" s="12" customFormat="1">
      <c r="B135" s="144"/>
      <c r="D135" s="145" t="s">
        <v>142</v>
      </c>
      <c r="E135" s="146" t="s">
        <v>19</v>
      </c>
      <c r="F135" s="147" t="s">
        <v>519</v>
      </c>
      <c r="H135" s="146" t="s">
        <v>19</v>
      </c>
      <c r="I135" s="148"/>
      <c r="L135" s="144"/>
      <c r="M135" s="149"/>
      <c r="T135" s="150"/>
      <c r="AT135" s="146" t="s">
        <v>142</v>
      </c>
      <c r="AU135" s="146" t="s">
        <v>82</v>
      </c>
      <c r="AV135" s="12" t="s">
        <v>80</v>
      </c>
      <c r="AW135" s="12" t="s">
        <v>33</v>
      </c>
      <c r="AX135" s="12" t="s">
        <v>72</v>
      </c>
      <c r="AY135" s="146" t="s">
        <v>130</v>
      </c>
    </row>
    <row r="136" spans="2:51" s="12" customFormat="1">
      <c r="B136" s="144"/>
      <c r="D136" s="145" t="s">
        <v>142</v>
      </c>
      <c r="E136" s="146" t="s">
        <v>19</v>
      </c>
      <c r="F136" s="147" t="s">
        <v>520</v>
      </c>
      <c r="H136" s="146" t="s">
        <v>19</v>
      </c>
      <c r="I136" s="148"/>
      <c r="L136" s="144"/>
      <c r="M136" s="149"/>
      <c r="T136" s="150"/>
      <c r="AT136" s="146" t="s">
        <v>142</v>
      </c>
      <c r="AU136" s="146" t="s">
        <v>82</v>
      </c>
      <c r="AV136" s="12" t="s">
        <v>80</v>
      </c>
      <c r="AW136" s="12" t="s">
        <v>33</v>
      </c>
      <c r="AX136" s="12" t="s">
        <v>72</v>
      </c>
      <c r="AY136" s="146" t="s">
        <v>130</v>
      </c>
    </row>
    <row r="137" spans="2:51" s="12" customFormat="1">
      <c r="B137" s="144"/>
      <c r="D137" s="145" t="s">
        <v>142</v>
      </c>
      <c r="E137" s="146" t="s">
        <v>19</v>
      </c>
      <c r="F137" s="147" t="s">
        <v>521</v>
      </c>
      <c r="H137" s="146" t="s">
        <v>19</v>
      </c>
      <c r="I137" s="148"/>
      <c r="L137" s="144"/>
      <c r="M137" s="149"/>
      <c r="T137" s="150"/>
      <c r="AT137" s="146" t="s">
        <v>142</v>
      </c>
      <c r="AU137" s="146" t="s">
        <v>82</v>
      </c>
      <c r="AV137" s="12" t="s">
        <v>80</v>
      </c>
      <c r="AW137" s="12" t="s">
        <v>33</v>
      </c>
      <c r="AX137" s="12" t="s">
        <v>72</v>
      </c>
      <c r="AY137" s="146" t="s">
        <v>130</v>
      </c>
    </row>
    <row r="138" spans="2:51" s="12" customFormat="1">
      <c r="B138" s="144"/>
      <c r="D138" s="145" t="s">
        <v>142</v>
      </c>
      <c r="E138" s="146" t="s">
        <v>19</v>
      </c>
      <c r="F138" s="147" t="s">
        <v>522</v>
      </c>
      <c r="H138" s="146" t="s">
        <v>19</v>
      </c>
      <c r="I138" s="148"/>
      <c r="L138" s="144"/>
      <c r="M138" s="149"/>
      <c r="T138" s="150"/>
      <c r="AT138" s="146" t="s">
        <v>142</v>
      </c>
      <c r="AU138" s="146" t="s">
        <v>82</v>
      </c>
      <c r="AV138" s="12" t="s">
        <v>80</v>
      </c>
      <c r="AW138" s="12" t="s">
        <v>33</v>
      </c>
      <c r="AX138" s="12" t="s">
        <v>72</v>
      </c>
      <c r="AY138" s="146" t="s">
        <v>130</v>
      </c>
    </row>
    <row r="139" spans="2:51" s="12" customFormat="1">
      <c r="B139" s="144"/>
      <c r="D139" s="145" t="s">
        <v>142</v>
      </c>
      <c r="E139" s="146" t="s">
        <v>19</v>
      </c>
      <c r="F139" s="147" t="s">
        <v>523</v>
      </c>
      <c r="H139" s="146" t="s">
        <v>19</v>
      </c>
      <c r="I139" s="148"/>
      <c r="L139" s="144"/>
      <c r="M139" s="149"/>
      <c r="T139" s="150"/>
      <c r="AT139" s="146" t="s">
        <v>142</v>
      </c>
      <c r="AU139" s="146" t="s">
        <v>82</v>
      </c>
      <c r="AV139" s="12" t="s">
        <v>80</v>
      </c>
      <c r="AW139" s="12" t="s">
        <v>33</v>
      </c>
      <c r="AX139" s="12" t="s">
        <v>72</v>
      </c>
      <c r="AY139" s="146" t="s">
        <v>130</v>
      </c>
    </row>
    <row r="140" spans="2:51" s="12" customFormat="1">
      <c r="B140" s="144"/>
      <c r="D140" s="145" t="s">
        <v>142</v>
      </c>
      <c r="E140" s="146" t="s">
        <v>19</v>
      </c>
      <c r="F140" s="147" t="s">
        <v>524</v>
      </c>
      <c r="H140" s="146" t="s">
        <v>19</v>
      </c>
      <c r="I140" s="148"/>
      <c r="L140" s="144"/>
      <c r="M140" s="149"/>
      <c r="T140" s="150"/>
      <c r="AT140" s="146" t="s">
        <v>142</v>
      </c>
      <c r="AU140" s="146" t="s">
        <v>82</v>
      </c>
      <c r="AV140" s="12" t="s">
        <v>80</v>
      </c>
      <c r="AW140" s="12" t="s">
        <v>33</v>
      </c>
      <c r="AX140" s="12" t="s">
        <v>72</v>
      </c>
      <c r="AY140" s="146" t="s">
        <v>130</v>
      </c>
    </row>
    <row r="141" spans="2:51" s="12" customFormat="1">
      <c r="B141" s="144"/>
      <c r="D141" s="145" t="s">
        <v>142</v>
      </c>
      <c r="E141" s="146" t="s">
        <v>19</v>
      </c>
      <c r="F141" s="147" t="s">
        <v>525</v>
      </c>
      <c r="H141" s="146" t="s">
        <v>19</v>
      </c>
      <c r="I141" s="148"/>
      <c r="L141" s="144"/>
      <c r="M141" s="149"/>
      <c r="T141" s="150"/>
      <c r="AT141" s="146" t="s">
        <v>142</v>
      </c>
      <c r="AU141" s="146" t="s">
        <v>82</v>
      </c>
      <c r="AV141" s="12" t="s">
        <v>80</v>
      </c>
      <c r="AW141" s="12" t="s">
        <v>33</v>
      </c>
      <c r="AX141" s="12" t="s">
        <v>72</v>
      </c>
      <c r="AY141" s="146" t="s">
        <v>130</v>
      </c>
    </row>
    <row r="142" spans="2:51" s="12" customFormat="1">
      <c r="B142" s="144"/>
      <c r="D142" s="145" t="s">
        <v>142</v>
      </c>
      <c r="E142" s="146" t="s">
        <v>19</v>
      </c>
      <c r="F142" s="147" t="s">
        <v>526</v>
      </c>
      <c r="H142" s="146" t="s">
        <v>19</v>
      </c>
      <c r="I142" s="148"/>
      <c r="L142" s="144"/>
      <c r="M142" s="149"/>
      <c r="T142" s="150"/>
      <c r="AT142" s="146" t="s">
        <v>142</v>
      </c>
      <c r="AU142" s="146" t="s">
        <v>82</v>
      </c>
      <c r="AV142" s="12" t="s">
        <v>80</v>
      </c>
      <c r="AW142" s="12" t="s">
        <v>33</v>
      </c>
      <c r="AX142" s="12" t="s">
        <v>72</v>
      </c>
      <c r="AY142" s="146" t="s">
        <v>130</v>
      </c>
    </row>
    <row r="143" spans="2:51" s="12" customFormat="1">
      <c r="B143" s="144"/>
      <c r="D143" s="145" t="s">
        <v>142</v>
      </c>
      <c r="E143" s="146" t="s">
        <v>19</v>
      </c>
      <c r="F143" s="147" t="s">
        <v>527</v>
      </c>
      <c r="H143" s="146" t="s">
        <v>19</v>
      </c>
      <c r="I143" s="148"/>
      <c r="L143" s="144"/>
      <c r="M143" s="149"/>
      <c r="T143" s="150"/>
      <c r="AT143" s="146" t="s">
        <v>142</v>
      </c>
      <c r="AU143" s="146" t="s">
        <v>82</v>
      </c>
      <c r="AV143" s="12" t="s">
        <v>80</v>
      </c>
      <c r="AW143" s="12" t="s">
        <v>33</v>
      </c>
      <c r="AX143" s="12" t="s">
        <v>72</v>
      </c>
      <c r="AY143" s="146" t="s">
        <v>130</v>
      </c>
    </row>
    <row r="144" spans="2:51" s="12" customFormat="1">
      <c r="B144" s="144"/>
      <c r="D144" s="145" t="s">
        <v>142</v>
      </c>
      <c r="E144" s="146" t="s">
        <v>19</v>
      </c>
      <c r="F144" s="147" t="s">
        <v>528</v>
      </c>
      <c r="H144" s="146" t="s">
        <v>19</v>
      </c>
      <c r="I144" s="148"/>
      <c r="L144" s="144"/>
      <c r="M144" s="149"/>
      <c r="T144" s="150"/>
      <c r="AT144" s="146" t="s">
        <v>142</v>
      </c>
      <c r="AU144" s="146" t="s">
        <v>82</v>
      </c>
      <c r="AV144" s="12" t="s">
        <v>80</v>
      </c>
      <c r="AW144" s="12" t="s">
        <v>33</v>
      </c>
      <c r="AX144" s="12" t="s">
        <v>72</v>
      </c>
      <c r="AY144" s="146" t="s">
        <v>130</v>
      </c>
    </row>
    <row r="145" spans="2:65" s="12" customFormat="1">
      <c r="B145" s="144"/>
      <c r="D145" s="145" t="s">
        <v>142</v>
      </c>
      <c r="E145" s="146" t="s">
        <v>19</v>
      </c>
      <c r="F145" s="147" t="s">
        <v>529</v>
      </c>
      <c r="H145" s="146" t="s">
        <v>19</v>
      </c>
      <c r="I145" s="148"/>
      <c r="L145" s="144"/>
      <c r="M145" s="149"/>
      <c r="T145" s="150"/>
      <c r="AT145" s="146" t="s">
        <v>142</v>
      </c>
      <c r="AU145" s="146" t="s">
        <v>82</v>
      </c>
      <c r="AV145" s="12" t="s">
        <v>80</v>
      </c>
      <c r="AW145" s="12" t="s">
        <v>33</v>
      </c>
      <c r="AX145" s="12" t="s">
        <v>72</v>
      </c>
      <c r="AY145" s="146" t="s">
        <v>130</v>
      </c>
    </row>
    <row r="146" spans="2:65" s="12" customFormat="1">
      <c r="B146" s="144"/>
      <c r="D146" s="145" t="s">
        <v>142</v>
      </c>
      <c r="E146" s="146" t="s">
        <v>19</v>
      </c>
      <c r="F146" s="147" t="s">
        <v>530</v>
      </c>
      <c r="H146" s="146" t="s">
        <v>19</v>
      </c>
      <c r="I146" s="148"/>
      <c r="L146" s="144"/>
      <c r="M146" s="149"/>
      <c r="T146" s="150"/>
      <c r="AT146" s="146" t="s">
        <v>142</v>
      </c>
      <c r="AU146" s="146" t="s">
        <v>82</v>
      </c>
      <c r="AV146" s="12" t="s">
        <v>80</v>
      </c>
      <c r="AW146" s="12" t="s">
        <v>33</v>
      </c>
      <c r="AX146" s="12" t="s">
        <v>72</v>
      </c>
      <c r="AY146" s="146" t="s">
        <v>130</v>
      </c>
    </row>
    <row r="147" spans="2:65" s="13" customFormat="1">
      <c r="B147" s="151"/>
      <c r="D147" s="145" t="s">
        <v>142</v>
      </c>
      <c r="E147" s="152" t="s">
        <v>19</v>
      </c>
      <c r="F147" s="153" t="s">
        <v>531</v>
      </c>
      <c r="H147" s="154">
        <v>213.8</v>
      </c>
      <c r="I147" s="155"/>
      <c r="L147" s="151"/>
      <c r="M147" s="156"/>
      <c r="T147" s="157"/>
      <c r="AT147" s="152" t="s">
        <v>142</v>
      </c>
      <c r="AU147" s="152" t="s">
        <v>82</v>
      </c>
      <c r="AV147" s="13" t="s">
        <v>82</v>
      </c>
      <c r="AW147" s="13" t="s">
        <v>33</v>
      </c>
      <c r="AX147" s="13" t="s">
        <v>80</v>
      </c>
      <c r="AY147" s="152" t="s">
        <v>130</v>
      </c>
    </row>
    <row r="148" spans="2:65" s="1" customFormat="1" ht="16.5" customHeight="1">
      <c r="B148" s="32"/>
      <c r="C148" s="127" t="s">
        <v>211</v>
      </c>
      <c r="D148" s="127" t="s">
        <v>133</v>
      </c>
      <c r="E148" s="128" t="s">
        <v>212</v>
      </c>
      <c r="F148" s="129" t="s">
        <v>213</v>
      </c>
      <c r="G148" s="130" t="s">
        <v>214</v>
      </c>
      <c r="H148" s="131">
        <v>300</v>
      </c>
      <c r="I148" s="132"/>
      <c r="J148" s="133">
        <f>ROUND(I148*H148,2)</f>
        <v>0</v>
      </c>
      <c r="K148" s="129" t="s">
        <v>19</v>
      </c>
      <c r="L148" s="32"/>
      <c r="M148" s="134" t="s">
        <v>19</v>
      </c>
      <c r="N148" s="135" t="s">
        <v>43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138</v>
      </c>
      <c r="AT148" s="138" t="s">
        <v>133</v>
      </c>
      <c r="AU148" s="138" t="s">
        <v>82</v>
      </c>
      <c r="AY148" s="17" t="s">
        <v>130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80</v>
      </c>
      <c r="BK148" s="139">
        <f>ROUND(I148*H148,2)</f>
        <v>0</v>
      </c>
      <c r="BL148" s="17" t="s">
        <v>138</v>
      </c>
      <c r="BM148" s="138" t="s">
        <v>532</v>
      </c>
    </row>
    <row r="149" spans="2:65" s="11" customFormat="1" ht="22.9" customHeight="1">
      <c r="B149" s="115"/>
      <c r="D149" s="116" t="s">
        <v>71</v>
      </c>
      <c r="E149" s="125" t="s">
        <v>229</v>
      </c>
      <c r="F149" s="125" t="s">
        <v>230</v>
      </c>
      <c r="I149" s="118"/>
      <c r="J149" s="126">
        <f>BK149</f>
        <v>0</v>
      </c>
      <c r="L149" s="115"/>
      <c r="M149" s="120"/>
      <c r="P149" s="121">
        <f>SUM(P150:P154)</f>
        <v>0</v>
      </c>
      <c r="R149" s="121">
        <f>SUM(R150:R154)</f>
        <v>1.0056000000000001E-2</v>
      </c>
      <c r="T149" s="122">
        <f>SUM(T150:T154)</f>
        <v>0</v>
      </c>
      <c r="AR149" s="116" t="s">
        <v>80</v>
      </c>
      <c r="AT149" s="123" t="s">
        <v>71</v>
      </c>
      <c r="AU149" s="123" t="s">
        <v>80</v>
      </c>
      <c r="AY149" s="116" t="s">
        <v>130</v>
      </c>
      <c r="BK149" s="124">
        <f>SUM(BK150:BK154)</f>
        <v>0</v>
      </c>
    </row>
    <row r="150" spans="2:65" s="1" customFormat="1" ht="24.2" customHeight="1">
      <c r="B150" s="32"/>
      <c r="C150" s="127" t="s">
        <v>218</v>
      </c>
      <c r="D150" s="127" t="s">
        <v>133</v>
      </c>
      <c r="E150" s="128" t="s">
        <v>231</v>
      </c>
      <c r="F150" s="129" t="s">
        <v>232</v>
      </c>
      <c r="G150" s="130" t="s">
        <v>136</v>
      </c>
      <c r="H150" s="131">
        <v>251.4</v>
      </c>
      <c r="I150" s="132"/>
      <c r="J150" s="133">
        <f>ROUND(I150*H150,2)</f>
        <v>0</v>
      </c>
      <c r="K150" s="129" t="s">
        <v>137</v>
      </c>
      <c r="L150" s="32"/>
      <c r="M150" s="134" t="s">
        <v>19</v>
      </c>
      <c r="N150" s="135" t="s">
        <v>43</v>
      </c>
      <c r="P150" s="136">
        <f>O150*H150</f>
        <v>0</v>
      </c>
      <c r="Q150" s="136">
        <v>4.0000000000000003E-5</v>
      </c>
      <c r="R150" s="136">
        <f>Q150*H150</f>
        <v>1.0056000000000001E-2</v>
      </c>
      <c r="S150" s="136">
        <v>0</v>
      </c>
      <c r="T150" s="137">
        <f>S150*H150</f>
        <v>0</v>
      </c>
      <c r="AR150" s="138" t="s">
        <v>233</v>
      </c>
      <c r="AT150" s="138" t="s">
        <v>133</v>
      </c>
      <c r="AU150" s="138" t="s">
        <v>82</v>
      </c>
      <c r="AY150" s="17" t="s">
        <v>130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80</v>
      </c>
      <c r="BK150" s="139">
        <f>ROUND(I150*H150,2)</f>
        <v>0</v>
      </c>
      <c r="BL150" s="17" t="s">
        <v>233</v>
      </c>
      <c r="BM150" s="138" t="s">
        <v>234</v>
      </c>
    </row>
    <row r="151" spans="2:65" s="1" customFormat="1">
      <c r="B151" s="32"/>
      <c r="D151" s="140" t="s">
        <v>140</v>
      </c>
      <c r="F151" s="141" t="s">
        <v>235</v>
      </c>
      <c r="I151" s="142"/>
      <c r="L151" s="32"/>
      <c r="M151" s="143"/>
      <c r="T151" s="51"/>
      <c r="AT151" s="17" t="s">
        <v>140</v>
      </c>
      <c r="AU151" s="17" t="s">
        <v>82</v>
      </c>
    </row>
    <row r="152" spans="2:65" s="13" customFormat="1">
      <c r="B152" s="151"/>
      <c r="D152" s="145" t="s">
        <v>142</v>
      </c>
      <c r="E152" s="152" t="s">
        <v>19</v>
      </c>
      <c r="F152" s="153" t="s">
        <v>533</v>
      </c>
      <c r="H152" s="154">
        <v>224.4</v>
      </c>
      <c r="I152" s="155"/>
      <c r="L152" s="151"/>
      <c r="M152" s="156"/>
      <c r="T152" s="157"/>
      <c r="AT152" s="152" t="s">
        <v>142</v>
      </c>
      <c r="AU152" s="152" t="s">
        <v>82</v>
      </c>
      <c r="AV152" s="13" t="s">
        <v>82</v>
      </c>
      <c r="AW152" s="13" t="s">
        <v>33</v>
      </c>
      <c r="AX152" s="13" t="s">
        <v>72</v>
      </c>
      <c r="AY152" s="152" t="s">
        <v>130</v>
      </c>
    </row>
    <row r="153" spans="2:65" s="13" customFormat="1">
      <c r="B153" s="151"/>
      <c r="D153" s="145" t="s">
        <v>142</v>
      </c>
      <c r="E153" s="152" t="s">
        <v>19</v>
      </c>
      <c r="F153" s="153" t="s">
        <v>534</v>
      </c>
      <c r="H153" s="154">
        <v>27</v>
      </c>
      <c r="I153" s="155"/>
      <c r="L153" s="151"/>
      <c r="M153" s="156"/>
      <c r="T153" s="157"/>
      <c r="AT153" s="152" t="s">
        <v>142</v>
      </c>
      <c r="AU153" s="152" t="s">
        <v>82</v>
      </c>
      <c r="AV153" s="13" t="s">
        <v>82</v>
      </c>
      <c r="AW153" s="13" t="s">
        <v>33</v>
      </c>
      <c r="AX153" s="13" t="s">
        <v>72</v>
      </c>
      <c r="AY153" s="152" t="s">
        <v>130</v>
      </c>
    </row>
    <row r="154" spans="2:65" s="14" customFormat="1">
      <c r="B154" s="158"/>
      <c r="D154" s="145" t="s">
        <v>142</v>
      </c>
      <c r="E154" s="159" t="s">
        <v>19</v>
      </c>
      <c r="F154" s="160" t="s">
        <v>167</v>
      </c>
      <c r="H154" s="161">
        <v>251.4</v>
      </c>
      <c r="I154" s="162"/>
      <c r="L154" s="158"/>
      <c r="M154" s="163"/>
      <c r="T154" s="164"/>
      <c r="AT154" s="159" t="s">
        <v>142</v>
      </c>
      <c r="AU154" s="159" t="s">
        <v>82</v>
      </c>
      <c r="AV154" s="14" t="s">
        <v>138</v>
      </c>
      <c r="AW154" s="14" t="s">
        <v>33</v>
      </c>
      <c r="AX154" s="14" t="s">
        <v>80</v>
      </c>
      <c r="AY154" s="159" t="s">
        <v>130</v>
      </c>
    </row>
    <row r="155" spans="2:65" s="11" customFormat="1" ht="22.9" customHeight="1">
      <c r="B155" s="115"/>
      <c r="D155" s="116" t="s">
        <v>71</v>
      </c>
      <c r="E155" s="125" t="s">
        <v>238</v>
      </c>
      <c r="F155" s="125" t="s">
        <v>239</v>
      </c>
      <c r="I155" s="118"/>
      <c r="J155" s="126">
        <f>BK155</f>
        <v>0</v>
      </c>
      <c r="L155" s="115"/>
      <c r="M155" s="120"/>
      <c r="P155" s="121">
        <f>SUM(P156:P168)</f>
        <v>0</v>
      </c>
      <c r="R155" s="121">
        <f>SUM(R156:R168)</f>
        <v>0</v>
      </c>
      <c r="T155" s="122">
        <f>SUM(T156:T168)</f>
        <v>8.0161320000000007</v>
      </c>
      <c r="AR155" s="116" t="s">
        <v>80</v>
      </c>
      <c r="AT155" s="123" t="s">
        <v>71</v>
      </c>
      <c r="AU155" s="123" t="s">
        <v>80</v>
      </c>
      <c r="AY155" s="116" t="s">
        <v>130</v>
      </c>
      <c r="BK155" s="124">
        <f>SUM(BK156:BK168)</f>
        <v>0</v>
      </c>
    </row>
    <row r="156" spans="2:65" s="1" customFormat="1" ht="24.2" customHeight="1">
      <c r="B156" s="32"/>
      <c r="C156" s="127" t="s">
        <v>224</v>
      </c>
      <c r="D156" s="127" t="s">
        <v>133</v>
      </c>
      <c r="E156" s="128" t="s">
        <v>241</v>
      </c>
      <c r="F156" s="129" t="s">
        <v>242</v>
      </c>
      <c r="G156" s="130" t="s">
        <v>243</v>
      </c>
      <c r="H156" s="131">
        <v>50</v>
      </c>
      <c r="I156" s="132"/>
      <c r="J156" s="133">
        <f>ROUND(I156*H156,2)</f>
        <v>0</v>
      </c>
      <c r="K156" s="129" t="s">
        <v>19</v>
      </c>
      <c r="L156" s="32"/>
      <c r="M156" s="134" t="s">
        <v>19</v>
      </c>
      <c r="N156" s="135" t="s">
        <v>43</v>
      </c>
      <c r="P156" s="136">
        <f>O156*H156</f>
        <v>0</v>
      </c>
      <c r="Q156" s="136">
        <v>0</v>
      </c>
      <c r="R156" s="136">
        <f>Q156*H156</f>
        <v>0</v>
      </c>
      <c r="S156" s="136">
        <v>0</v>
      </c>
      <c r="T156" s="137">
        <f>S156*H156</f>
        <v>0</v>
      </c>
      <c r="AR156" s="138" t="s">
        <v>138</v>
      </c>
      <c r="AT156" s="138" t="s">
        <v>133</v>
      </c>
      <c r="AU156" s="138" t="s">
        <v>82</v>
      </c>
      <c r="AY156" s="17" t="s">
        <v>130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7" t="s">
        <v>80</v>
      </c>
      <c r="BK156" s="139">
        <f>ROUND(I156*H156,2)</f>
        <v>0</v>
      </c>
      <c r="BL156" s="17" t="s">
        <v>138</v>
      </c>
      <c r="BM156" s="138" t="s">
        <v>244</v>
      </c>
    </row>
    <row r="157" spans="2:65" s="1" customFormat="1" ht="16.5" customHeight="1">
      <c r="B157" s="32"/>
      <c r="C157" s="127" t="s">
        <v>8</v>
      </c>
      <c r="D157" s="127" t="s">
        <v>133</v>
      </c>
      <c r="E157" s="128" t="s">
        <v>246</v>
      </c>
      <c r="F157" s="129" t="s">
        <v>247</v>
      </c>
      <c r="G157" s="130" t="s">
        <v>160</v>
      </c>
      <c r="H157" s="131">
        <v>3.3839999999999999</v>
      </c>
      <c r="I157" s="132"/>
      <c r="J157" s="133">
        <f>ROUND(I157*H157,2)</f>
        <v>0</v>
      </c>
      <c r="K157" s="129" t="s">
        <v>137</v>
      </c>
      <c r="L157" s="32"/>
      <c r="M157" s="134" t="s">
        <v>19</v>
      </c>
      <c r="N157" s="135" t="s">
        <v>43</v>
      </c>
      <c r="P157" s="136">
        <f>O157*H157</f>
        <v>0</v>
      </c>
      <c r="Q157" s="136">
        <v>0</v>
      </c>
      <c r="R157" s="136">
        <f>Q157*H157</f>
        <v>0</v>
      </c>
      <c r="S157" s="136">
        <v>2.2000000000000002</v>
      </c>
      <c r="T157" s="137">
        <f>S157*H157</f>
        <v>7.4448000000000008</v>
      </c>
      <c r="AR157" s="138" t="s">
        <v>138</v>
      </c>
      <c r="AT157" s="138" t="s">
        <v>133</v>
      </c>
      <c r="AU157" s="138" t="s">
        <v>82</v>
      </c>
      <c r="AY157" s="17" t="s">
        <v>130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7" t="s">
        <v>80</v>
      </c>
      <c r="BK157" s="139">
        <f>ROUND(I157*H157,2)</f>
        <v>0</v>
      </c>
      <c r="BL157" s="17" t="s">
        <v>138</v>
      </c>
      <c r="BM157" s="138" t="s">
        <v>248</v>
      </c>
    </row>
    <row r="158" spans="2:65" s="1" customFormat="1">
      <c r="B158" s="32"/>
      <c r="D158" s="140" t="s">
        <v>140</v>
      </c>
      <c r="F158" s="141" t="s">
        <v>249</v>
      </c>
      <c r="I158" s="142"/>
      <c r="L158" s="32"/>
      <c r="M158" s="143"/>
      <c r="T158" s="51"/>
      <c r="AT158" s="17" t="s">
        <v>140</v>
      </c>
      <c r="AU158" s="17" t="s">
        <v>82</v>
      </c>
    </row>
    <row r="159" spans="2:65" s="12" customFormat="1">
      <c r="B159" s="144"/>
      <c r="D159" s="145" t="s">
        <v>142</v>
      </c>
      <c r="E159" s="146" t="s">
        <v>19</v>
      </c>
      <c r="F159" s="147" t="s">
        <v>163</v>
      </c>
      <c r="H159" s="146" t="s">
        <v>19</v>
      </c>
      <c r="I159" s="148"/>
      <c r="L159" s="144"/>
      <c r="M159" s="149"/>
      <c r="T159" s="150"/>
      <c r="AT159" s="146" t="s">
        <v>142</v>
      </c>
      <c r="AU159" s="146" t="s">
        <v>82</v>
      </c>
      <c r="AV159" s="12" t="s">
        <v>80</v>
      </c>
      <c r="AW159" s="12" t="s">
        <v>33</v>
      </c>
      <c r="AX159" s="12" t="s">
        <v>72</v>
      </c>
      <c r="AY159" s="146" t="s">
        <v>130</v>
      </c>
    </row>
    <row r="160" spans="2:65" s="13" customFormat="1">
      <c r="B160" s="151"/>
      <c r="D160" s="145" t="s">
        <v>142</v>
      </c>
      <c r="E160" s="152" t="s">
        <v>19</v>
      </c>
      <c r="F160" s="153" t="s">
        <v>535</v>
      </c>
      <c r="H160" s="154">
        <v>0.95399999999999996</v>
      </c>
      <c r="I160" s="155"/>
      <c r="L160" s="151"/>
      <c r="M160" s="156"/>
      <c r="T160" s="157"/>
      <c r="AT160" s="152" t="s">
        <v>142</v>
      </c>
      <c r="AU160" s="152" t="s">
        <v>82</v>
      </c>
      <c r="AV160" s="13" t="s">
        <v>82</v>
      </c>
      <c r="AW160" s="13" t="s">
        <v>33</v>
      </c>
      <c r="AX160" s="13" t="s">
        <v>72</v>
      </c>
      <c r="AY160" s="152" t="s">
        <v>130</v>
      </c>
    </row>
    <row r="161" spans="2:65" s="12" customFormat="1">
      <c r="B161" s="144"/>
      <c r="D161" s="145" t="s">
        <v>142</v>
      </c>
      <c r="E161" s="146" t="s">
        <v>19</v>
      </c>
      <c r="F161" s="147" t="s">
        <v>165</v>
      </c>
      <c r="H161" s="146" t="s">
        <v>19</v>
      </c>
      <c r="I161" s="148"/>
      <c r="L161" s="144"/>
      <c r="M161" s="149"/>
      <c r="T161" s="150"/>
      <c r="AT161" s="146" t="s">
        <v>142</v>
      </c>
      <c r="AU161" s="146" t="s">
        <v>82</v>
      </c>
      <c r="AV161" s="12" t="s">
        <v>80</v>
      </c>
      <c r="AW161" s="12" t="s">
        <v>33</v>
      </c>
      <c r="AX161" s="12" t="s">
        <v>72</v>
      </c>
      <c r="AY161" s="146" t="s">
        <v>130</v>
      </c>
    </row>
    <row r="162" spans="2:65" s="13" customFormat="1">
      <c r="B162" s="151"/>
      <c r="D162" s="145" t="s">
        <v>142</v>
      </c>
      <c r="E162" s="152" t="s">
        <v>19</v>
      </c>
      <c r="F162" s="153" t="s">
        <v>536</v>
      </c>
      <c r="H162" s="154">
        <v>2.4300000000000002</v>
      </c>
      <c r="I162" s="155"/>
      <c r="L162" s="151"/>
      <c r="M162" s="156"/>
      <c r="T162" s="157"/>
      <c r="AT162" s="152" t="s">
        <v>142</v>
      </c>
      <c r="AU162" s="152" t="s">
        <v>82</v>
      </c>
      <c r="AV162" s="13" t="s">
        <v>82</v>
      </c>
      <c r="AW162" s="13" t="s">
        <v>33</v>
      </c>
      <c r="AX162" s="13" t="s">
        <v>72</v>
      </c>
      <c r="AY162" s="152" t="s">
        <v>130</v>
      </c>
    </row>
    <row r="163" spans="2:65" s="14" customFormat="1">
      <c r="B163" s="158"/>
      <c r="D163" s="145" t="s">
        <v>142</v>
      </c>
      <c r="E163" s="159" t="s">
        <v>19</v>
      </c>
      <c r="F163" s="160" t="s">
        <v>167</v>
      </c>
      <c r="H163" s="161">
        <v>3.3839999999999999</v>
      </c>
      <c r="I163" s="162"/>
      <c r="L163" s="158"/>
      <c r="M163" s="163"/>
      <c r="T163" s="164"/>
      <c r="AT163" s="159" t="s">
        <v>142</v>
      </c>
      <c r="AU163" s="159" t="s">
        <v>82</v>
      </c>
      <c r="AV163" s="14" t="s">
        <v>138</v>
      </c>
      <c r="AW163" s="14" t="s">
        <v>33</v>
      </c>
      <c r="AX163" s="14" t="s">
        <v>80</v>
      </c>
      <c r="AY163" s="159" t="s">
        <v>130</v>
      </c>
    </row>
    <row r="164" spans="2:65" s="1" customFormat="1" ht="24.2" customHeight="1">
      <c r="B164" s="32"/>
      <c r="C164" s="127" t="s">
        <v>240</v>
      </c>
      <c r="D164" s="127" t="s">
        <v>133</v>
      </c>
      <c r="E164" s="128" t="s">
        <v>258</v>
      </c>
      <c r="F164" s="129" t="s">
        <v>259</v>
      </c>
      <c r="G164" s="130" t="s">
        <v>136</v>
      </c>
      <c r="H164" s="131">
        <v>6.1639999999999997</v>
      </c>
      <c r="I164" s="132"/>
      <c r="J164" s="133">
        <f>ROUND(I164*H164,2)</f>
        <v>0</v>
      </c>
      <c r="K164" s="129" t="s">
        <v>137</v>
      </c>
      <c r="L164" s="32"/>
      <c r="M164" s="134" t="s">
        <v>19</v>
      </c>
      <c r="N164" s="135" t="s">
        <v>43</v>
      </c>
      <c r="P164" s="136">
        <f>O164*H164</f>
        <v>0</v>
      </c>
      <c r="Q164" s="136">
        <v>0</v>
      </c>
      <c r="R164" s="136">
        <f>Q164*H164</f>
        <v>0</v>
      </c>
      <c r="S164" s="136">
        <v>6.3E-2</v>
      </c>
      <c r="T164" s="137">
        <f>S164*H164</f>
        <v>0.38833200000000001</v>
      </c>
      <c r="AR164" s="138" t="s">
        <v>138</v>
      </c>
      <c r="AT164" s="138" t="s">
        <v>133</v>
      </c>
      <c r="AU164" s="138" t="s">
        <v>82</v>
      </c>
      <c r="AY164" s="17" t="s">
        <v>130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7" t="s">
        <v>80</v>
      </c>
      <c r="BK164" s="139">
        <f>ROUND(I164*H164,2)</f>
        <v>0</v>
      </c>
      <c r="BL164" s="17" t="s">
        <v>138</v>
      </c>
      <c r="BM164" s="138" t="s">
        <v>537</v>
      </c>
    </row>
    <row r="165" spans="2:65" s="1" customFormat="1">
      <c r="B165" s="32"/>
      <c r="D165" s="140" t="s">
        <v>140</v>
      </c>
      <c r="F165" s="141" t="s">
        <v>261</v>
      </c>
      <c r="I165" s="142"/>
      <c r="L165" s="32"/>
      <c r="M165" s="143"/>
      <c r="T165" s="51"/>
      <c r="AT165" s="17" t="s">
        <v>140</v>
      </c>
      <c r="AU165" s="17" t="s">
        <v>82</v>
      </c>
    </row>
    <row r="166" spans="2:65" s="13" customFormat="1">
      <c r="B166" s="151"/>
      <c r="D166" s="145" t="s">
        <v>142</v>
      </c>
      <c r="E166" s="152" t="s">
        <v>19</v>
      </c>
      <c r="F166" s="153" t="s">
        <v>262</v>
      </c>
      <c r="H166" s="154">
        <v>6.1639999999999997</v>
      </c>
      <c r="I166" s="155"/>
      <c r="L166" s="151"/>
      <c r="M166" s="156"/>
      <c r="T166" s="157"/>
      <c r="AT166" s="152" t="s">
        <v>142</v>
      </c>
      <c r="AU166" s="152" t="s">
        <v>82</v>
      </c>
      <c r="AV166" s="13" t="s">
        <v>82</v>
      </c>
      <c r="AW166" s="13" t="s">
        <v>33</v>
      </c>
      <c r="AX166" s="13" t="s">
        <v>80</v>
      </c>
      <c r="AY166" s="152" t="s">
        <v>130</v>
      </c>
    </row>
    <row r="167" spans="2:65" s="1" customFormat="1" ht="24.2" customHeight="1">
      <c r="B167" s="32"/>
      <c r="C167" s="127" t="s">
        <v>245</v>
      </c>
      <c r="D167" s="127" t="s">
        <v>133</v>
      </c>
      <c r="E167" s="128" t="s">
        <v>264</v>
      </c>
      <c r="F167" s="129" t="s">
        <v>265</v>
      </c>
      <c r="G167" s="130" t="s">
        <v>136</v>
      </c>
      <c r="H167" s="131">
        <v>18.3</v>
      </c>
      <c r="I167" s="132"/>
      <c r="J167" s="133">
        <f>ROUND(I167*H167,2)</f>
        <v>0</v>
      </c>
      <c r="K167" s="129" t="s">
        <v>137</v>
      </c>
      <c r="L167" s="32"/>
      <c r="M167" s="134" t="s">
        <v>19</v>
      </c>
      <c r="N167" s="135" t="s">
        <v>43</v>
      </c>
      <c r="P167" s="136">
        <f>O167*H167</f>
        <v>0</v>
      </c>
      <c r="Q167" s="136">
        <v>0</v>
      </c>
      <c r="R167" s="136">
        <f>Q167*H167</f>
        <v>0</v>
      </c>
      <c r="S167" s="136">
        <v>0.01</v>
      </c>
      <c r="T167" s="137">
        <f>S167*H167</f>
        <v>0.18300000000000002</v>
      </c>
      <c r="AR167" s="138" t="s">
        <v>138</v>
      </c>
      <c r="AT167" s="138" t="s">
        <v>133</v>
      </c>
      <c r="AU167" s="138" t="s">
        <v>82</v>
      </c>
      <c r="AY167" s="17" t="s">
        <v>130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7" t="s">
        <v>80</v>
      </c>
      <c r="BK167" s="139">
        <f>ROUND(I167*H167,2)</f>
        <v>0</v>
      </c>
      <c r="BL167" s="17" t="s">
        <v>138</v>
      </c>
      <c r="BM167" s="138" t="s">
        <v>266</v>
      </c>
    </row>
    <row r="168" spans="2:65" s="1" customFormat="1">
      <c r="B168" s="32"/>
      <c r="D168" s="140" t="s">
        <v>140</v>
      </c>
      <c r="F168" s="141" t="s">
        <v>267</v>
      </c>
      <c r="I168" s="142"/>
      <c r="L168" s="32"/>
      <c r="M168" s="143"/>
      <c r="T168" s="51"/>
      <c r="AT168" s="17" t="s">
        <v>140</v>
      </c>
      <c r="AU168" s="17" t="s">
        <v>82</v>
      </c>
    </row>
    <row r="169" spans="2:65" s="11" customFormat="1" ht="22.9" customHeight="1">
      <c r="B169" s="115"/>
      <c r="D169" s="116" t="s">
        <v>71</v>
      </c>
      <c r="E169" s="125" t="s">
        <v>268</v>
      </c>
      <c r="F169" s="125" t="s">
        <v>269</v>
      </c>
      <c r="I169" s="118"/>
      <c r="J169" s="126">
        <f>BK169</f>
        <v>0</v>
      </c>
      <c r="L169" s="115"/>
      <c r="M169" s="120"/>
      <c r="P169" s="121">
        <f>SUM(P170:P178)</f>
        <v>0</v>
      </c>
      <c r="R169" s="121">
        <f>SUM(R170:R178)</f>
        <v>0</v>
      </c>
      <c r="T169" s="122">
        <f>SUM(T170:T178)</f>
        <v>0</v>
      </c>
      <c r="AR169" s="116" t="s">
        <v>80</v>
      </c>
      <c r="AT169" s="123" t="s">
        <v>71</v>
      </c>
      <c r="AU169" s="123" t="s">
        <v>80</v>
      </c>
      <c r="AY169" s="116" t="s">
        <v>130</v>
      </c>
      <c r="BK169" s="124">
        <f>SUM(BK170:BK178)</f>
        <v>0</v>
      </c>
    </row>
    <row r="170" spans="2:65" s="1" customFormat="1" ht="24.2" customHeight="1">
      <c r="B170" s="32"/>
      <c r="C170" s="127" t="s">
        <v>252</v>
      </c>
      <c r="D170" s="127" t="s">
        <v>133</v>
      </c>
      <c r="E170" s="128" t="s">
        <v>271</v>
      </c>
      <c r="F170" s="129" t="s">
        <v>272</v>
      </c>
      <c r="G170" s="130" t="s">
        <v>181</v>
      </c>
      <c r="H170" s="131">
        <v>8.02</v>
      </c>
      <c r="I170" s="132"/>
      <c r="J170" s="133">
        <f>ROUND(I170*H170,2)</f>
        <v>0</v>
      </c>
      <c r="K170" s="129" t="s">
        <v>137</v>
      </c>
      <c r="L170" s="32"/>
      <c r="M170" s="134" t="s">
        <v>19</v>
      </c>
      <c r="N170" s="135" t="s">
        <v>43</v>
      </c>
      <c r="P170" s="136">
        <f>O170*H170</f>
        <v>0</v>
      </c>
      <c r="Q170" s="136">
        <v>0</v>
      </c>
      <c r="R170" s="136">
        <f>Q170*H170</f>
        <v>0</v>
      </c>
      <c r="S170" s="136">
        <v>0</v>
      </c>
      <c r="T170" s="137">
        <f>S170*H170</f>
        <v>0</v>
      </c>
      <c r="AR170" s="138" t="s">
        <v>138</v>
      </c>
      <c r="AT170" s="138" t="s">
        <v>133</v>
      </c>
      <c r="AU170" s="138" t="s">
        <v>82</v>
      </c>
      <c r="AY170" s="17" t="s">
        <v>130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7" t="s">
        <v>80</v>
      </c>
      <c r="BK170" s="139">
        <f>ROUND(I170*H170,2)</f>
        <v>0</v>
      </c>
      <c r="BL170" s="17" t="s">
        <v>138</v>
      </c>
      <c r="BM170" s="138" t="s">
        <v>273</v>
      </c>
    </row>
    <row r="171" spans="2:65" s="1" customFormat="1">
      <c r="B171" s="32"/>
      <c r="D171" s="140" t="s">
        <v>140</v>
      </c>
      <c r="F171" s="141" t="s">
        <v>274</v>
      </c>
      <c r="I171" s="142"/>
      <c r="L171" s="32"/>
      <c r="M171" s="143"/>
      <c r="T171" s="51"/>
      <c r="AT171" s="17" t="s">
        <v>140</v>
      </c>
      <c r="AU171" s="17" t="s">
        <v>82</v>
      </c>
    </row>
    <row r="172" spans="2:65" s="1" customFormat="1" ht="21.75" customHeight="1">
      <c r="B172" s="32"/>
      <c r="C172" s="127" t="s">
        <v>233</v>
      </c>
      <c r="D172" s="127" t="s">
        <v>133</v>
      </c>
      <c r="E172" s="128" t="s">
        <v>276</v>
      </c>
      <c r="F172" s="129" t="s">
        <v>277</v>
      </c>
      <c r="G172" s="130" t="s">
        <v>181</v>
      </c>
      <c r="H172" s="131">
        <v>8.02</v>
      </c>
      <c r="I172" s="132"/>
      <c r="J172" s="133">
        <f>ROUND(I172*H172,2)</f>
        <v>0</v>
      </c>
      <c r="K172" s="129" t="s">
        <v>137</v>
      </c>
      <c r="L172" s="32"/>
      <c r="M172" s="134" t="s">
        <v>19</v>
      </c>
      <c r="N172" s="135" t="s">
        <v>43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138</v>
      </c>
      <c r="AT172" s="138" t="s">
        <v>133</v>
      </c>
      <c r="AU172" s="138" t="s">
        <v>82</v>
      </c>
      <c r="AY172" s="17" t="s">
        <v>130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7" t="s">
        <v>80</v>
      </c>
      <c r="BK172" s="139">
        <f>ROUND(I172*H172,2)</f>
        <v>0</v>
      </c>
      <c r="BL172" s="17" t="s">
        <v>138</v>
      </c>
      <c r="BM172" s="138" t="s">
        <v>278</v>
      </c>
    </row>
    <row r="173" spans="2:65" s="1" customFormat="1">
      <c r="B173" s="32"/>
      <c r="D173" s="140" t="s">
        <v>140</v>
      </c>
      <c r="F173" s="141" t="s">
        <v>279</v>
      </c>
      <c r="I173" s="142"/>
      <c r="L173" s="32"/>
      <c r="M173" s="143"/>
      <c r="T173" s="51"/>
      <c r="AT173" s="17" t="s">
        <v>140</v>
      </c>
      <c r="AU173" s="17" t="s">
        <v>82</v>
      </c>
    </row>
    <row r="174" spans="2:65" s="1" customFormat="1" ht="24.2" customHeight="1">
      <c r="B174" s="32"/>
      <c r="C174" s="127" t="s">
        <v>263</v>
      </c>
      <c r="D174" s="127" t="s">
        <v>133</v>
      </c>
      <c r="E174" s="128" t="s">
        <v>281</v>
      </c>
      <c r="F174" s="129" t="s">
        <v>282</v>
      </c>
      <c r="G174" s="130" t="s">
        <v>181</v>
      </c>
      <c r="H174" s="131">
        <v>112.28</v>
      </c>
      <c r="I174" s="132"/>
      <c r="J174" s="133">
        <f>ROUND(I174*H174,2)</f>
        <v>0</v>
      </c>
      <c r="K174" s="129" t="s">
        <v>137</v>
      </c>
      <c r="L174" s="32"/>
      <c r="M174" s="134" t="s">
        <v>19</v>
      </c>
      <c r="N174" s="135" t="s">
        <v>43</v>
      </c>
      <c r="P174" s="136">
        <f>O174*H174</f>
        <v>0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138</v>
      </c>
      <c r="AT174" s="138" t="s">
        <v>133</v>
      </c>
      <c r="AU174" s="138" t="s">
        <v>82</v>
      </c>
      <c r="AY174" s="17" t="s">
        <v>130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80</v>
      </c>
      <c r="BK174" s="139">
        <f>ROUND(I174*H174,2)</f>
        <v>0</v>
      </c>
      <c r="BL174" s="17" t="s">
        <v>138</v>
      </c>
      <c r="BM174" s="138" t="s">
        <v>283</v>
      </c>
    </row>
    <row r="175" spans="2:65" s="1" customFormat="1">
      <c r="B175" s="32"/>
      <c r="D175" s="140" t="s">
        <v>140</v>
      </c>
      <c r="F175" s="141" t="s">
        <v>284</v>
      </c>
      <c r="I175" s="142"/>
      <c r="L175" s="32"/>
      <c r="M175" s="143"/>
      <c r="T175" s="51"/>
      <c r="AT175" s="17" t="s">
        <v>140</v>
      </c>
      <c r="AU175" s="17" t="s">
        <v>82</v>
      </c>
    </row>
    <row r="176" spans="2:65" s="13" customFormat="1">
      <c r="B176" s="151"/>
      <c r="D176" s="145" t="s">
        <v>142</v>
      </c>
      <c r="F176" s="153" t="s">
        <v>538</v>
      </c>
      <c r="H176" s="154">
        <v>112.28</v>
      </c>
      <c r="I176" s="155"/>
      <c r="L176" s="151"/>
      <c r="M176" s="156"/>
      <c r="T176" s="157"/>
      <c r="AT176" s="152" t="s">
        <v>142</v>
      </c>
      <c r="AU176" s="152" t="s">
        <v>82</v>
      </c>
      <c r="AV176" s="13" t="s">
        <v>82</v>
      </c>
      <c r="AW176" s="13" t="s">
        <v>4</v>
      </c>
      <c r="AX176" s="13" t="s">
        <v>80</v>
      </c>
      <c r="AY176" s="152" t="s">
        <v>130</v>
      </c>
    </row>
    <row r="177" spans="2:65" s="1" customFormat="1" ht="24.2" customHeight="1">
      <c r="B177" s="32"/>
      <c r="C177" s="127" t="s">
        <v>270</v>
      </c>
      <c r="D177" s="127" t="s">
        <v>133</v>
      </c>
      <c r="E177" s="128" t="s">
        <v>286</v>
      </c>
      <c r="F177" s="129" t="s">
        <v>287</v>
      </c>
      <c r="G177" s="130" t="s">
        <v>181</v>
      </c>
      <c r="H177" s="131">
        <v>8.02</v>
      </c>
      <c r="I177" s="132"/>
      <c r="J177" s="133">
        <f>ROUND(I177*H177,2)</f>
        <v>0</v>
      </c>
      <c r="K177" s="129" t="s">
        <v>137</v>
      </c>
      <c r="L177" s="32"/>
      <c r="M177" s="134" t="s">
        <v>19</v>
      </c>
      <c r="N177" s="135" t="s">
        <v>43</v>
      </c>
      <c r="P177" s="136">
        <f>O177*H177</f>
        <v>0</v>
      </c>
      <c r="Q177" s="136">
        <v>0</v>
      </c>
      <c r="R177" s="136">
        <f>Q177*H177</f>
        <v>0</v>
      </c>
      <c r="S177" s="136">
        <v>0</v>
      </c>
      <c r="T177" s="137">
        <f>S177*H177</f>
        <v>0</v>
      </c>
      <c r="AR177" s="138" t="s">
        <v>138</v>
      </c>
      <c r="AT177" s="138" t="s">
        <v>133</v>
      </c>
      <c r="AU177" s="138" t="s">
        <v>82</v>
      </c>
      <c r="AY177" s="17" t="s">
        <v>130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7" t="s">
        <v>80</v>
      </c>
      <c r="BK177" s="139">
        <f>ROUND(I177*H177,2)</f>
        <v>0</v>
      </c>
      <c r="BL177" s="17" t="s">
        <v>138</v>
      </c>
      <c r="BM177" s="138" t="s">
        <v>288</v>
      </c>
    </row>
    <row r="178" spans="2:65" s="1" customFormat="1">
      <c r="B178" s="32"/>
      <c r="D178" s="140" t="s">
        <v>140</v>
      </c>
      <c r="F178" s="141" t="s">
        <v>289</v>
      </c>
      <c r="I178" s="142"/>
      <c r="L178" s="32"/>
      <c r="M178" s="143"/>
      <c r="T178" s="51"/>
      <c r="AT178" s="17" t="s">
        <v>140</v>
      </c>
      <c r="AU178" s="17" t="s">
        <v>82</v>
      </c>
    </row>
    <row r="179" spans="2:65" s="11" customFormat="1" ht="22.9" customHeight="1">
      <c r="B179" s="115"/>
      <c r="D179" s="116" t="s">
        <v>71</v>
      </c>
      <c r="E179" s="125" t="s">
        <v>290</v>
      </c>
      <c r="F179" s="125" t="s">
        <v>291</v>
      </c>
      <c r="I179" s="118"/>
      <c r="J179" s="126">
        <f>BK179</f>
        <v>0</v>
      </c>
      <c r="L179" s="115"/>
      <c r="M179" s="120"/>
      <c r="P179" s="121">
        <f>SUM(P180:P181)</f>
        <v>0</v>
      </c>
      <c r="R179" s="121">
        <f>SUM(R180:R181)</f>
        <v>0</v>
      </c>
      <c r="T179" s="122">
        <f>SUM(T180:T181)</f>
        <v>0</v>
      </c>
      <c r="AR179" s="116" t="s">
        <v>80</v>
      </c>
      <c r="AT179" s="123" t="s">
        <v>71</v>
      </c>
      <c r="AU179" s="123" t="s">
        <v>80</v>
      </c>
      <c r="AY179" s="116" t="s">
        <v>130</v>
      </c>
      <c r="BK179" s="124">
        <f>SUM(BK180:BK181)</f>
        <v>0</v>
      </c>
    </row>
    <row r="180" spans="2:65" s="1" customFormat="1" ht="33" customHeight="1">
      <c r="B180" s="32"/>
      <c r="C180" s="127" t="s">
        <v>275</v>
      </c>
      <c r="D180" s="127" t="s">
        <v>133</v>
      </c>
      <c r="E180" s="128" t="s">
        <v>293</v>
      </c>
      <c r="F180" s="129" t="s">
        <v>294</v>
      </c>
      <c r="G180" s="130" t="s">
        <v>181</v>
      </c>
      <c r="H180" s="131">
        <v>10.763</v>
      </c>
      <c r="I180" s="132"/>
      <c r="J180" s="133">
        <f>ROUND(I180*H180,2)</f>
        <v>0</v>
      </c>
      <c r="K180" s="129" t="s">
        <v>137</v>
      </c>
      <c r="L180" s="32"/>
      <c r="M180" s="134" t="s">
        <v>19</v>
      </c>
      <c r="N180" s="135" t="s">
        <v>43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138</v>
      </c>
      <c r="AT180" s="138" t="s">
        <v>133</v>
      </c>
      <c r="AU180" s="138" t="s">
        <v>82</v>
      </c>
      <c r="AY180" s="17" t="s">
        <v>130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7" t="s">
        <v>80</v>
      </c>
      <c r="BK180" s="139">
        <f>ROUND(I180*H180,2)</f>
        <v>0</v>
      </c>
      <c r="BL180" s="17" t="s">
        <v>138</v>
      </c>
      <c r="BM180" s="138" t="s">
        <v>295</v>
      </c>
    </row>
    <row r="181" spans="2:65" s="1" customFormat="1">
      <c r="B181" s="32"/>
      <c r="D181" s="140" t="s">
        <v>140</v>
      </c>
      <c r="F181" s="141" t="s">
        <v>296</v>
      </c>
      <c r="I181" s="142"/>
      <c r="L181" s="32"/>
      <c r="M181" s="143"/>
      <c r="T181" s="51"/>
      <c r="AT181" s="17" t="s">
        <v>140</v>
      </c>
      <c r="AU181" s="17" t="s">
        <v>82</v>
      </c>
    </row>
    <row r="182" spans="2:65" s="11" customFormat="1" ht="25.9" customHeight="1">
      <c r="B182" s="115"/>
      <c r="D182" s="116" t="s">
        <v>71</v>
      </c>
      <c r="E182" s="117" t="s">
        <v>297</v>
      </c>
      <c r="F182" s="117" t="s">
        <v>298</v>
      </c>
      <c r="I182" s="118"/>
      <c r="J182" s="119">
        <f>BK182</f>
        <v>0</v>
      </c>
      <c r="L182" s="115"/>
      <c r="M182" s="120"/>
      <c r="P182" s="121">
        <f>P183+P185+P198+P207+P236+P246+P273+P283</f>
        <v>0</v>
      </c>
      <c r="R182" s="121">
        <f>R183+R185+R198+R207+R236+R246+R273+R283</f>
        <v>1.7756808000000002</v>
      </c>
      <c r="T182" s="122">
        <f>T183+T185+T198+T207+T236+T246+T273+T283</f>
        <v>3.9711E-3</v>
      </c>
      <c r="AR182" s="116" t="s">
        <v>82</v>
      </c>
      <c r="AT182" s="123" t="s">
        <v>71</v>
      </c>
      <c r="AU182" s="123" t="s">
        <v>72</v>
      </c>
      <c r="AY182" s="116" t="s">
        <v>130</v>
      </c>
      <c r="BK182" s="124">
        <f>BK183+BK185+BK198+BK207+BK236+BK246+BK273+BK283</f>
        <v>0</v>
      </c>
    </row>
    <row r="183" spans="2:65" s="11" customFormat="1" ht="22.9" customHeight="1">
      <c r="B183" s="115"/>
      <c r="D183" s="116" t="s">
        <v>71</v>
      </c>
      <c r="E183" s="125" t="s">
        <v>299</v>
      </c>
      <c r="F183" s="125" t="s">
        <v>300</v>
      </c>
      <c r="I183" s="118"/>
      <c r="J183" s="126">
        <f>BK183</f>
        <v>0</v>
      </c>
      <c r="L183" s="115"/>
      <c r="M183" s="120"/>
      <c r="P183" s="121">
        <f>P184</f>
        <v>0</v>
      </c>
      <c r="R183" s="121">
        <f>R184</f>
        <v>0</v>
      </c>
      <c r="T183" s="122">
        <f>T184</f>
        <v>0</v>
      </c>
      <c r="AR183" s="116" t="s">
        <v>82</v>
      </c>
      <c r="AT183" s="123" t="s">
        <v>71</v>
      </c>
      <c r="AU183" s="123" t="s">
        <v>80</v>
      </c>
      <c r="AY183" s="116" t="s">
        <v>130</v>
      </c>
      <c r="BK183" s="124">
        <f>BK184</f>
        <v>0</v>
      </c>
    </row>
    <row r="184" spans="2:65" s="1" customFormat="1" ht="44.25" customHeight="1">
      <c r="B184" s="32"/>
      <c r="C184" s="127" t="s">
        <v>280</v>
      </c>
      <c r="D184" s="127" t="s">
        <v>133</v>
      </c>
      <c r="E184" s="128" t="s">
        <v>302</v>
      </c>
      <c r="F184" s="129" t="s">
        <v>303</v>
      </c>
      <c r="G184" s="130" t="s">
        <v>304</v>
      </c>
      <c r="H184" s="131">
        <v>1</v>
      </c>
      <c r="I184" s="132"/>
      <c r="J184" s="133">
        <f>ROUND(I184*H184,2)</f>
        <v>0</v>
      </c>
      <c r="K184" s="129" t="s">
        <v>19</v>
      </c>
      <c r="L184" s="32"/>
      <c r="M184" s="134" t="s">
        <v>19</v>
      </c>
      <c r="N184" s="135" t="s">
        <v>43</v>
      </c>
      <c r="P184" s="136">
        <f>O184*H184</f>
        <v>0</v>
      </c>
      <c r="Q184" s="136">
        <v>0</v>
      </c>
      <c r="R184" s="136">
        <f>Q184*H184</f>
        <v>0</v>
      </c>
      <c r="S184" s="136">
        <v>0</v>
      </c>
      <c r="T184" s="137">
        <f>S184*H184</f>
        <v>0</v>
      </c>
      <c r="AR184" s="138" t="s">
        <v>233</v>
      </c>
      <c r="AT184" s="138" t="s">
        <v>133</v>
      </c>
      <c r="AU184" s="138" t="s">
        <v>82</v>
      </c>
      <c r="AY184" s="17" t="s">
        <v>130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7" t="s">
        <v>80</v>
      </c>
      <c r="BK184" s="139">
        <f>ROUND(I184*H184,2)</f>
        <v>0</v>
      </c>
      <c r="BL184" s="17" t="s">
        <v>233</v>
      </c>
      <c r="BM184" s="138" t="s">
        <v>305</v>
      </c>
    </row>
    <row r="185" spans="2:65" s="11" customFormat="1" ht="22.9" customHeight="1">
      <c r="B185" s="115"/>
      <c r="D185" s="116" t="s">
        <v>71</v>
      </c>
      <c r="E185" s="125" t="s">
        <v>306</v>
      </c>
      <c r="F185" s="125" t="s">
        <v>307</v>
      </c>
      <c r="I185" s="118"/>
      <c r="J185" s="126">
        <f>BK185</f>
        <v>0</v>
      </c>
      <c r="L185" s="115"/>
      <c r="M185" s="120"/>
      <c r="P185" s="121">
        <f>SUM(P186:P197)</f>
        <v>0</v>
      </c>
      <c r="R185" s="121">
        <f>SUM(R186:R197)</f>
        <v>0.90966600000000009</v>
      </c>
      <c r="T185" s="122">
        <f>SUM(T186:T197)</f>
        <v>0</v>
      </c>
      <c r="AR185" s="116" t="s">
        <v>82</v>
      </c>
      <c r="AT185" s="123" t="s">
        <v>71</v>
      </c>
      <c r="AU185" s="123" t="s">
        <v>80</v>
      </c>
      <c r="AY185" s="116" t="s">
        <v>130</v>
      </c>
      <c r="BK185" s="124">
        <f>SUM(BK186:BK197)</f>
        <v>0</v>
      </c>
    </row>
    <row r="186" spans="2:65" s="1" customFormat="1" ht="16.5" customHeight="1">
      <c r="B186" s="32"/>
      <c r="C186" s="127" t="s">
        <v>7</v>
      </c>
      <c r="D186" s="127" t="s">
        <v>133</v>
      </c>
      <c r="E186" s="128" t="s">
        <v>309</v>
      </c>
      <c r="F186" s="129" t="s">
        <v>310</v>
      </c>
      <c r="G186" s="130" t="s">
        <v>214</v>
      </c>
      <c r="H186" s="131">
        <v>80.400000000000006</v>
      </c>
      <c r="I186" s="132"/>
      <c r="J186" s="133">
        <f>ROUND(I186*H186,2)</f>
        <v>0</v>
      </c>
      <c r="K186" s="129" t="s">
        <v>137</v>
      </c>
      <c r="L186" s="32"/>
      <c r="M186" s="134" t="s">
        <v>19</v>
      </c>
      <c r="N186" s="135" t="s">
        <v>43</v>
      </c>
      <c r="P186" s="136">
        <f>O186*H186</f>
        <v>0</v>
      </c>
      <c r="Q186" s="136">
        <v>3.0000000000000001E-5</v>
      </c>
      <c r="R186" s="136">
        <f>Q186*H186</f>
        <v>2.4120000000000001E-3</v>
      </c>
      <c r="S186" s="136">
        <v>0</v>
      </c>
      <c r="T186" s="137">
        <f>S186*H186</f>
        <v>0</v>
      </c>
      <c r="AR186" s="138" t="s">
        <v>233</v>
      </c>
      <c r="AT186" s="138" t="s">
        <v>133</v>
      </c>
      <c r="AU186" s="138" t="s">
        <v>82</v>
      </c>
      <c r="AY186" s="17" t="s">
        <v>130</v>
      </c>
      <c r="BE186" s="139">
        <f>IF(N186="základní",J186,0)</f>
        <v>0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7" t="s">
        <v>80</v>
      </c>
      <c r="BK186" s="139">
        <f>ROUND(I186*H186,2)</f>
        <v>0</v>
      </c>
      <c r="BL186" s="17" t="s">
        <v>233</v>
      </c>
      <c r="BM186" s="138" t="s">
        <v>539</v>
      </c>
    </row>
    <row r="187" spans="2:65" s="1" customFormat="1">
      <c r="B187" s="32"/>
      <c r="D187" s="140" t="s">
        <v>140</v>
      </c>
      <c r="F187" s="141" t="s">
        <v>312</v>
      </c>
      <c r="I187" s="142"/>
      <c r="L187" s="32"/>
      <c r="M187" s="143"/>
      <c r="T187" s="51"/>
      <c r="AT187" s="17" t="s">
        <v>140</v>
      </c>
      <c r="AU187" s="17" t="s">
        <v>82</v>
      </c>
    </row>
    <row r="188" spans="2:65" s="12" customFormat="1">
      <c r="B188" s="144"/>
      <c r="D188" s="145" t="s">
        <v>142</v>
      </c>
      <c r="E188" s="146" t="s">
        <v>19</v>
      </c>
      <c r="F188" s="147" t="s">
        <v>313</v>
      </c>
      <c r="H188" s="146" t="s">
        <v>19</v>
      </c>
      <c r="I188" s="148"/>
      <c r="L188" s="144"/>
      <c r="M188" s="149"/>
      <c r="T188" s="150"/>
      <c r="AT188" s="146" t="s">
        <v>142</v>
      </c>
      <c r="AU188" s="146" t="s">
        <v>82</v>
      </c>
      <c r="AV188" s="12" t="s">
        <v>80</v>
      </c>
      <c r="AW188" s="12" t="s">
        <v>33</v>
      </c>
      <c r="AX188" s="12" t="s">
        <v>72</v>
      </c>
      <c r="AY188" s="146" t="s">
        <v>130</v>
      </c>
    </row>
    <row r="189" spans="2:65" s="13" customFormat="1">
      <c r="B189" s="151"/>
      <c r="D189" s="145" t="s">
        <v>142</v>
      </c>
      <c r="E189" s="152" t="s">
        <v>19</v>
      </c>
      <c r="F189" s="153" t="s">
        <v>540</v>
      </c>
      <c r="H189" s="154">
        <v>80.400000000000006</v>
      </c>
      <c r="I189" s="155"/>
      <c r="L189" s="151"/>
      <c r="M189" s="156"/>
      <c r="T189" s="157"/>
      <c r="AT189" s="152" t="s">
        <v>142</v>
      </c>
      <c r="AU189" s="152" t="s">
        <v>82</v>
      </c>
      <c r="AV189" s="13" t="s">
        <v>82</v>
      </c>
      <c r="AW189" s="13" t="s">
        <v>33</v>
      </c>
      <c r="AX189" s="13" t="s">
        <v>80</v>
      </c>
      <c r="AY189" s="152" t="s">
        <v>130</v>
      </c>
    </row>
    <row r="190" spans="2:65" s="1" customFormat="1" ht="16.5" customHeight="1">
      <c r="B190" s="32"/>
      <c r="C190" s="165" t="s">
        <v>292</v>
      </c>
      <c r="D190" s="165" t="s">
        <v>225</v>
      </c>
      <c r="E190" s="166" t="s">
        <v>316</v>
      </c>
      <c r="F190" s="167" t="s">
        <v>317</v>
      </c>
      <c r="G190" s="168" t="s">
        <v>160</v>
      </c>
      <c r="H190" s="169">
        <v>0.21199999999999999</v>
      </c>
      <c r="I190" s="170"/>
      <c r="J190" s="171">
        <f>ROUND(I190*H190,2)</f>
        <v>0</v>
      </c>
      <c r="K190" s="167" t="s">
        <v>137</v>
      </c>
      <c r="L190" s="172"/>
      <c r="M190" s="173" t="s">
        <v>19</v>
      </c>
      <c r="N190" s="174" t="s">
        <v>43</v>
      </c>
      <c r="P190" s="136">
        <f>O190*H190</f>
        <v>0</v>
      </c>
      <c r="Q190" s="136">
        <v>0.44</v>
      </c>
      <c r="R190" s="136">
        <f>Q190*H190</f>
        <v>9.3280000000000002E-2</v>
      </c>
      <c r="S190" s="136">
        <v>0</v>
      </c>
      <c r="T190" s="137">
        <f>S190*H190</f>
        <v>0</v>
      </c>
      <c r="AR190" s="138" t="s">
        <v>318</v>
      </c>
      <c r="AT190" s="138" t="s">
        <v>225</v>
      </c>
      <c r="AU190" s="138" t="s">
        <v>82</v>
      </c>
      <c r="AY190" s="17" t="s">
        <v>130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7" t="s">
        <v>80</v>
      </c>
      <c r="BK190" s="139">
        <f>ROUND(I190*H190,2)</f>
        <v>0</v>
      </c>
      <c r="BL190" s="17" t="s">
        <v>233</v>
      </c>
      <c r="BM190" s="138" t="s">
        <v>541</v>
      </c>
    </row>
    <row r="191" spans="2:65" s="13" customFormat="1">
      <c r="B191" s="151"/>
      <c r="D191" s="145" t="s">
        <v>142</v>
      </c>
      <c r="E191" s="152" t="s">
        <v>19</v>
      </c>
      <c r="F191" s="153" t="s">
        <v>542</v>
      </c>
      <c r="H191" s="154">
        <v>0.21199999999999999</v>
      </c>
      <c r="I191" s="155"/>
      <c r="L191" s="151"/>
      <c r="M191" s="156"/>
      <c r="T191" s="157"/>
      <c r="AT191" s="152" t="s">
        <v>142</v>
      </c>
      <c r="AU191" s="152" t="s">
        <v>82</v>
      </c>
      <c r="AV191" s="13" t="s">
        <v>82</v>
      </c>
      <c r="AW191" s="13" t="s">
        <v>33</v>
      </c>
      <c r="AX191" s="13" t="s">
        <v>80</v>
      </c>
      <c r="AY191" s="152" t="s">
        <v>130</v>
      </c>
    </row>
    <row r="192" spans="2:65" s="1" customFormat="1" ht="16.5" customHeight="1">
      <c r="B192" s="32"/>
      <c r="C192" s="127" t="s">
        <v>301</v>
      </c>
      <c r="D192" s="127" t="s">
        <v>133</v>
      </c>
      <c r="E192" s="128" t="s">
        <v>322</v>
      </c>
      <c r="F192" s="129" t="s">
        <v>323</v>
      </c>
      <c r="G192" s="130" t="s">
        <v>136</v>
      </c>
      <c r="H192" s="131">
        <v>37.1</v>
      </c>
      <c r="I192" s="132"/>
      <c r="J192" s="133">
        <f>ROUND(I192*H192,2)</f>
        <v>0</v>
      </c>
      <c r="K192" s="129" t="s">
        <v>137</v>
      </c>
      <c r="L192" s="32"/>
      <c r="M192" s="134" t="s">
        <v>19</v>
      </c>
      <c r="N192" s="135" t="s">
        <v>43</v>
      </c>
      <c r="P192" s="136">
        <f>O192*H192</f>
        <v>0</v>
      </c>
      <c r="Q192" s="136">
        <v>2.1940000000000001E-2</v>
      </c>
      <c r="R192" s="136">
        <f>Q192*H192</f>
        <v>0.81397400000000009</v>
      </c>
      <c r="S192" s="136">
        <v>0</v>
      </c>
      <c r="T192" s="137">
        <f>S192*H192</f>
        <v>0</v>
      </c>
      <c r="AR192" s="138" t="s">
        <v>233</v>
      </c>
      <c r="AT192" s="138" t="s">
        <v>133</v>
      </c>
      <c r="AU192" s="138" t="s">
        <v>82</v>
      </c>
      <c r="AY192" s="17" t="s">
        <v>130</v>
      </c>
      <c r="BE192" s="139">
        <f>IF(N192="základní",J192,0)</f>
        <v>0</v>
      </c>
      <c r="BF192" s="139">
        <f>IF(N192="snížená",J192,0)</f>
        <v>0</v>
      </c>
      <c r="BG192" s="139">
        <f>IF(N192="zákl. přenesená",J192,0)</f>
        <v>0</v>
      </c>
      <c r="BH192" s="139">
        <f>IF(N192="sníž. přenesená",J192,0)</f>
        <v>0</v>
      </c>
      <c r="BI192" s="139">
        <f>IF(N192="nulová",J192,0)</f>
        <v>0</v>
      </c>
      <c r="BJ192" s="17" t="s">
        <v>80</v>
      </c>
      <c r="BK192" s="139">
        <f>ROUND(I192*H192,2)</f>
        <v>0</v>
      </c>
      <c r="BL192" s="17" t="s">
        <v>233</v>
      </c>
      <c r="BM192" s="138" t="s">
        <v>543</v>
      </c>
    </row>
    <row r="193" spans="2:65" s="1" customFormat="1">
      <c r="B193" s="32"/>
      <c r="D193" s="140" t="s">
        <v>140</v>
      </c>
      <c r="F193" s="141" t="s">
        <v>325</v>
      </c>
      <c r="I193" s="142"/>
      <c r="L193" s="32"/>
      <c r="M193" s="143"/>
      <c r="T193" s="51"/>
      <c r="AT193" s="17" t="s">
        <v>140</v>
      </c>
      <c r="AU193" s="17" t="s">
        <v>82</v>
      </c>
    </row>
    <row r="194" spans="2:65" s="12" customFormat="1">
      <c r="B194" s="144"/>
      <c r="D194" s="145" t="s">
        <v>142</v>
      </c>
      <c r="E194" s="146" t="s">
        <v>19</v>
      </c>
      <c r="F194" s="147" t="s">
        <v>326</v>
      </c>
      <c r="H194" s="146" t="s">
        <v>19</v>
      </c>
      <c r="I194" s="148"/>
      <c r="L194" s="144"/>
      <c r="M194" s="149"/>
      <c r="T194" s="150"/>
      <c r="AT194" s="146" t="s">
        <v>142</v>
      </c>
      <c r="AU194" s="146" t="s">
        <v>82</v>
      </c>
      <c r="AV194" s="12" t="s">
        <v>80</v>
      </c>
      <c r="AW194" s="12" t="s">
        <v>33</v>
      </c>
      <c r="AX194" s="12" t="s">
        <v>72</v>
      </c>
      <c r="AY194" s="146" t="s">
        <v>130</v>
      </c>
    </row>
    <row r="195" spans="2:65" s="13" customFormat="1">
      <c r="B195" s="151"/>
      <c r="D195" s="145" t="s">
        <v>142</v>
      </c>
      <c r="E195" s="152" t="s">
        <v>19</v>
      </c>
      <c r="F195" s="153" t="s">
        <v>544</v>
      </c>
      <c r="H195" s="154">
        <v>37.1</v>
      </c>
      <c r="I195" s="155"/>
      <c r="L195" s="151"/>
      <c r="M195" s="156"/>
      <c r="T195" s="157"/>
      <c r="AT195" s="152" t="s">
        <v>142</v>
      </c>
      <c r="AU195" s="152" t="s">
        <v>82</v>
      </c>
      <c r="AV195" s="13" t="s">
        <v>82</v>
      </c>
      <c r="AW195" s="13" t="s">
        <v>33</v>
      </c>
      <c r="AX195" s="13" t="s">
        <v>80</v>
      </c>
      <c r="AY195" s="152" t="s">
        <v>130</v>
      </c>
    </row>
    <row r="196" spans="2:65" s="1" customFormat="1" ht="24.2" customHeight="1">
      <c r="B196" s="32"/>
      <c r="C196" s="127" t="s">
        <v>308</v>
      </c>
      <c r="D196" s="127" t="s">
        <v>133</v>
      </c>
      <c r="E196" s="128" t="s">
        <v>329</v>
      </c>
      <c r="F196" s="129" t="s">
        <v>330</v>
      </c>
      <c r="G196" s="130" t="s">
        <v>331</v>
      </c>
      <c r="H196" s="175"/>
      <c r="I196" s="132"/>
      <c r="J196" s="133">
        <f>ROUND(I196*H196,2)</f>
        <v>0</v>
      </c>
      <c r="K196" s="129" t="s">
        <v>137</v>
      </c>
      <c r="L196" s="32"/>
      <c r="M196" s="134" t="s">
        <v>19</v>
      </c>
      <c r="N196" s="135" t="s">
        <v>43</v>
      </c>
      <c r="P196" s="136">
        <f>O196*H196</f>
        <v>0</v>
      </c>
      <c r="Q196" s="136">
        <v>0</v>
      </c>
      <c r="R196" s="136">
        <f>Q196*H196</f>
        <v>0</v>
      </c>
      <c r="S196" s="136">
        <v>0</v>
      </c>
      <c r="T196" s="137">
        <f>S196*H196</f>
        <v>0</v>
      </c>
      <c r="AR196" s="138" t="s">
        <v>233</v>
      </c>
      <c r="AT196" s="138" t="s">
        <v>133</v>
      </c>
      <c r="AU196" s="138" t="s">
        <v>82</v>
      </c>
      <c r="AY196" s="17" t="s">
        <v>130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7" t="s">
        <v>80</v>
      </c>
      <c r="BK196" s="139">
        <f>ROUND(I196*H196,2)</f>
        <v>0</v>
      </c>
      <c r="BL196" s="17" t="s">
        <v>233</v>
      </c>
      <c r="BM196" s="138" t="s">
        <v>545</v>
      </c>
    </row>
    <row r="197" spans="2:65" s="1" customFormat="1">
      <c r="B197" s="32"/>
      <c r="D197" s="140" t="s">
        <v>140</v>
      </c>
      <c r="F197" s="141" t="s">
        <v>333</v>
      </c>
      <c r="I197" s="142"/>
      <c r="L197" s="32"/>
      <c r="M197" s="143"/>
      <c r="T197" s="51"/>
      <c r="AT197" s="17" t="s">
        <v>140</v>
      </c>
      <c r="AU197" s="17" t="s">
        <v>82</v>
      </c>
    </row>
    <row r="198" spans="2:65" s="11" customFormat="1" ht="22.9" customHeight="1">
      <c r="B198" s="115"/>
      <c r="D198" s="116" t="s">
        <v>71</v>
      </c>
      <c r="E198" s="125" t="s">
        <v>334</v>
      </c>
      <c r="F198" s="125" t="s">
        <v>335</v>
      </c>
      <c r="I198" s="118"/>
      <c r="J198" s="126">
        <f>BK198</f>
        <v>0</v>
      </c>
      <c r="L198" s="115"/>
      <c r="M198" s="120"/>
      <c r="P198" s="121">
        <f>SUM(P199:P206)</f>
        <v>0</v>
      </c>
      <c r="R198" s="121">
        <f>SUM(R199:R206)</f>
        <v>7.2790900000000006E-2</v>
      </c>
      <c r="T198" s="122">
        <f>SUM(T199:T206)</f>
        <v>0</v>
      </c>
      <c r="AR198" s="116" t="s">
        <v>82</v>
      </c>
      <c r="AT198" s="123" t="s">
        <v>71</v>
      </c>
      <c r="AU198" s="123" t="s">
        <v>80</v>
      </c>
      <c r="AY198" s="116" t="s">
        <v>130</v>
      </c>
      <c r="BK198" s="124">
        <f>SUM(BK199:BK206)</f>
        <v>0</v>
      </c>
    </row>
    <row r="199" spans="2:65" s="1" customFormat="1" ht="37.9" customHeight="1">
      <c r="B199" s="32"/>
      <c r="C199" s="127" t="s">
        <v>315</v>
      </c>
      <c r="D199" s="127" t="s">
        <v>133</v>
      </c>
      <c r="E199" s="128" t="s">
        <v>337</v>
      </c>
      <c r="F199" s="129" t="s">
        <v>338</v>
      </c>
      <c r="G199" s="130" t="s">
        <v>136</v>
      </c>
      <c r="H199" s="131">
        <v>2.105</v>
      </c>
      <c r="I199" s="132"/>
      <c r="J199" s="133">
        <f>ROUND(I199*H199,2)</f>
        <v>0</v>
      </c>
      <c r="K199" s="129" t="s">
        <v>137</v>
      </c>
      <c r="L199" s="32"/>
      <c r="M199" s="134" t="s">
        <v>19</v>
      </c>
      <c r="N199" s="135" t="s">
        <v>43</v>
      </c>
      <c r="P199" s="136">
        <f>O199*H199</f>
        <v>0</v>
      </c>
      <c r="Q199" s="136">
        <v>3.2969999999999999E-2</v>
      </c>
      <c r="R199" s="136">
        <f>Q199*H199</f>
        <v>6.9401850000000001E-2</v>
      </c>
      <c r="S199" s="136">
        <v>0</v>
      </c>
      <c r="T199" s="137">
        <f>S199*H199</f>
        <v>0</v>
      </c>
      <c r="AR199" s="138" t="s">
        <v>233</v>
      </c>
      <c r="AT199" s="138" t="s">
        <v>133</v>
      </c>
      <c r="AU199" s="138" t="s">
        <v>82</v>
      </c>
      <c r="AY199" s="17" t="s">
        <v>130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7" t="s">
        <v>80</v>
      </c>
      <c r="BK199" s="139">
        <f>ROUND(I199*H199,2)</f>
        <v>0</v>
      </c>
      <c r="BL199" s="17" t="s">
        <v>233</v>
      </c>
      <c r="BM199" s="138" t="s">
        <v>546</v>
      </c>
    </row>
    <row r="200" spans="2:65" s="1" customFormat="1">
      <c r="B200" s="32"/>
      <c r="D200" s="140" t="s">
        <v>140</v>
      </c>
      <c r="F200" s="141" t="s">
        <v>340</v>
      </c>
      <c r="I200" s="142"/>
      <c r="L200" s="32"/>
      <c r="M200" s="143"/>
      <c r="T200" s="51"/>
      <c r="AT200" s="17" t="s">
        <v>140</v>
      </c>
      <c r="AU200" s="17" t="s">
        <v>82</v>
      </c>
    </row>
    <row r="201" spans="2:65" s="12" customFormat="1">
      <c r="B201" s="144"/>
      <c r="D201" s="145" t="s">
        <v>142</v>
      </c>
      <c r="E201" s="146" t="s">
        <v>19</v>
      </c>
      <c r="F201" s="147" t="s">
        <v>341</v>
      </c>
      <c r="H201" s="146" t="s">
        <v>19</v>
      </c>
      <c r="I201" s="148"/>
      <c r="L201" s="144"/>
      <c r="M201" s="149"/>
      <c r="T201" s="150"/>
      <c r="AT201" s="146" t="s">
        <v>142</v>
      </c>
      <c r="AU201" s="146" t="s">
        <v>82</v>
      </c>
      <c r="AV201" s="12" t="s">
        <v>80</v>
      </c>
      <c r="AW201" s="12" t="s">
        <v>33</v>
      </c>
      <c r="AX201" s="12" t="s">
        <v>72</v>
      </c>
      <c r="AY201" s="146" t="s">
        <v>130</v>
      </c>
    </row>
    <row r="202" spans="2:65" s="13" customFormat="1">
      <c r="B202" s="151"/>
      <c r="D202" s="145" t="s">
        <v>142</v>
      </c>
      <c r="E202" s="152" t="s">
        <v>19</v>
      </c>
      <c r="F202" s="153" t="s">
        <v>342</v>
      </c>
      <c r="H202" s="154">
        <v>2.105</v>
      </c>
      <c r="I202" s="155"/>
      <c r="L202" s="151"/>
      <c r="M202" s="156"/>
      <c r="T202" s="157"/>
      <c r="AT202" s="152" t="s">
        <v>142</v>
      </c>
      <c r="AU202" s="152" t="s">
        <v>82</v>
      </c>
      <c r="AV202" s="13" t="s">
        <v>82</v>
      </c>
      <c r="AW202" s="13" t="s">
        <v>33</v>
      </c>
      <c r="AX202" s="13" t="s">
        <v>80</v>
      </c>
      <c r="AY202" s="152" t="s">
        <v>130</v>
      </c>
    </row>
    <row r="203" spans="2:65" s="1" customFormat="1" ht="24.2" customHeight="1">
      <c r="B203" s="32"/>
      <c r="C203" s="127" t="s">
        <v>321</v>
      </c>
      <c r="D203" s="127" t="s">
        <v>133</v>
      </c>
      <c r="E203" s="128" t="s">
        <v>344</v>
      </c>
      <c r="F203" s="129" t="s">
        <v>345</v>
      </c>
      <c r="G203" s="130" t="s">
        <v>136</v>
      </c>
      <c r="H203" s="131">
        <v>2.105</v>
      </c>
      <c r="I203" s="132"/>
      <c r="J203" s="133">
        <f>ROUND(I203*H203,2)</f>
        <v>0</v>
      </c>
      <c r="K203" s="129" t="s">
        <v>137</v>
      </c>
      <c r="L203" s="32"/>
      <c r="M203" s="134" t="s">
        <v>19</v>
      </c>
      <c r="N203" s="135" t="s">
        <v>43</v>
      </c>
      <c r="P203" s="136">
        <f>O203*H203</f>
        <v>0</v>
      </c>
      <c r="Q203" s="136">
        <v>1.6100000000000001E-3</v>
      </c>
      <c r="R203" s="136">
        <f>Q203*H203</f>
        <v>3.3890500000000002E-3</v>
      </c>
      <c r="S203" s="136">
        <v>0</v>
      </c>
      <c r="T203" s="137">
        <f>S203*H203</f>
        <v>0</v>
      </c>
      <c r="AR203" s="138" t="s">
        <v>233</v>
      </c>
      <c r="AT203" s="138" t="s">
        <v>133</v>
      </c>
      <c r="AU203" s="138" t="s">
        <v>82</v>
      </c>
      <c r="AY203" s="17" t="s">
        <v>130</v>
      </c>
      <c r="BE203" s="139">
        <f>IF(N203="základní",J203,0)</f>
        <v>0</v>
      </c>
      <c r="BF203" s="139">
        <f>IF(N203="snížená",J203,0)</f>
        <v>0</v>
      </c>
      <c r="BG203" s="139">
        <f>IF(N203="zákl. přenesená",J203,0)</f>
        <v>0</v>
      </c>
      <c r="BH203" s="139">
        <f>IF(N203="sníž. přenesená",J203,0)</f>
        <v>0</v>
      </c>
      <c r="BI203" s="139">
        <f>IF(N203="nulová",J203,0)</f>
        <v>0</v>
      </c>
      <c r="BJ203" s="17" t="s">
        <v>80</v>
      </c>
      <c r="BK203" s="139">
        <f>ROUND(I203*H203,2)</f>
        <v>0</v>
      </c>
      <c r="BL203" s="17" t="s">
        <v>233</v>
      </c>
      <c r="BM203" s="138" t="s">
        <v>547</v>
      </c>
    </row>
    <row r="204" spans="2:65" s="1" customFormat="1">
      <c r="B204" s="32"/>
      <c r="D204" s="140" t="s">
        <v>140</v>
      </c>
      <c r="F204" s="141" t="s">
        <v>347</v>
      </c>
      <c r="I204" s="142"/>
      <c r="L204" s="32"/>
      <c r="M204" s="143"/>
      <c r="T204" s="51"/>
      <c r="AT204" s="17" t="s">
        <v>140</v>
      </c>
      <c r="AU204" s="17" t="s">
        <v>82</v>
      </c>
    </row>
    <row r="205" spans="2:65" s="1" customFormat="1" ht="37.9" customHeight="1">
      <c r="B205" s="32"/>
      <c r="C205" s="127" t="s">
        <v>328</v>
      </c>
      <c r="D205" s="127" t="s">
        <v>133</v>
      </c>
      <c r="E205" s="128" t="s">
        <v>349</v>
      </c>
      <c r="F205" s="129" t="s">
        <v>350</v>
      </c>
      <c r="G205" s="130" t="s">
        <v>331</v>
      </c>
      <c r="H205" s="175"/>
      <c r="I205" s="132"/>
      <c r="J205" s="133">
        <f>ROUND(I205*H205,2)</f>
        <v>0</v>
      </c>
      <c r="K205" s="129" t="s">
        <v>137</v>
      </c>
      <c r="L205" s="32"/>
      <c r="M205" s="134" t="s">
        <v>19</v>
      </c>
      <c r="N205" s="135" t="s">
        <v>43</v>
      </c>
      <c r="P205" s="136">
        <f>O205*H205</f>
        <v>0</v>
      </c>
      <c r="Q205" s="136">
        <v>0</v>
      </c>
      <c r="R205" s="136">
        <f>Q205*H205</f>
        <v>0</v>
      </c>
      <c r="S205" s="136">
        <v>0</v>
      </c>
      <c r="T205" s="137">
        <f>S205*H205</f>
        <v>0</v>
      </c>
      <c r="AR205" s="138" t="s">
        <v>233</v>
      </c>
      <c r="AT205" s="138" t="s">
        <v>133</v>
      </c>
      <c r="AU205" s="138" t="s">
        <v>82</v>
      </c>
      <c r="AY205" s="17" t="s">
        <v>130</v>
      </c>
      <c r="BE205" s="139">
        <f>IF(N205="základní",J205,0)</f>
        <v>0</v>
      </c>
      <c r="BF205" s="139">
        <f>IF(N205="snížená",J205,0)</f>
        <v>0</v>
      </c>
      <c r="BG205" s="139">
        <f>IF(N205="zákl. přenesená",J205,0)</f>
        <v>0</v>
      </c>
      <c r="BH205" s="139">
        <f>IF(N205="sníž. přenesená",J205,0)</f>
        <v>0</v>
      </c>
      <c r="BI205" s="139">
        <f>IF(N205="nulová",J205,0)</f>
        <v>0</v>
      </c>
      <c r="BJ205" s="17" t="s">
        <v>80</v>
      </c>
      <c r="BK205" s="139">
        <f>ROUND(I205*H205,2)</f>
        <v>0</v>
      </c>
      <c r="BL205" s="17" t="s">
        <v>233</v>
      </c>
      <c r="BM205" s="138" t="s">
        <v>548</v>
      </c>
    </row>
    <row r="206" spans="2:65" s="1" customFormat="1">
      <c r="B206" s="32"/>
      <c r="D206" s="140" t="s">
        <v>140</v>
      </c>
      <c r="F206" s="141" t="s">
        <v>352</v>
      </c>
      <c r="I206" s="142"/>
      <c r="L206" s="32"/>
      <c r="M206" s="143"/>
      <c r="T206" s="51"/>
      <c r="AT206" s="17" t="s">
        <v>140</v>
      </c>
      <c r="AU206" s="17" t="s">
        <v>82</v>
      </c>
    </row>
    <row r="207" spans="2:65" s="11" customFormat="1" ht="22.9" customHeight="1">
      <c r="B207" s="115"/>
      <c r="D207" s="116" t="s">
        <v>71</v>
      </c>
      <c r="E207" s="125" t="s">
        <v>353</v>
      </c>
      <c r="F207" s="125" t="s">
        <v>354</v>
      </c>
      <c r="I207" s="118"/>
      <c r="J207" s="126">
        <f>BK207</f>
        <v>0</v>
      </c>
      <c r="L207" s="115"/>
      <c r="M207" s="120"/>
      <c r="P207" s="121">
        <f>SUM(P208:P235)</f>
        <v>0</v>
      </c>
      <c r="R207" s="121">
        <f>SUM(R208:R235)</f>
        <v>0</v>
      </c>
      <c r="T207" s="122">
        <f>SUM(T208:T235)</f>
        <v>0</v>
      </c>
      <c r="AR207" s="116" t="s">
        <v>82</v>
      </c>
      <c r="AT207" s="123" t="s">
        <v>71</v>
      </c>
      <c r="AU207" s="123" t="s">
        <v>80</v>
      </c>
      <c r="AY207" s="116" t="s">
        <v>130</v>
      </c>
      <c r="BK207" s="124">
        <f>SUM(BK208:BK235)</f>
        <v>0</v>
      </c>
    </row>
    <row r="208" spans="2:65" s="1" customFormat="1" ht="37.9" customHeight="1">
      <c r="B208" s="32"/>
      <c r="C208" s="127" t="s">
        <v>336</v>
      </c>
      <c r="D208" s="127" t="s">
        <v>133</v>
      </c>
      <c r="E208" s="128" t="s">
        <v>356</v>
      </c>
      <c r="F208" s="129" t="s">
        <v>357</v>
      </c>
      <c r="G208" s="130" t="s">
        <v>136</v>
      </c>
      <c r="H208" s="131">
        <v>161.1</v>
      </c>
      <c r="I208" s="132"/>
      <c r="J208" s="133">
        <f>ROUND(I208*H208,2)</f>
        <v>0</v>
      </c>
      <c r="K208" s="129" t="s">
        <v>19</v>
      </c>
      <c r="L208" s="32"/>
      <c r="M208" s="134" t="s">
        <v>19</v>
      </c>
      <c r="N208" s="135" t="s">
        <v>43</v>
      </c>
      <c r="P208" s="136">
        <f>O208*H208</f>
        <v>0</v>
      </c>
      <c r="Q208" s="136">
        <v>0</v>
      </c>
      <c r="R208" s="136">
        <f>Q208*H208</f>
        <v>0</v>
      </c>
      <c r="S208" s="136">
        <v>0</v>
      </c>
      <c r="T208" s="137">
        <f>S208*H208</f>
        <v>0</v>
      </c>
      <c r="AR208" s="138" t="s">
        <v>233</v>
      </c>
      <c r="AT208" s="138" t="s">
        <v>133</v>
      </c>
      <c r="AU208" s="138" t="s">
        <v>82</v>
      </c>
      <c r="AY208" s="17" t="s">
        <v>130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7" t="s">
        <v>80</v>
      </c>
      <c r="BK208" s="139">
        <f>ROUND(I208*H208,2)</f>
        <v>0</v>
      </c>
      <c r="BL208" s="17" t="s">
        <v>233</v>
      </c>
      <c r="BM208" s="138" t="s">
        <v>358</v>
      </c>
    </row>
    <row r="209" spans="2:65" s="12" customFormat="1">
      <c r="B209" s="144"/>
      <c r="D209" s="145" t="s">
        <v>142</v>
      </c>
      <c r="E209" s="146" t="s">
        <v>19</v>
      </c>
      <c r="F209" s="147" t="s">
        <v>359</v>
      </c>
      <c r="H209" s="146" t="s">
        <v>19</v>
      </c>
      <c r="I209" s="148"/>
      <c r="L209" s="144"/>
      <c r="M209" s="149"/>
      <c r="T209" s="150"/>
      <c r="AT209" s="146" t="s">
        <v>142</v>
      </c>
      <c r="AU209" s="146" t="s">
        <v>82</v>
      </c>
      <c r="AV209" s="12" t="s">
        <v>80</v>
      </c>
      <c r="AW209" s="12" t="s">
        <v>33</v>
      </c>
      <c r="AX209" s="12" t="s">
        <v>72</v>
      </c>
      <c r="AY209" s="146" t="s">
        <v>130</v>
      </c>
    </row>
    <row r="210" spans="2:65" s="12" customFormat="1">
      <c r="B210" s="144"/>
      <c r="D210" s="145" t="s">
        <v>142</v>
      </c>
      <c r="E210" s="146" t="s">
        <v>19</v>
      </c>
      <c r="F210" s="147" t="s">
        <v>360</v>
      </c>
      <c r="H210" s="146" t="s">
        <v>19</v>
      </c>
      <c r="I210" s="148"/>
      <c r="L210" s="144"/>
      <c r="M210" s="149"/>
      <c r="T210" s="150"/>
      <c r="AT210" s="146" t="s">
        <v>142</v>
      </c>
      <c r="AU210" s="146" t="s">
        <v>82</v>
      </c>
      <c r="AV210" s="12" t="s">
        <v>80</v>
      </c>
      <c r="AW210" s="12" t="s">
        <v>33</v>
      </c>
      <c r="AX210" s="12" t="s">
        <v>72</v>
      </c>
      <c r="AY210" s="146" t="s">
        <v>130</v>
      </c>
    </row>
    <row r="211" spans="2:65" s="12" customFormat="1">
      <c r="B211" s="144"/>
      <c r="D211" s="145" t="s">
        <v>142</v>
      </c>
      <c r="E211" s="146" t="s">
        <v>19</v>
      </c>
      <c r="F211" s="147" t="s">
        <v>361</v>
      </c>
      <c r="H211" s="146" t="s">
        <v>19</v>
      </c>
      <c r="I211" s="148"/>
      <c r="L211" s="144"/>
      <c r="M211" s="149"/>
      <c r="T211" s="150"/>
      <c r="AT211" s="146" t="s">
        <v>142</v>
      </c>
      <c r="AU211" s="146" t="s">
        <v>82</v>
      </c>
      <c r="AV211" s="12" t="s">
        <v>80</v>
      </c>
      <c r="AW211" s="12" t="s">
        <v>33</v>
      </c>
      <c r="AX211" s="12" t="s">
        <v>72</v>
      </c>
      <c r="AY211" s="146" t="s">
        <v>130</v>
      </c>
    </row>
    <row r="212" spans="2:65" s="12" customFormat="1">
      <c r="B212" s="144"/>
      <c r="D212" s="145" t="s">
        <v>142</v>
      </c>
      <c r="E212" s="146" t="s">
        <v>19</v>
      </c>
      <c r="F212" s="147" t="s">
        <v>362</v>
      </c>
      <c r="H212" s="146" t="s">
        <v>19</v>
      </c>
      <c r="I212" s="148"/>
      <c r="L212" s="144"/>
      <c r="M212" s="149"/>
      <c r="T212" s="150"/>
      <c r="AT212" s="146" t="s">
        <v>142</v>
      </c>
      <c r="AU212" s="146" t="s">
        <v>82</v>
      </c>
      <c r="AV212" s="12" t="s">
        <v>80</v>
      </c>
      <c r="AW212" s="12" t="s">
        <v>33</v>
      </c>
      <c r="AX212" s="12" t="s">
        <v>72</v>
      </c>
      <c r="AY212" s="146" t="s">
        <v>130</v>
      </c>
    </row>
    <row r="213" spans="2:65" s="12" customFormat="1">
      <c r="B213" s="144"/>
      <c r="D213" s="145" t="s">
        <v>142</v>
      </c>
      <c r="E213" s="146" t="s">
        <v>19</v>
      </c>
      <c r="F213" s="147" t="s">
        <v>363</v>
      </c>
      <c r="H213" s="146" t="s">
        <v>19</v>
      </c>
      <c r="I213" s="148"/>
      <c r="L213" s="144"/>
      <c r="M213" s="149"/>
      <c r="T213" s="150"/>
      <c r="AT213" s="146" t="s">
        <v>142</v>
      </c>
      <c r="AU213" s="146" t="s">
        <v>82</v>
      </c>
      <c r="AV213" s="12" t="s">
        <v>80</v>
      </c>
      <c r="AW213" s="12" t="s">
        <v>33</v>
      </c>
      <c r="AX213" s="12" t="s">
        <v>72</v>
      </c>
      <c r="AY213" s="146" t="s">
        <v>130</v>
      </c>
    </row>
    <row r="214" spans="2:65" s="12" customFormat="1">
      <c r="B214" s="144"/>
      <c r="D214" s="145" t="s">
        <v>142</v>
      </c>
      <c r="E214" s="146" t="s">
        <v>19</v>
      </c>
      <c r="F214" s="147" t="s">
        <v>364</v>
      </c>
      <c r="H214" s="146" t="s">
        <v>19</v>
      </c>
      <c r="I214" s="148"/>
      <c r="L214" s="144"/>
      <c r="M214" s="149"/>
      <c r="T214" s="150"/>
      <c r="AT214" s="146" t="s">
        <v>142</v>
      </c>
      <c r="AU214" s="146" t="s">
        <v>82</v>
      </c>
      <c r="AV214" s="12" t="s">
        <v>80</v>
      </c>
      <c r="AW214" s="12" t="s">
        <v>33</v>
      </c>
      <c r="AX214" s="12" t="s">
        <v>72</v>
      </c>
      <c r="AY214" s="146" t="s">
        <v>130</v>
      </c>
    </row>
    <row r="215" spans="2:65" s="12" customFormat="1">
      <c r="B215" s="144"/>
      <c r="D215" s="145" t="s">
        <v>142</v>
      </c>
      <c r="E215" s="146" t="s">
        <v>19</v>
      </c>
      <c r="F215" s="147" t="s">
        <v>365</v>
      </c>
      <c r="H215" s="146" t="s">
        <v>19</v>
      </c>
      <c r="I215" s="148"/>
      <c r="L215" s="144"/>
      <c r="M215" s="149"/>
      <c r="T215" s="150"/>
      <c r="AT215" s="146" t="s">
        <v>142</v>
      </c>
      <c r="AU215" s="146" t="s">
        <v>82</v>
      </c>
      <c r="AV215" s="12" t="s">
        <v>80</v>
      </c>
      <c r="AW215" s="12" t="s">
        <v>33</v>
      </c>
      <c r="AX215" s="12" t="s">
        <v>72</v>
      </c>
      <c r="AY215" s="146" t="s">
        <v>130</v>
      </c>
    </row>
    <row r="216" spans="2:65" s="12" customFormat="1">
      <c r="B216" s="144"/>
      <c r="D216" s="145" t="s">
        <v>142</v>
      </c>
      <c r="E216" s="146" t="s">
        <v>19</v>
      </c>
      <c r="F216" s="147" t="s">
        <v>366</v>
      </c>
      <c r="H216" s="146" t="s">
        <v>19</v>
      </c>
      <c r="I216" s="148"/>
      <c r="L216" s="144"/>
      <c r="M216" s="149"/>
      <c r="T216" s="150"/>
      <c r="AT216" s="146" t="s">
        <v>142</v>
      </c>
      <c r="AU216" s="146" t="s">
        <v>82</v>
      </c>
      <c r="AV216" s="12" t="s">
        <v>80</v>
      </c>
      <c r="AW216" s="12" t="s">
        <v>33</v>
      </c>
      <c r="AX216" s="12" t="s">
        <v>72</v>
      </c>
      <c r="AY216" s="146" t="s">
        <v>130</v>
      </c>
    </row>
    <row r="217" spans="2:65" s="12" customFormat="1">
      <c r="B217" s="144"/>
      <c r="D217" s="145" t="s">
        <v>142</v>
      </c>
      <c r="E217" s="146" t="s">
        <v>19</v>
      </c>
      <c r="F217" s="147" t="s">
        <v>778</v>
      </c>
      <c r="H217" s="146" t="s">
        <v>19</v>
      </c>
      <c r="I217" s="148"/>
      <c r="L217" s="144"/>
      <c r="M217" s="149"/>
      <c r="T217" s="150"/>
      <c r="AT217" s="146" t="s">
        <v>142</v>
      </c>
      <c r="AU217" s="146" t="s">
        <v>82</v>
      </c>
      <c r="AV217" s="12" t="s">
        <v>80</v>
      </c>
      <c r="AW217" s="12" t="s">
        <v>33</v>
      </c>
      <c r="AX217" s="12" t="s">
        <v>72</v>
      </c>
      <c r="AY217" s="146" t="s">
        <v>130</v>
      </c>
    </row>
    <row r="218" spans="2:65" s="12" customFormat="1">
      <c r="B218" s="144"/>
      <c r="D218" s="145" t="s">
        <v>142</v>
      </c>
      <c r="E218" s="146" t="s">
        <v>19</v>
      </c>
      <c r="F218" s="147" t="s">
        <v>367</v>
      </c>
      <c r="H218" s="146" t="s">
        <v>19</v>
      </c>
      <c r="I218" s="148"/>
      <c r="L218" s="144"/>
      <c r="M218" s="149"/>
      <c r="T218" s="150"/>
      <c r="AT218" s="146" t="s">
        <v>142</v>
      </c>
      <c r="AU218" s="146" t="s">
        <v>82</v>
      </c>
      <c r="AV218" s="12" t="s">
        <v>80</v>
      </c>
      <c r="AW218" s="12" t="s">
        <v>33</v>
      </c>
      <c r="AX218" s="12" t="s">
        <v>72</v>
      </c>
      <c r="AY218" s="146" t="s">
        <v>130</v>
      </c>
    </row>
    <row r="219" spans="2:65" s="13" customFormat="1">
      <c r="B219" s="151"/>
      <c r="D219" s="145" t="s">
        <v>142</v>
      </c>
      <c r="E219" s="152" t="s">
        <v>19</v>
      </c>
      <c r="F219" s="153" t="s">
        <v>549</v>
      </c>
      <c r="H219" s="154">
        <v>148.69999999999999</v>
      </c>
      <c r="I219" s="155"/>
      <c r="L219" s="151"/>
      <c r="M219" s="156"/>
      <c r="T219" s="157"/>
      <c r="AT219" s="152" t="s">
        <v>142</v>
      </c>
      <c r="AU219" s="152" t="s">
        <v>82</v>
      </c>
      <c r="AV219" s="13" t="s">
        <v>82</v>
      </c>
      <c r="AW219" s="13" t="s">
        <v>33</v>
      </c>
      <c r="AX219" s="13" t="s">
        <v>72</v>
      </c>
      <c r="AY219" s="152" t="s">
        <v>130</v>
      </c>
    </row>
    <row r="220" spans="2:65" s="12" customFormat="1">
      <c r="B220" s="144"/>
      <c r="D220" s="145" t="s">
        <v>142</v>
      </c>
      <c r="E220" s="146" t="s">
        <v>19</v>
      </c>
      <c r="F220" s="147" t="s">
        <v>369</v>
      </c>
      <c r="H220" s="146" t="s">
        <v>19</v>
      </c>
      <c r="I220" s="148"/>
      <c r="L220" s="144"/>
      <c r="M220" s="149"/>
      <c r="T220" s="150"/>
      <c r="AT220" s="146" t="s">
        <v>142</v>
      </c>
      <c r="AU220" s="146" t="s">
        <v>82</v>
      </c>
      <c r="AV220" s="12" t="s">
        <v>80</v>
      </c>
      <c r="AW220" s="12" t="s">
        <v>33</v>
      </c>
      <c r="AX220" s="12" t="s">
        <v>72</v>
      </c>
      <c r="AY220" s="146" t="s">
        <v>130</v>
      </c>
    </row>
    <row r="221" spans="2:65" s="13" customFormat="1">
      <c r="B221" s="151"/>
      <c r="D221" s="145" t="s">
        <v>142</v>
      </c>
      <c r="E221" s="152" t="s">
        <v>19</v>
      </c>
      <c r="F221" s="153" t="s">
        <v>550</v>
      </c>
      <c r="H221" s="154">
        <v>12.4</v>
      </c>
      <c r="I221" s="155"/>
      <c r="L221" s="151"/>
      <c r="M221" s="156"/>
      <c r="T221" s="157"/>
      <c r="AT221" s="152" t="s">
        <v>142</v>
      </c>
      <c r="AU221" s="152" t="s">
        <v>82</v>
      </c>
      <c r="AV221" s="13" t="s">
        <v>82</v>
      </c>
      <c r="AW221" s="13" t="s">
        <v>33</v>
      </c>
      <c r="AX221" s="13" t="s">
        <v>72</v>
      </c>
      <c r="AY221" s="152" t="s">
        <v>130</v>
      </c>
    </row>
    <row r="222" spans="2:65" s="14" customFormat="1">
      <c r="B222" s="158"/>
      <c r="D222" s="145" t="s">
        <v>142</v>
      </c>
      <c r="E222" s="159" t="s">
        <v>19</v>
      </c>
      <c r="F222" s="160" t="s">
        <v>167</v>
      </c>
      <c r="H222" s="161">
        <v>161.1</v>
      </c>
      <c r="I222" s="162"/>
      <c r="L222" s="158"/>
      <c r="M222" s="163"/>
      <c r="T222" s="164"/>
      <c r="AT222" s="159" t="s">
        <v>142</v>
      </c>
      <c r="AU222" s="159" t="s">
        <v>82</v>
      </c>
      <c r="AV222" s="14" t="s">
        <v>138</v>
      </c>
      <c r="AW222" s="14" t="s">
        <v>33</v>
      </c>
      <c r="AX222" s="14" t="s">
        <v>80</v>
      </c>
      <c r="AY222" s="159" t="s">
        <v>130</v>
      </c>
    </row>
    <row r="223" spans="2:65" s="1" customFormat="1" ht="49.15" customHeight="1">
      <c r="B223" s="32"/>
      <c r="C223" s="127" t="s">
        <v>343</v>
      </c>
      <c r="D223" s="127" t="s">
        <v>133</v>
      </c>
      <c r="E223" s="128" t="s">
        <v>371</v>
      </c>
      <c r="F223" s="129" t="s">
        <v>372</v>
      </c>
      <c r="G223" s="130" t="s">
        <v>136</v>
      </c>
      <c r="H223" s="131">
        <v>18.3</v>
      </c>
      <c r="I223" s="132"/>
      <c r="J223" s="133">
        <f>ROUND(I223*H223,2)</f>
        <v>0</v>
      </c>
      <c r="K223" s="129" t="s">
        <v>19</v>
      </c>
      <c r="L223" s="32"/>
      <c r="M223" s="134" t="s">
        <v>19</v>
      </c>
      <c r="N223" s="135" t="s">
        <v>43</v>
      </c>
      <c r="P223" s="136">
        <f>O223*H223</f>
        <v>0</v>
      </c>
      <c r="Q223" s="136">
        <v>0</v>
      </c>
      <c r="R223" s="136">
        <f>Q223*H223</f>
        <v>0</v>
      </c>
      <c r="S223" s="136">
        <v>0</v>
      </c>
      <c r="T223" s="137">
        <f>S223*H223</f>
        <v>0</v>
      </c>
      <c r="AR223" s="138" t="s">
        <v>233</v>
      </c>
      <c r="AT223" s="138" t="s">
        <v>133</v>
      </c>
      <c r="AU223" s="138" t="s">
        <v>82</v>
      </c>
      <c r="AY223" s="17" t="s">
        <v>130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7" t="s">
        <v>80</v>
      </c>
      <c r="BK223" s="139">
        <f>ROUND(I223*H223,2)</f>
        <v>0</v>
      </c>
      <c r="BL223" s="17" t="s">
        <v>233</v>
      </c>
      <c r="BM223" s="138" t="s">
        <v>373</v>
      </c>
    </row>
    <row r="224" spans="2:65" s="1" customFormat="1" ht="37.9" customHeight="1">
      <c r="B224" s="32"/>
      <c r="C224" s="127" t="s">
        <v>348</v>
      </c>
      <c r="D224" s="127" t="s">
        <v>133</v>
      </c>
      <c r="E224" s="128" t="s">
        <v>375</v>
      </c>
      <c r="F224" s="129" t="s">
        <v>551</v>
      </c>
      <c r="G224" s="130" t="s">
        <v>221</v>
      </c>
      <c r="H224" s="131">
        <v>2</v>
      </c>
      <c r="I224" s="132"/>
      <c r="J224" s="133">
        <f>ROUND(I224*H224,2)</f>
        <v>0</v>
      </c>
      <c r="K224" s="129" t="s">
        <v>19</v>
      </c>
      <c r="L224" s="32"/>
      <c r="M224" s="134" t="s">
        <v>19</v>
      </c>
      <c r="N224" s="135" t="s">
        <v>43</v>
      </c>
      <c r="P224" s="136">
        <f>O224*H224</f>
        <v>0</v>
      </c>
      <c r="Q224" s="136">
        <v>0</v>
      </c>
      <c r="R224" s="136">
        <f>Q224*H224</f>
        <v>0</v>
      </c>
      <c r="S224" s="136">
        <v>0</v>
      </c>
      <c r="T224" s="137">
        <f>S224*H224</f>
        <v>0</v>
      </c>
      <c r="AR224" s="138" t="s">
        <v>233</v>
      </c>
      <c r="AT224" s="138" t="s">
        <v>133</v>
      </c>
      <c r="AU224" s="138" t="s">
        <v>82</v>
      </c>
      <c r="AY224" s="17" t="s">
        <v>130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7" t="s">
        <v>80</v>
      </c>
      <c r="BK224" s="139">
        <f>ROUND(I224*H224,2)</f>
        <v>0</v>
      </c>
      <c r="BL224" s="17" t="s">
        <v>233</v>
      </c>
      <c r="BM224" s="138" t="s">
        <v>377</v>
      </c>
    </row>
    <row r="225" spans="2:65" s="12" customFormat="1">
      <c r="B225" s="144"/>
      <c r="D225" s="145" t="s">
        <v>142</v>
      </c>
      <c r="E225" s="146" t="s">
        <v>19</v>
      </c>
      <c r="F225" s="147" t="s">
        <v>378</v>
      </c>
      <c r="H225" s="146" t="s">
        <v>19</v>
      </c>
      <c r="I225" s="148"/>
      <c r="L225" s="144"/>
      <c r="M225" s="149"/>
      <c r="T225" s="150"/>
      <c r="AT225" s="146" t="s">
        <v>142</v>
      </c>
      <c r="AU225" s="146" t="s">
        <v>82</v>
      </c>
      <c r="AV225" s="12" t="s">
        <v>80</v>
      </c>
      <c r="AW225" s="12" t="s">
        <v>33</v>
      </c>
      <c r="AX225" s="12" t="s">
        <v>72</v>
      </c>
      <c r="AY225" s="146" t="s">
        <v>130</v>
      </c>
    </row>
    <row r="226" spans="2:65" s="12" customFormat="1">
      <c r="B226" s="144"/>
      <c r="D226" s="145" t="s">
        <v>142</v>
      </c>
      <c r="E226" s="146" t="s">
        <v>19</v>
      </c>
      <c r="F226" s="147" t="s">
        <v>379</v>
      </c>
      <c r="H226" s="146" t="s">
        <v>19</v>
      </c>
      <c r="I226" s="148"/>
      <c r="L226" s="144"/>
      <c r="M226" s="149"/>
      <c r="T226" s="150"/>
      <c r="AT226" s="146" t="s">
        <v>142</v>
      </c>
      <c r="AU226" s="146" t="s">
        <v>82</v>
      </c>
      <c r="AV226" s="12" t="s">
        <v>80</v>
      </c>
      <c r="AW226" s="12" t="s">
        <v>33</v>
      </c>
      <c r="AX226" s="12" t="s">
        <v>72</v>
      </c>
      <c r="AY226" s="146" t="s">
        <v>130</v>
      </c>
    </row>
    <row r="227" spans="2:65" s="12" customFormat="1">
      <c r="B227" s="144"/>
      <c r="D227" s="145" t="s">
        <v>142</v>
      </c>
      <c r="E227" s="146" t="s">
        <v>19</v>
      </c>
      <c r="F227" s="147" t="s">
        <v>779</v>
      </c>
      <c r="H227" s="146" t="s">
        <v>19</v>
      </c>
      <c r="I227" s="148"/>
      <c r="L227" s="144"/>
      <c r="M227" s="149"/>
      <c r="T227" s="150"/>
      <c r="AT227" s="146" t="s">
        <v>142</v>
      </c>
      <c r="AU227" s="146" t="s">
        <v>82</v>
      </c>
      <c r="AV227" s="12" t="s">
        <v>80</v>
      </c>
      <c r="AW227" s="12" t="s">
        <v>33</v>
      </c>
      <c r="AX227" s="12" t="s">
        <v>72</v>
      </c>
      <c r="AY227" s="146" t="s">
        <v>130</v>
      </c>
    </row>
    <row r="228" spans="2:65" s="12" customFormat="1">
      <c r="B228" s="144"/>
      <c r="D228" s="145" t="s">
        <v>142</v>
      </c>
      <c r="E228" s="146" t="s">
        <v>19</v>
      </c>
      <c r="F228" s="147" t="s">
        <v>380</v>
      </c>
      <c r="H228" s="146" t="s">
        <v>19</v>
      </c>
      <c r="I228" s="148"/>
      <c r="L228" s="144"/>
      <c r="M228" s="149"/>
      <c r="T228" s="150"/>
      <c r="AT228" s="146" t="s">
        <v>142</v>
      </c>
      <c r="AU228" s="146" t="s">
        <v>82</v>
      </c>
      <c r="AV228" s="12" t="s">
        <v>80</v>
      </c>
      <c r="AW228" s="12" t="s">
        <v>33</v>
      </c>
      <c r="AX228" s="12" t="s">
        <v>72</v>
      </c>
      <c r="AY228" s="146" t="s">
        <v>130</v>
      </c>
    </row>
    <row r="229" spans="2:65" s="12" customFormat="1">
      <c r="B229" s="144"/>
      <c r="D229" s="145" t="s">
        <v>142</v>
      </c>
      <c r="E229" s="146" t="s">
        <v>19</v>
      </c>
      <c r="F229" s="147" t="s">
        <v>381</v>
      </c>
      <c r="H229" s="146" t="s">
        <v>19</v>
      </c>
      <c r="I229" s="148"/>
      <c r="L229" s="144"/>
      <c r="M229" s="149"/>
      <c r="T229" s="150"/>
      <c r="AT229" s="146" t="s">
        <v>142</v>
      </c>
      <c r="AU229" s="146" t="s">
        <v>82</v>
      </c>
      <c r="AV229" s="12" t="s">
        <v>80</v>
      </c>
      <c r="AW229" s="12" t="s">
        <v>33</v>
      </c>
      <c r="AX229" s="12" t="s">
        <v>72</v>
      </c>
      <c r="AY229" s="146" t="s">
        <v>130</v>
      </c>
    </row>
    <row r="230" spans="2:65" s="12" customFormat="1">
      <c r="B230" s="144"/>
      <c r="D230" s="145" t="s">
        <v>142</v>
      </c>
      <c r="E230" s="146" t="s">
        <v>19</v>
      </c>
      <c r="F230" s="147" t="s">
        <v>382</v>
      </c>
      <c r="H230" s="146" t="s">
        <v>19</v>
      </c>
      <c r="I230" s="148"/>
      <c r="L230" s="144"/>
      <c r="M230" s="149"/>
      <c r="T230" s="150"/>
      <c r="AT230" s="146" t="s">
        <v>142</v>
      </c>
      <c r="AU230" s="146" t="s">
        <v>82</v>
      </c>
      <c r="AV230" s="12" t="s">
        <v>80</v>
      </c>
      <c r="AW230" s="12" t="s">
        <v>33</v>
      </c>
      <c r="AX230" s="12" t="s">
        <v>72</v>
      </c>
      <c r="AY230" s="146" t="s">
        <v>130</v>
      </c>
    </row>
    <row r="231" spans="2:65" s="12" customFormat="1">
      <c r="B231" s="144"/>
      <c r="D231" s="145" t="s">
        <v>142</v>
      </c>
      <c r="E231" s="146" t="s">
        <v>19</v>
      </c>
      <c r="F231" s="147" t="s">
        <v>383</v>
      </c>
      <c r="H231" s="146" t="s">
        <v>19</v>
      </c>
      <c r="I231" s="148"/>
      <c r="L231" s="144"/>
      <c r="M231" s="149"/>
      <c r="T231" s="150"/>
      <c r="AT231" s="146" t="s">
        <v>142</v>
      </c>
      <c r="AU231" s="146" t="s">
        <v>82</v>
      </c>
      <c r="AV231" s="12" t="s">
        <v>80</v>
      </c>
      <c r="AW231" s="12" t="s">
        <v>33</v>
      </c>
      <c r="AX231" s="12" t="s">
        <v>72</v>
      </c>
      <c r="AY231" s="146" t="s">
        <v>130</v>
      </c>
    </row>
    <row r="232" spans="2:65" s="12" customFormat="1">
      <c r="B232" s="144"/>
      <c r="D232" s="145" t="s">
        <v>142</v>
      </c>
      <c r="E232" s="146" t="s">
        <v>19</v>
      </c>
      <c r="F232" s="147" t="s">
        <v>384</v>
      </c>
      <c r="H232" s="146" t="s">
        <v>19</v>
      </c>
      <c r="I232" s="148"/>
      <c r="L232" s="144"/>
      <c r="M232" s="149"/>
      <c r="T232" s="150"/>
      <c r="AT232" s="146" t="s">
        <v>142</v>
      </c>
      <c r="AU232" s="146" t="s">
        <v>82</v>
      </c>
      <c r="AV232" s="12" t="s">
        <v>80</v>
      </c>
      <c r="AW232" s="12" t="s">
        <v>33</v>
      </c>
      <c r="AX232" s="12" t="s">
        <v>72</v>
      </c>
      <c r="AY232" s="146" t="s">
        <v>130</v>
      </c>
    </row>
    <row r="233" spans="2:65" s="12" customFormat="1">
      <c r="B233" s="144"/>
      <c r="D233" s="145" t="s">
        <v>142</v>
      </c>
      <c r="E233" s="146" t="s">
        <v>19</v>
      </c>
      <c r="F233" s="147" t="s">
        <v>385</v>
      </c>
      <c r="H233" s="146" t="s">
        <v>19</v>
      </c>
      <c r="I233" s="148"/>
      <c r="L233" s="144"/>
      <c r="M233" s="149"/>
      <c r="T233" s="150"/>
      <c r="AT233" s="146" t="s">
        <v>142</v>
      </c>
      <c r="AU233" s="146" t="s">
        <v>82</v>
      </c>
      <c r="AV233" s="12" t="s">
        <v>80</v>
      </c>
      <c r="AW233" s="12" t="s">
        <v>33</v>
      </c>
      <c r="AX233" s="12" t="s">
        <v>72</v>
      </c>
      <c r="AY233" s="146" t="s">
        <v>130</v>
      </c>
    </row>
    <row r="234" spans="2:65" s="12" customFormat="1">
      <c r="B234" s="144"/>
      <c r="D234" s="145" t="s">
        <v>142</v>
      </c>
      <c r="E234" s="146" t="s">
        <v>19</v>
      </c>
      <c r="F234" s="147" t="s">
        <v>386</v>
      </c>
      <c r="H234" s="146" t="s">
        <v>19</v>
      </c>
      <c r="I234" s="148"/>
      <c r="L234" s="144"/>
      <c r="M234" s="149"/>
      <c r="T234" s="150"/>
      <c r="AT234" s="146" t="s">
        <v>142</v>
      </c>
      <c r="AU234" s="146" t="s">
        <v>82</v>
      </c>
      <c r="AV234" s="12" t="s">
        <v>80</v>
      </c>
      <c r="AW234" s="12" t="s">
        <v>33</v>
      </c>
      <c r="AX234" s="12" t="s">
        <v>72</v>
      </c>
      <c r="AY234" s="146" t="s">
        <v>130</v>
      </c>
    </row>
    <row r="235" spans="2:65" s="13" customFormat="1">
      <c r="B235" s="151"/>
      <c r="D235" s="145" t="s">
        <v>142</v>
      </c>
      <c r="E235" s="152" t="s">
        <v>19</v>
      </c>
      <c r="F235" s="153" t="s">
        <v>82</v>
      </c>
      <c r="H235" s="154">
        <v>2</v>
      </c>
      <c r="I235" s="155"/>
      <c r="L235" s="151"/>
      <c r="M235" s="156"/>
      <c r="T235" s="157"/>
      <c r="AT235" s="152" t="s">
        <v>142</v>
      </c>
      <c r="AU235" s="152" t="s">
        <v>82</v>
      </c>
      <c r="AV235" s="13" t="s">
        <v>82</v>
      </c>
      <c r="AW235" s="13" t="s">
        <v>33</v>
      </c>
      <c r="AX235" s="13" t="s">
        <v>80</v>
      </c>
      <c r="AY235" s="152" t="s">
        <v>130</v>
      </c>
    </row>
    <row r="236" spans="2:65" s="11" customFormat="1" ht="22.9" customHeight="1">
      <c r="B236" s="115"/>
      <c r="D236" s="116" t="s">
        <v>71</v>
      </c>
      <c r="E236" s="125" t="s">
        <v>394</v>
      </c>
      <c r="F236" s="125" t="s">
        <v>395</v>
      </c>
      <c r="I236" s="118"/>
      <c r="J236" s="126">
        <f>BK236</f>
        <v>0</v>
      </c>
      <c r="L236" s="115"/>
      <c r="M236" s="120"/>
      <c r="P236" s="121">
        <f>SUM(P237:P245)</f>
        <v>0</v>
      </c>
      <c r="R236" s="121">
        <f>SUM(R237:R245)</f>
        <v>1.5148200000000001E-2</v>
      </c>
      <c r="T236" s="122">
        <f>SUM(T237:T245)</f>
        <v>0</v>
      </c>
      <c r="AR236" s="116" t="s">
        <v>82</v>
      </c>
      <c r="AT236" s="123" t="s">
        <v>71</v>
      </c>
      <c r="AU236" s="123" t="s">
        <v>80</v>
      </c>
      <c r="AY236" s="116" t="s">
        <v>130</v>
      </c>
      <c r="BK236" s="124">
        <f>SUM(BK237:BK245)</f>
        <v>0</v>
      </c>
    </row>
    <row r="237" spans="2:65" s="1" customFormat="1" ht="62.65" customHeight="1">
      <c r="B237" s="32"/>
      <c r="C237" s="127" t="s">
        <v>355</v>
      </c>
      <c r="D237" s="127" t="s">
        <v>133</v>
      </c>
      <c r="E237" s="128" t="s">
        <v>397</v>
      </c>
      <c r="F237" s="129" t="s">
        <v>398</v>
      </c>
      <c r="G237" s="130" t="s">
        <v>399</v>
      </c>
      <c r="H237" s="131">
        <v>252.47</v>
      </c>
      <c r="I237" s="132"/>
      <c r="J237" s="133">
        <f>ROUND(I237*H237,2)</f>
        <v>0</v>
      </c>
      <c r="K237" s="129" t="s">
        <v>137</v>
      </c>
      <c r="L237" s="32"/>
      <c r="M237" s="134" t="s">
        <v>19</v>
      </c>
      <c r="N237" s="135" t="s">
        <v>43</v>
      </c>
      <c r="P237" s="136">
        <f>O237*H237</f>
        <v>0</v>
      </c>
      <c r="Q237" s="136">
        <v>6.0000000000000002E-5</v>
      </c>
      <c r="R237" s="136">
        <f>Q237*H237</f>
        <v>1.5148200000000001E-2</v>
      </c>
      <c r="S237" s="136">
        <v>0</v>
      </c>
      <c r="T237" s="137">
        <f>S237*H237</f>
        <v>0</v>
      </c>
      <c r="AR237" s="138" t="s">
        <v>233</v>
      </c>
      <c r="AT237" s="138" t="s">
        <v>133</v>
      </c>
      <c r="AU237" s="138" t="s">
        <v>82</v>
      </c>
      <c r="AY237" s="17" t="s">
        <v>130</v>
      </c>
      <c r="BE237" s="139">
        <f>IF(N237="základní",J237,0)</f>
        <v>0</v>
      </c>
      <c r="BF237" s="139">
        <f>IF(N237="snížená",J237,0)</f>
        <v>0</v>
      </c>
      <c r="BG237" s="139">
        <f>IF(N237="zákl. přenesená",J237,0)</f>
        <v>0</v>
      </c>
      <c r="BH237" s="139">
        <f>IF(N237="sníž. přenesená",J237,0)</f>
        <v>0</v>
      </c>
      <c r="BI237" s="139">
        <f>IF(N237="nulová",J237,0)</f>
        <v>0</v>
      </c>
      <c r="BJ237" s="17" t="s">
        <v>80</v>
      </c>
      <c r="BK237" s="139">
        <f>ROUND(I237*H237,2)</f>
        <v>0</v>
      </c>
      <c r="BL237" s="17" t="s">
        <v>233</v>
      </c>
      <c r="BM237" s="138" t="s">
        <v>400</v>
      </c>
    </row>
    <row r="238" spans="2:65" s="1" customFormat="1">
      <c r="B238" s="32"/>
      <c r="D238" s="140" t="s">
        <v>140</v>
      </c>
      <c r="F238" s="141" t="s">
        <v>401</v>
      </c>
      <c r="I238" s="142"/>
      <c r="L238" s="32"/>
      <c r="M238" s="143"/>
      <c r="T238" s="51"/>
      <c r="AT238" s="17" t="s">
        <v>140</v>
      </c>
      <c r="AU238" s="17" t="s">
        <v>82</v>
      </c>
    </row>
    <row r="239" spans="2:65" s="12" customFormat="1">
      <c r="B239" s="144"/>
      <c r="D239" s="145" t="s">
        <v>142</v>
      </c>
      <c r="E239" s="146" t="s">
        <v>19</v>
      </c>
      <c r="F239" s="147" t="s">
        <v>402</v>
      </c>
      <c r="H239" s="146" t="s">
        <v>19</v>
      </c>
      <c r="I239" s="148"/>
      <c r="L239" s="144"/>
      <c r="M239" s="149"/>
      <c r="T239" s="150"/>
      <c r="AT239" s="146" t="s">
        <v>142</v>
      </c>
      <c r="AU239" s="146" t="s">
        <v>82</v>
      </c>
      <c r="AV239" s="12" t="s">
        <v>80</v>
      </c>
      <c r="AW239" s="12" t="s">
        <v>33</v>
      </c>
      <c r="AX239" s="12" t="s">
        <v>72</v>
      </c>
      <c r="AY239" s="146" t="s">
        <v>130</v>
      </c>
    </row>
    <row r="240" spans="2:65" s="13" customFormat="1">
      <c r="B240" s="151"/>
      <c r="D240" s="145" t="s">
        <v>142</v>
      </c>
      <c r="E240" s="152" t="s">
        <v>19</v>
      </c>
      <c r="F240" s="153" t="s">
        <v>552</v>
      </c>
      <c r="H240" s="154">
        <v>172.91</v>
      </c>
      <c r="I240" s="155"/>
      <c r="L240" s="151"/>
      <c r="M240" s="156"/>
      <c r="T240" s="157"/>
      <c r="AT240" s="152" t="s">
        <v>142</v>
      </c>
      <c r="AU240" s="152" t="s">
        <v>82</v>
      </c>
      <c r="AV240" s="13" t="s">
        <v>82</v>
      </c>
      <c r="AW240" s="13" t="s">
        <v>33</v>
      </c>
      <c r="AX240" s="13" t="s">
        <v>72</v>
      </c>
      <c r="AY240" s="152" t="s">
        <v>130</v>
      </c>
    </row>
    <row r="241" spans="2:65" s="12" customFormat="1">
      <c r="B241" s="144"/>
      <c r="D241" s="145" t="s">
        <v>142</v>
      </c>
      <c r="E241" s="146" t="s">
        <v>19</v>
      </c>
      <c r="F241" s="147" t="s">
        <v>404</v>
      </c>
      <c r="H241" s="146" t="s">
        <v>19</v>
      </c>
      <c r="I241" s="148"/>
      <c r="L241" s="144"/>
      <c r="M241" s="149"/>
      <c r="T241" s="150"/>
      <c r="AT241" s="146" t="s">
        <v>142</v>
      </c>
      <c r="AU241" s="146" t="s">
        <v>82</v>
      </c>
      <c r="AV241" s="12" t="s">
        <v>80</v>
      </c>
      <c r="AW241" s="12" t="s">
        <v>33</v>
      </c>
      <c r="AX241" s="12" t="s">
        <v>72</v>
      </c>
      <c r="AY241" s="146" t="s">
        <v>130</v>
      </c>
    </row>
    <row r="242" spans="2:65" s="13" customFormat="1">
      <c r="B242" s="151"/>
      <c r="D242" s="145" t="s">
        <v>142</v>
      </c>
      <c r="E242" s="152" t="s">
        <v>19</v>
      </c>
      <c r="F242" s="153" t="s">
        <v>553</v>
      </c>
      <c r="H242" s="154">
        <v>79.56</v>
      </c>
      <c r="I242" s="155"/>
      <c r="L242" s="151"/>
      <c r="M242" s="156"/>
      <c r="T242" s="157"/>
      <c r="AT242" s="152" t="s">
        <v>142</v>
      </c>
      <c r="AU242" s="152" t="s">
        <v>82</v>
      </c>
      <c r="AV242" s="13" t="s">
        <v>82</v>
      </c>
      <c r="AW242" s="13" t="s">
        <v>33</v>
      </c>
      <c r="AX242" s="13" t="s">
        <v>72</v>
      </c>
      <c r="AY242" s="152" t="s">
        <v>130</v>
      </c>
    </row>
    <row r="243" spans="2:65" s="14" customFormat="1">
      <c r="B243" s="158"/>
      <c r="D243" s="145" t="s">
        <v>142</v>
      </c>
      <c r="E243" s="159" t="s">
        <v>19</v>
      </c>
      <c r="F243" s="160" t="s">
        <v>167</v>
      </c>
      <c r="H243" s="161">
        <v>252.47</v>
      </c>
      <c r="I243" s="162"/>
      <c r="L243" s="158"/>
      <c r="M243" s="163"/>
      <c r="T243" s="164"/>
      <c r="AT243" s="159" t="s">
        <v>142</v>
      </c>
      <c r="AU243" s="159" t="s">
        <v>82</v>
      </c>
      <c r="AV243" s="14" t="s">
        <v>138</v>
      </c>
      <c r="AW243" s="14" t="s">
        <v>33</v>
      </c>
      <c r="AX243" s="14" t="s">
        <v>80</v>
      </c>
      <c r="AY243" s="159" t="s">
        <v>130</v>
      </c>
    </row>
    <row r="244" spans="2:65" s="1" customFormat="1" ht="24.2" customHeight="1">
      <c r="B244" s="32"/>
      <c r="C244" s="127" t="s">
        <v>318</v>
      </c>
      <c r="D244" s="127" t="s">
        <v>133</v>
      </c>
      <c r="E244" s="128" t="s">
        <v>407</v>
      </c>
      <c r="F244" s="129" t="s">
        <v>408</v>
      </c>
      <c r="G244" s="130" t="s">
        <v>136</v>
      </c>
      <c r="H244" s="131">
        <v>24.79</v>
      </c>
      <c r="I244" s="132"/>
      <c r="J244" s="133">
        <f>ROUND(I244*H244,2)</f>
        <v>0</v>
      </c>
      <c r="K244" s="129" t="s">
        <v>19</v>
      </c>
      <c r="L244" s="32"/>
      <c r="M244" s="134" t="s">
        <v>19</v>
      </c>
      <c r="N244" s="135" t="s">
        <v>43</v>
      </c>
      <c r="P244" s="136">
        <f>O244*H244</f>
        <v>0</v>
      </c>
      <c r="Q244" s="136">
        <v>0</v>
      </c>
      <c r="R244" s="136">
        <f>Q244*H244</f>
        <v>0</v>
      </c>
      <c r="S244" s="136">
        <v>0</v>
      </c>
      <c r="T244" s="137">
        <f>S244*H244</f>
        <v>0</v>
      </c>
      <c r="AR244" s="138" t="s">
        <v>233</v>
      </c>
      <c r="AT244" s="138" t="s">
        <v>133</v>
      </c>
      <c r="AU244" s="138" t="s">
        <v>82</v>
      </c>
      <c r="AY244" s="17" t="s">
        <v>130</v>
      </c>
      <c r="BE244" s="139">
        <f>IF(N244="základní",J244,0)</f>
        <v>0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7" t="s">
        <v>80</v>
      </c>
      <c r="BK244" s="139">
        <f>ROUND(I244*H244,2)</f>
        <v>0</v>
      </c>
      <c r="BL244" s="17" t="s">
        <v>233</v>
      </c>
      <c r="BM244" s="138" t="s">
        <v>554</v>
      </c>
    </row>
    <row r="245" spans="2:65" s="13" customFormat="1">
      <c r="B245" s="151"/>
      <c r="D245" s="145" t="s">
        <v>142</v>
      </c>
      <c r="E245" s="152" t="s">
        <v>19</v>
      </c>
      <c r="F245" s="153" t="s">
        <v>555</v>
      </c>
      <c r="H245" s="154">
        <v>24.79</v>
      </c>
      <c r="I245" s="155"/>
      <c r="L245" s="151"/>
      <c r="M245" s="156"/>
      <c r="T245" s="157"/>
      <c r="AT245" s="152" t="s">
        <v>142</v>
      </c>
      <c r="AU245" s="152" t="s">
        <v>82</v>
      </c>
      <c r="AV245" s="13" t="s">
        <v>82</v>
      </c>
      <c r="AW245" s="13" t="s">
        <v>33</v>
      </c>
      <c r="AX245" s="13" t="s">
        <v>80</v>
      </c>
      <c r="AY245" s="152" t="s">
        <v>130</v>
      </c>
    </row>
    <row r="246" spans="2:65" s="11" customFormat="1" ht="22.9" customHeight="1">
      <c r="B246" s="115"/>
      <c r="D246" s="116" t="s">
        <v>71</v>
      </c>
      <c r="E246" s="125" t="s">
        <v>411</v>
      </c>
      <c r="F246" s="125" t="s">
        <v>412</v>
      </c>
      <c r="I246" s="118"/>
      <c r="J246" s="126">
        <f>BK246</f>
        <v>0</v>
      </c>
      <c r="L246" s="115"/>
      <c r="M246" s="120"/>
      <c r="P246" s="121">
        <f>SUM(P247:P272)</f>
        <v>0</v>
      </c>
      <c r="R246" s="121">
        <f>SUM(R247:R272)</f>
        <v>0.7342185</v>
      </c>
      <c r="T246" s="122">
        <f>SUM(T247:T272)</f>
        <v>0</v>
      </c>
      <c r="AR246" s="116" t="s">
        <v>82</v>
      </c>
      <c r="AT246" s="123" t="s">
        <v>71</v>
      </c>
      <c r="AU246" s="123" t="s">
        <v>80</v>
      </c>
      <c r="AY246" s="116" t="s">
        <v>130</v>
      </c>
      <c r="BK246" s="124">
        <f>SUM(BK247:BK272)</f>
        <v>0</v>
      </c>
    </row>
    <row r="247" spans="2:65" s="1" customFormat="1" ht="16.5" customHeight="1">
      <c r="B247" s="32"/>
      <c r="C247" s="127" t="s">
        <v>374</v>
      </c>
      <c r="D247" s="127" t="s">
        <v>133</v>
      </c>
      <c r="E247" s="128" t="s">
        <v>414</v>
      </c>
      <c r="F247" s="129" t="s">
        <v>415</v>
      </c>
      <c r="G247" s="130" t="s">
        <v>136</v>
      </c>
      <c r="H247" s="131">
        <v>37.6</v>
      </c>
      <c r="I247" s="132"/>
      <c r="J247" s="133">
        <f>ROUND(I247*H247,2)</f>
        <v>0</v>
      </c>
      <c r="K247" s="129" t="s">
        <v>137</v>
      </c>
      <c r="L247" s="32"/>
      <c r="M247" s="134" t="s">
        <v>19</v>
      </c>
      <c r="N247" s="135" t="s">
        <v>43</v>
      </c>
      <c r="P247" s="136">
        <f>O247*H247</f>
        <v>0</v>
      </c>
      <c r="Q247" s="136">
        <v>4.0000000000000003E-5</v>
      </c>
      <c r="R247" s="136">
        <f>Q247*H247</f>
        <v>1.5040000000000001E-3</v>
      </c>
      <c r="S247" s="136">
        <v>0</v>
      </c>
      <c r="T247" s="137">
        <f>S247*H247</f>
        <v>0</v>
      </c>
      <c r="AR247" s="138" t="s">
        <v>233</v>
      </c>
      <c r="AT247" s="138" t="s">
        <v>133</v>
      </c>
      <c r="AU247" s="138" t="s">
        <v>82</v>
      </c>
      <c r="AY247" s="17" t="s">
        <v>130</v>
      </c>
      <c r="BE247" s="139">
        <f>IF(N247="základní",J247,0)</f>
        <v>0</v>
      </c>
      <c r="BF247" s="139">
        <f>IF(N247="snížená",J247,0)</f>
        <v>0</v>
      </c>
      <c r="BG247" s="139">
        <f>IF(N247="zákl. přenesená",J247,0)</f>
        <v>0</v>
      </c>
      <c r="BH247" s="139">
        <f>IF(N247="sníž. přenesená",J247,0)</f>
        <v>0</v>
      </c>
      <c r="BI247" s="139">
        <f>IF(N247="nulová",J247,0)</f>
        <v>0</v>
      </c>
      <c r="BJ247" s="17" t="s">
        <v>80</v>
      </c>
      <c r="BK247" s="139">
        <f>ROUND(I247*H247,2)</f>
        <v>0</v>
      </c>
      <c r="BL247" s="17" t="s">
        <v>233</v>
      </c>
      <c r="BM247" s="138" t="s">
        <v>416</v>
      </c>
    </row>
    <row r="248" spans="2:65" s="1" customFormat="1">
      <c r="B248" s="32"/>
      <c r="D248" s="140" t="s">
        <v>140</v>
      </c>
      <c r="F248" s="141" t="s">
        <v>417</v>
      </c>
      <c r="I248" s="142"/>
      <c r="L248" s="32"/>
      <c r="M248" s="143"/>
      <c r="T248" s="51"/>
      <c r="AT248" s="17" t="s">
        <v>140</v>
      </c>
      <c r="AU248" s="17" t="s">
        <v>82</v>
      </c>
    </row>
    <row r="249" spans="2:65" s="1" customFormat="1" ht="16.5" customHeight="1">
      <c r="B249" s="32"/>
      <c r="C249" s="127" t="s">
        <v>387</v>
      </c>
      <c r="D249" s="127" t="s">
        <v>133</v>
      </c>
      <c r="E249" s="128" t="s">
        <v>419</v>
      </c>
      <c r="F249" s="129" t="s">
        <v>420</v>
      </c>
      <c r="G249" s="130" t="s">
        <v>136</v>
      </c>
      <c r="H249" s="131">
        <v>37.6</v>
      </c>
      <c r="I249" s="132"/>
      <c r="J249" s="133">
        <f>ROUND(I249*H249,2)</f>
        <v>0</v>
      </c>
      <c r="K249" s="129" t="s">
        <v>137</v>
      </c>
      <c r="L249" s="32"/>
      <c r="M249" s="134" t="s">
        <v>19</v>
      </c>
      <c r="N249" s="135" t="s">
        <v>43</v>
      </c>
      <c r="P249" s="136">
        <f>O249*H249</f>
        <v>0</v>
      </c>
      <c r="Q249" s="136">
        <v>0</v>
      </c>
      <c r="R249" s="136">
        <f>Q249*H249</f>
        <v>0</v>
      </c>
      <c r="S249" s="136">
        <v>0</v>
      </c>
      <c r="T249" s="137">
        <f>S249*H249</f>
        <v>0</v>
      </c>
      <c r="AR249" s="138" t="s">
        <v>233</v>
      </c>
      <c r="AT249" s="138" t="s">
        <v>133</v>
      </c>
      <c r="AU249" s="138" t="s">
        <v>82</v>
      </c>
      <c r="AY249" s="17" t="s">
        <v>130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7" t="s">
        <v>80</v>
      </c>
      <c r="BK249" s="139">
        <f>ROUND(I249*H249,2)</f>
        <v>0</v>
      </c>
      <c r="BL249" s="17" t="s">
        <v>233</v>
      </c>
      <c r="BM249" s="138" t="s">
        <v>421</v>
      </c>
    </row>
    <row r="250" spans="2:65" s="1" customFormat="1">
      <c r="B250" s="32"/>
      <c r="D250" s="140" t="s">
        <v>140</v>
      </c>
      <c r="F250" s="141" t="s">
        <v>422</v>
      </c>
      <c r="I250" s="142"/>
      <c r="L250" s="32"/>
      <c r="M250" s="143"/>
      <c r="T250" s="51"/>
      <c r="AT250" s="17" t="s">
        <v>140</v>
      </c>
      <c r="AU250" s="17" t="s">
        <v>82</v>
      </c>
    </row>
    <row r="251" spans="2:65" s="1" customFormat="1" ht="21.75" customHeight="1">
      <c r="B251" s="32"/>
      <c r="C251" s="127" t="s">
        <v>396</v>
      </c>
      <c r="D251" s="127" t="s">
        <v>133</v>
      </c>
      <c r="E251" s="128" t="s">
        <v>424</v>
      </c>
      <c r="F251" s="129" t="s">
        <v>425</v>
      </c>
      <c r="G251" s="130" t="s">
        <v>136</v>
      </c>
      <c r="H251" s="131">
        <v>37.6</v>
      </c>
      <c r="I251" s="132"/>
      <c r="J251" s="133">
        <f>ROUND(I251*H251,2)</f>
        <v>0</v>
      </c>
      <c r="K251" s="129" t="s">
        <v>19</v>
      </c>
      <c r="L251" s="32"/>
      <c r="M251" s="134" t="s">
        <v>19</v>
      </c>
      <c r="N251" s="135" t="s">
        <v>43</v>
      </c>
      <c r="P251" s="136">
        <f>O251*H251</f>
        <v>0</v>
      </c>
      <c r="Q251" s="136">
        <v>1.9199999999999998E-2</v>
      </c>
      <c r="R251" s="136">
        <f>Q251*H251</f>
        <v>0.72192000000000001</v>
      </c>
      <c r="S251" s="136">
        <v>0</v>
      </c>
      <c r="T251" s="137">
        <f>S251*H251</f>
        <v>0</v>
      </c>
      <c r="AR251" s="138" t="s">
        <v>233</v>
      </c>
      <c r="AT251" s="138" t="s">
        <v>133</v>
      </c>
      <c r="AU251" s="138" t="s">
        <v>82</v>
      </c>
      <c r="AY251" s="17" t="s">
        <v>130</v>
      </c>
      <c r="BE251" s="139">
        <f>IF(N251="základní",J251,0)</f>
        <v>0</v>
      </c>
      <c r="BF251" s="139">
        <f>IF(N251="snížená",J251,0)</f>
        <v>0</v>
      </c>
      <c r="BG251" s="139">
        <f>IF(N251="zákl. přenesená",J251,0)</f>
        <v>0</v>
      </c>
      <c r="BH251" s="139">
        <f>IF(N251="sníž. přenesená",J251,0)</f>
        <v>0</v>
      </c>
      <c r="BI251" s="139">
        <f>IF(N251="nulová",J251,0)</f>
        <v>0</v>
      </c>
      <c r="BJ251" s="17" t="s">
        <v>80</v>
      </c>
      <c r="BK251" s="139">
        <f>ROUND(I251*H251,2)</f>
        <v>0</v>
      </c>
      <c r="BL251" s="17" t="s">
        <v>233</v>
      </c>
      <c r="BM251" s="138" t="s">
        <v>426</v>
      </c>
    </row>
    <row r="252" spans="2:65" s="12" customFormat="1">
      <c r="B252" s="144"/>
      <c r="D252" s="145" t="s">
        <v>142</v>
      </c>
      <c r="E252" s="146" t="s">
        <v>19</v>
      </c>
      <c r="F252" s="147" t="s">
        <v>163</v>
      </c>
      <c r="H252" s="146" t="s">
        <v>19</v>
      </c>
      <c r="I252" s="148"/>
      <c r="L252" s="144"/>
      <c r="M252" s="149"/>
      <c r="T252" s="150"/>
      <c r="AT252" s="146" t="s">
        <v>142</v>
      </c>
      <c r="AU252" s="146" t="s">
        <v>82</v>
      </c>
      <c r="AV252" s="12" t="s">
        <v>80</v>
      </c>
      <c r="AW252" s="12" t="s">
        <v>33</v>
      </c>
      <c r="AX252" s="12" t="s">
        <v>72</v>
      </c>
      <c r="AY252" s="146" t="s">
        <v>130</v>
      </c>
    </row>
    <row r="253" spans="2:65" s="13" customFormat="1">
      <c r="B253" s="151"/>
      <c r="D253" s="145" t="s">
        <v>142</v>
      </c>
      <c r="E253" s="152" t="s">
        <v>19</v>
      </c>
      <c r="F253" s="153" t="s">
        <v>556</v>
      </c>
      <c r="H253" s="154">
        <v>10.6</v>
      </c>
      <c r="I253" s="155"/>
      <c r="L253" s="151"/>
      <c r="M253" s="156"/>
      <c r="T253" s="157"/>
      <c r="AT253" s="152" t="s">
        <v>142</v>
      </c>
      <c r="AU253" s="152" t="s">
        <v>82</v>
      </c>
      <c r="AV253" s="13" t="s">
        <v>82</v>
      </c>
      <c r="AW253" s="13" t="s">
        <v>33</v>
      </c>
      <c r="AX253" s="13" t="s">
        <v>72</v>
      </c>
      <c r="AY253" s="152" t="s">
        <v>130</v>
      </c>
    </row>
    <row r="254" spans="2:65" s="12" customFormat="1">
      <c r="B254" s="144"/>
      <c r="D254" s="145" t="s">
        <v>142</v>
      </c>
      <c r="E254" s="146" t="s">
        <v>19</v>
      </c>
      <c r="F254" s="147" t="s">
        <v>165</v>
      </c>
      <c r="H254" s="146" t="s">
        <v>19</v>
      </c>
      <c r="I254" s="148"/>
      <c r="L254" s="144"/>
      <c r="M254" s="149"/>
      <c r="T254" s="150"/>
      <c r="AT254" s="146" t="s">
        <v>142</v>
      </c>
      <c r="AU254" s="146" t="s">
        <v>82</v>
      </c>
      <c r="AV254" s="12" t="s">
        <v>80</v>
      </c>
      <c r="AW254" s="12" t="s">
        <v>33</v>
      </c>
      <c r="AX254" s="12" t="s">
        <v>72</v>
      </c>
      <c r="AY254" s="146" t="s">
        <v>130</v>
      </c>
    </row>
    <row r="255" spans="2:65" s="13" customFormat="1">
      <c r="B255" s="151"/>
      <c r="D255" s="145" t="s">
        <v>142</v>
      </c>
      <c r="E255" s="152" t="s">
        <v>19</v>
      </c>
      <c r="F255" s="153" t="s">
        <v>557</v>
      </c>
      <c r="H255" s="154">
        <v>27</v>
      </c>
      <c r="I255" s="155"/>
      <c r="L255" s="151"/>
      <c r="M255" s="156"/>
      <c r="T255" s="157"/>
      <c r="AT255" s="152" t="s">
        <v>142</v>
      </c>
      <c r="AU255" s="152" t="s">
        <v>82</v>
      </c>
      <c r="AV255" s="13" t="s">
        <v>82</v>
      </c>
      <c r="AW255" s="13" t="s">
        <v>33</v>
      </c>
      <c r="AX255" s="13" t="s">
        <v>72</v>
      </c>
      <c r="AY255" s="152" t="s">
        <v>130</v>
      </c>
    </row>
    <row r="256" spans="2:65" s="14" customFormat="1">
      <c r="B256" s="158"/>
      <c r="D256" s="145" t="s">
        <v>142</v>
      </c>
      <c r="E256" s="159" t="s">
        <v>19</v>
      </c>
      <c r="F256" s="160" t="s">
        <v>167</v>
      </c>
      <c r="H256" s="161">
        <v>37.6</v>
      </c>
      <c r="I256" s="162"/>
      <c r="L256" s="158"/>
      <c r="M256" s="163"/>
      <c r="T256" s="164"/>
      <c r="AT256" s="159" t="s">
        <v>142</v>
      </c>
      <c r="AU256" s="159" t="s">
        <v>82</v>
      </c>
      <c r="AV256" s="14" t="s">
        <v>138</v>
      </c>
      <c r="AW256" s="14" t="s">
        <v>33</v>
      </c>
      <c r="AX256" s="14" t="s">
        <v>80</v>
      </c>
      <c r="AY256" s="159" t="s">
        <v>130</v>
      </c>
    </row>
    <row r="257" spans="2:65" s="1" customFormat="1" ht="16.5" customHeight="1">
      <c r="B257" s="32"/>
      <c r="C257" s="127" t="s">
        <v>406</v>
      </c>
      <c r="D257" s="127" t="s">
        <v>133</v>
      </c>
      <c r="E257" s="128" t="s">
        <v>430</v>
      </c>
      <c r="F257" s="129" t="s">
        <v>431</v>
      </c>
      <c r="G257" s="130" t="s">
        <v>214</v>
      </c>
      <c r="H257" s="131">
        <v>34.159999999999997</v>
      </c>
      <c r="I257" s="132"/>
      <c r="J257" s="133">
        <f>ROUND(I257*H257,2)</f>
        <v>0</v>
      </c>
      <c r="K257" s="129" t="s">
        <v>137</v>
      </c>
      <c r="L257" s="32"/>
      <c r="M257" s="134" t="s">
        <v>19</v>
      </c>
      <c r="N257" s="135" t="s">
        <v>43</v>
      </c>
      <c r="P257" s="136">
        <f>O257*H257</f>
        <v>0</v>
      </c>
      <c r="Q257" s="136">
        <v>1.0000000000000001E-5</v>
      </c>
      <c r="R257" s="136">
        <f>Q257*H257</f>
        <v>3.4160000000000001E-4</v>
      </c>
      <c r="S257" s="136">
        <v>0</v>
      </c>
      <c r="T257" s="137">
        <f>S257*H257</f>
        <v>0</v>
      </c>
      <c r="AR257" s="138" t="s">
        <v>233</v>
      </c>
      <c r="AT257" s="138" t="s">
        <v>133</v>
      </c>
      <c r="AU257" s="138" t="s">
        <v>82</v>
      </c>
      <c r="AY257" s="17" t="s">
        <v>130</v>
      </c>
      <c r="BE257" s="139">
        <f>IF(N257="základní",J257,0)</f>
        <v>0</v>
      </c>
      <c r="BF257" s="139">
        <f>IF(N257="snížená",J257,0)</f>
        <v>0</v>
      </c>
      <c r="BG257" s="139">
        <f>IF(N257="zákl. přenesená",J257,0)</f>
        <v>0</v>
      </c>
      <c r="BH257" s="139">
        <f>IF(N257="sníž. přenesená",J257,0)</f>
        <v>0</v>
      </c>
      <c r="BI257" s="139">
        <f>IF(N257="nulová",J257,0)</f>
        <v>0</v>
      </c>
      <c r="BJ257" s="17" t="s">
        <v>80</v>
      </c>
      <c r="BK257" s="139">
        <f>ROUND(I257*H257,2)</f>
        <v>0</v>
      </c>
      <c r="BL257" s="17" t="s">
        <v>233</v>
      </c>
      <c r="BM257" s="138" t="s">
        <v>432</v>
      </c>
    </row>
    <row r="258" spans="2:65" s="1" customFormat="1">
      <c r="B258" s="32"/>
      <c r="D258" s="140" t="s">
        <v>140</v>
      </c>
      <c r="F258" s="141" t="s">
        <v>433</v>
      </c>
      <c r="I258" s="142"/>
      <c r="L258" s="32"/>
      <c r="M258" s="143"/>
      <c r="T258" s="51"/>
      <c r="AT258" s="17" t="s">
        <v>140</v>
      </c>
      <c r="AU258" s="17" t="s">
        <v>82</v>
      </c>
    </row>
    <row r="259" spans="2:65" s="12" customFormat="1">
      <c r="B259" s="144"/>
      <c r="D259" s="145" t="s">
        <v>142</v>
      </c>
      <c r="E259" s="146" t="s">
        <v>19</v>
      </c>
      <c r="F259" s="147" t="s">
        <v>163</v>
      </c>
      <c r="H259" s="146" t="s">
        <v>19</v>
      </c>
      <c r="I259" s="148"/>
      <c r="L259" s="144"/>
      <c r="M259" s="149"/>
      <c r="T259" s="150"/>
      <c r="AT259" s="146" t="s">
        <v>142</v>
      </c>
      <c r="AU259" s="146" t="s">
        <v>82</v>
      </c>
      <c r="AV259" s="12" t="s">
        <v>80</v>
      </c>
      <c r="AW259" s="12" t="s">
        <v>33</v>
      </c>
      <c r="AX259" s="12" t="s">
        <v>72</v>
      </c>
      <c r="AY259" s="146" t="s">
        <v>130</v>
      </c>
    </row>
    <row r="260" spans="2:65" s="13" customFormat="1">
      <c r="B260" s="151"/>
      <c r="D260" s="145" t="s">
        <v>142</v>
      </c>
      <c r="E260" s="152" t="s">
        <v>19</v>
      </c>
      <c r="F260" s="153" t="s">
        <v>558</v>
      </c>
      <c r="H260" s="154">
        <v>16.600000000000001</v>
      </c>
      <c r="I260" s="155"/>
      <c r="L260" s="151"/>
      <c r="M260" s="156"/>
      <c r="T260" s="157"/>
      <c r="AT260" s="152" t="s">
        <v>142</v>
      </c>
      <c r="AU260" s="152" t="s">
        <v>82</v>
      </c>
      <c r="AV260" s="13" t="s">
        <v>82</v>
      </c>
      <c r="AW260" s="13" t="s">
        <v>33</v>
      </c>
      <c r="AX260" s="13" t="s">
        <v>72</v>
      </c>
      <c r="AY260" s="152" t="s">
        <v>130</v>
      </c>
    </row>
    <row r="261" spans="2:65" s="12" customFormat="1">
      <c r="B261" s="144"/>
      <c r="D261" s="145" t="s">
        <v>142</v>
      </c>
      <c r="E261" s="146" t="s">
        <v>19</v>
      </c>
      <c r="F261" s="147" t="s">
        <v>165</v>
      </c>
      <c r="H261" s="146" t="s">
        <v>19</v>
      </c>
      <c r="I261" s="148"/>
      <c r="L261" s="144"/>
      <c r="M261" s="149"/>
      <c r="T261" s="150"/>
      <c r="AT261" s="146" t="s">
        <v>142</v>
      </c>
      <c r="AU261" s="146" t="s">
        <v>82</v>
      </c>
      <c r="AV261" s="12" t="s">
        <v>80</v>
      </c>
      <c r="AW261" s="12" t="s">
        <v>33</v>
      </c>
      <c r="AX261" s="12" t="s">
        <v>72</v>
      </c>
      <c r="AY261" s="146" t="s">
        <v>130</v>
      </c>
    </row>
    <row r="262" spans="2:65" s="13" customFormat="1">
      <c r="B262" s="151"/>
      <c r="D262" s="145" t="s">
        <v>142</v>
      </c>
      <c r="E262" s="152" t="s">
        <v>19</v>
      </c>
      <c r="F262" s="153" t="s">
        <v>559</v>
      </c>
      <c r="H262" s="154">
        <v>15.16</v>
      </c>
      <c r="I262" s="155"/>
      <c r="L262" s="151"/>
      <c r="M262" s="156"/>
      <c r="T262" s="157"/>
      <c r="AT262" s="152" t="s">
        <v>142</v>
      </c>
      <c r="AU262" s="152" t="s">
        <v>82</v>
      </c>
      <c r="AV262" s="13" t="s">
        <v>82</v>
      </c>
      <c r="AW262" s="13" t="s">
        <v>33</v>
      </c>
      <c r="AX262" s="13" t="s">
        <v>72</v>
      </c>
      <c r="AY262" s="152" t="s">
        <v>130</v>
      </c>
    </row>
    <row r="263" spans="2:65" s="13" customFormat="1">
      <c r="B263" s="151"/>
      <c r="D263" s="145" t="s">
        <v>142</v>
      </c>
      <c r="E263" s="152" t="s">
        <v>19</v>
      </c>
      <c r="F263" s="153" t="s">
        <v>560</v>
      </c>
      <c r="H263" s="154">
        <v>2.4</v>
      </c>
      <c r="I263" s="155"/>
      <c r="L263" s="151"/>
      <c r="M263" s="156"/>
      <c r="T263" s="157"/>
      <c r="AT263" s="152" t="s">
        <v>142</v>
      </c>
      <c r="AU263" s="152" t="s">
        <v>82</v>
      </c>
      <c r="AV263" s="13" t="s">
        <v>82</v>
      </c>
      <c r="AW263" s="13" t="s">
        <v>33</v>
      </c>
      <c r="AX263" s="13" t="s">
        <v>72</v>
      </c>
      <c r="AY263" s="152" t="s">
        <v>130</v>
      </c>
    </row>
    <row r="264" spans="2:65" s="14" customFormat="1">
      <c r="B264" s="158"/>
      <c r="D264" s="145" t="s">
        <v>142</v>
      </c>
      <c r="E264" s="159" t="s">
        <v>19</v>
      </c>
      <c r="F264" s="160" t="s">
        <v>167</v>
      </c>
      <c r="H264" s="161">
        <v>34.159999999999997</v>
      </c>
      <c r="I264" s="162"/>
      <c r="L264" s="158"/>
      <c r="M264" s="163"/>
      <c r="T264" s="164"/>
      <c r="AT264" s="159" t="s">
        <v>142</v>
      </c>
      <c r="AU264" s="159" t="s">
        <v>82</v>
      </c>
      <c r="AV264" s="14" t="s">
        <v>138</v>
      </c>
      <c r="AW264" s="14" t="s">
        <v>33</v>
      </c>
      <c r="AX264" s="14" t="s">
        <v>80</v>
      </c>
      <c r="AY264" s="159" t="s">
        <v>130</v>
      </c>
    </row>
    <row r="265" spans="2:65" s="1" customFormat="1" ht="16.5" customHeight="1">
      <c r="B265" s="32"/>
      <c r="C265" s="165" t="s">
        <v>413</v>
      </c>
      <c r="D265" s="165" t="s">
        <v>225</v>
      </c>
      <c r="E265" s="166" t="s">
        <v>438</v>
      </c>
      <c r="F265" s="167" t="s">
        <v>439</v>
      </c>
      <c r="G265" s="168" t="s">
        <v>214</v>
      </c>
      <c r="H265" s="169">
        <v>34.843000000000004</v>
      </c>
      <c r="I265" s="170"/>
      <c r="J265" s="171">
        <f>ROUND(I265*H265,2)</f>
        <v>0</v>
      </c>
      <c r="K265" s="167" t="s">
        <v>137</v>
      </c>
      <c r="L265" s="172"/>
      <c r="M265" s="173" t="s">
        <v>19</v>
      </c>
      <c r="N265" s="174" t="s">
        <v>43</v>
      </c>
      <c r="P265" s="136">
        <f>O265*H265</f>
        <v>0</v>
      </c>
      <c r="Q265" s="136">
        <v>2.9999999999999997E-4</v>
      </c>
      <c r="R265" s="136">
        <f>Q265*H265</f>
        <v>1.0452899999999999E-2</v>
      </c>
      <c r="S265" s="136">
        <v>0</v>
      </c>
      <c r="T265" s="137">
        <f>S265*H265</f>
        <v>0</v>
      </c>
      <c r="AR265" s="138" t="s">
        <v>318</v>
      </c>
      <c r="AT265" s="138" t="s">
        <v>225</v>
      </c>
      <c r="AU265" s="138" t="s">
        <v>82</v>
      </c>
      <c r="AY265" s="17" t="s">
        <v>130</v>
      </c>
      <c r="BE265" s="139">
        <f>IF(N265="základní",J265,0)</f>
        <v>0</v>
      </c>
      <c r="BF265" s="139">
        <f>IF(N265="snížená",J265,0)</f>
        <v>0</v>
      </c>
      <c r="BG265" s="139">
        <f>IF(N265="zákl. přenesená",J265,0)</f>
        <v>0</v>
      </c>
      <c r="BH265" s="139">
        <f>IF(N265="sníž. přenesená",J265,0)</f>
        <v>0</v>
      </c>
      <c r="BI265" s="139">
        <f>IF(N265="nulová",J265,0)</f>
        <v>0</v>
      </c>
      <c r="BJ265" s="17" t="s">
        <v>80</v>
      </c>
      <c r="BK265" s="139">
        <f>ROUND(I265*H265,2)</f>
        <v>0</v>
      </c>
      <c r="BL265" s="17" t="s">
        <v>233</v>
      </c>
      <c r="BM265" s="138" t="s">
        <v>440</v>
      </c>
    </row>
    <row r="266" spans="2:65" s="13" customFormat="1">
      <c r="B266" s="151"/>
      <c r="D266" s="145" t="s">
        <v>142</v>
      </c>
      <c r="F266" s="153" t="s">
        <v>561</v>
      </c>
      <c r="H266" s="154">
        <v>34.843000000000004</v>
      </c>
      <c r="I266" s="155"/>
      <c r="L266" s="151"/>
      <c r="M266" s="156"/>
      <c r="T266" s="157"/>
      <c r="AT266" s="152" t="s">
        <v>142</v>
      </c>
      <c r="AU266" s="152" t="s">
        <v>82</v>
      </c>
      <c r="AV266" s="13" t="s">
        <v>82</v>
      </c>
      <c r="AW266" s="13" t="s">
        <v>4</v>
      </c>
      <c r="AX266" s="13" t="s">
        <v>80</v>
      </c>
      <c r="AY266" s="152" t="s">
        <v>130</v>
      </c>
    </row>
    <row r="267" spans="2:65" s="1" customFormat="1" ht="16.5" customHeight="1">
      <c r="B267" s="32"/>
      <c r="C267" s="127" t="s">
        <v>418</v>
      </c>
      <c r="D267" s="127" t="s">
        <v>133</v>
      </c>
      <c r="E267" s="128" t="s">
        <v>443</v>
      </c>
      <c r="F267" s="129" t="s">
        <v>444</v>
      </c>
      <c r="G267" s="130" t="s">
        <v>214</v>
      </c>
      <c r="H267" s="131">
        <v>24.84</v>
      </c>
      <c r="I267" s="132"/>
      <c r="J267" s="133">
        <f>ROUND(I267*H267,2)</f>
        <v>0</v>
      </c>
      <c r="K267" s="129" t="s">
        <v>19</v>
      </c>
      <c r="L267" s="32"/>
      <c r="M267" s="134" t="s">
        <v>19</v>
      </c>
      <c r="N267" s="135" t="s">
        <v>43</v>
      </c>
      <c r="P267" s="136">
        <f>O267*H267</f>
        <v>0</v>
      </c>
      <c r="Q267" s="136">
        <v>0</v>
      </c>
      <c r="R267" s="136">
        <f>Q267*H267</f>
        <v>0</v>
      </c>
      <c r="S267" s="136">
        <v>0</v>
      </c>
      <c r="T267" s="137">
        <f>S267*H267</f>
        <v>0</v>
      </c>
      <c r="AR267" s="138" t="s">
        <v>233</v>
      </c>
      <c r="AT267" s="138" t="s">
        <v>133</v>
      </c>
      <c r="AU267" s="138" t="s">
        <v>82</v>
      </c>
      <c r="AY267" s="17" t="s">
        <v>130</v>
      </c>
      <c r="BE267" s="139">
        <f>IF(N267="základní",J267,0)</f>
        <v>0</v>
      </c>
      <c r="BF267" s="139">
        <f>IF(N267="snížená",J267,0)</f>
        <v>0</v>
      </c>
      <c r="BG267" s="139">
        <f>IF(N267="zákl. přenesená",J267,0)</f>
        <v>0</v>
      </c>
      <c r="BH267" s="139">
        <f>IF(N267="sníž. přenesená",J267,0)</f>
        <v>0</v>
      </c>
      <c r="BI267" s="139">
        <f>IF(N267="nulová",J267,0)</f>
        <v>0</v>
      </c>
      <c r="BJ267" s="17" t="s">
        <v>80</v>
      </c>
      <c r="BK267" s="139">
        <f>ROUND(I267*H267,2)</f>
        <v>0</v>
      </c>
      <c r="BL267" s="17" t="s">
        <v>233</v>
      </c>
      <c r="BM267" s="138" t="s">
        <v>562</v>
      </c>
    </row>
    <row r="268" spans="2:65" s="13" customFormat="1">
      <c r="B268" s="151"/>
      <c r="D268" s="145" t="s">
        <v>142</v>
      </c>
      <c r="E268" s="152" t="s">
        <v>19</v>
      </c>
      <c r="F268" s="153" t="s">
        <v>563</v>
      </c>
      <c r="H268" s="154">
        <v>23</v>
      </c>
      <c r="I268" s="155"/>
      <c r="L268" s="151"/>
      <c r="M268" s="156"/>
      <c r="T268" s="157"/>
      <c r="AT268" s="152" t="s">
        <v>142</v>
      </c>
      <c r="AU268" s="152" t="s">
        <v>82</v>
      </c>
      <c r="AV268" s="13" t="s">
        <v>82</v>
      </c>
      <c r="AW268" s="13" t="s">
        <v>33</v>
      </c>
      <c r="AX268" s="13" t="s">
        <v>72</v>
      </c>
      <c r="AY268" s="152" t="s">
        <v>130</v>
      </c>
    </row>
    <row r="269" spans="2:65" s="13" customFormat="1">
      <c r="B269" s="151"/>
      <c r="D269" s="145" t="s">
        <v>142</v>
      </c>
      <c r="E269" s="152" t="s">
        <v>19</v>
      </c>
      <c r="F269" s="153" t="s">
        <v>564</v>
      </c>
      <c r="H269" s="154">
        <v>1.84</v>
      </c>
      <c r="I269" s="155"/>
      <c r="L269" s="151"/>
      <c r="M269" s="156"/>
      <c r="T269" s="157"/>
      <c r="AT269" s="152" t="s">
        <v>142</v>
      </c>
      <c r="AU269" s="152" t="s">
        <v>82</v>
      </c>
      <c r="AV269" s="13" t="s">
        <v>82</v>
      </c>
      <c r="AW269" s="13" t="s">
        <v>33</v>
      </c>
      <c r="AX269" s="13" t="s">
        <v>72</v>
      </c>
      <c r="AY269" s="152" t="s">
        <v>130</v>
      </c>
    </row>
    <row r="270" spans="2:65" s="14" customFormat="1">
      <c r="B270" s="158"/>
      <c r="D270" s="145" t="s">
        <v>142</v>
      </c>
      <c r="E270" s="159" t="s">
        <v>19</v>
      </c>
      <c r="F270" s="160" t="s">
        <v>167</v>
      </c>
      <c r="H270" s="161">
        <v>24.84</v>
      </c>
      <c r="I270" s="162"/>
      <c r="L270" s="158"/>
      <c r="M270" s="163"/>
      <c r="T270" s="164"/>
      <c r="AT270" s="159" t="s">
        <v>142</v>
      </c>
      <c r="AU270" s="159" t="s">
        <v>82</v>
      </c>
      <c r="AV270" s="14" t="s">
        <v>138</v>
      </c>
      <c r="AW270" s="14" t="s">
        <v>33</v>
      </c>
      <c r="AX270" s="14" t="s">
        <v>80</v>
      </c>
      <c r="AY270" s="159" t="s">
        <v>130</v>
      </c>
    </row>
    <row r="271" spans="2:65" s="1" customFormat="1" ht="24.2" customHeight="1">
      <c r="B271" s="32"/>
      <c r="C271" s="127" t="s">
        <v>423</v>
      </c>
      <c r="D271" s="127" t="s">
        <v>133</v>
      </c>
      <c r="E271" s="128" t="s">
        <v>449</v>
      </c>
      <c r="F271" s="129" t="s">
        <v>450</v>
      </c>
      <c r="G271" s="130" t="s">
        <v>331</v>
      </c>
      <c r="H271" s="175"/>
      <c r="I271" s="132"/>
      <c r="J271" s="133">
        <f>ROUND(I271*H271,2)</f>
        <v>0</v>
      </c>
      <c r="K271" s="129" t="s">
        <v>137</v>
      </c>
      <c r="L271" s="32"/>
      <c r="M271" s="134" t="s">
        <v>19</v>
      </c>
      <c r="N271" s="135" t="s">
        <v>43</v>
      </c>
      <c r="P271" s="136">
        <f>O271*H271</f>
        <v>0</v>
      </c>
      <c r="Q271" s="136">
        <v>0</v>
      </c>
      <c r="R271" s="136">
        <f>Q271*H271</f>
        <v>0</v>
      </c>
      <c r="S271" s="136">
        <v>0</v>
      </c>
      <c r="T271" s="137">
        <f>S271*H271</f>
        <v>0</v>
      </c>
      <c r="AR271" s="138" t="s">
        <v>233</v>
      </c>
      <c r="AT271" s="138" t="s">
        <v>133</v>
      </c>
      <c r="AU271" s="138" t="s">
        <v>82</v>
      </c>
      <c r="AY271" s="17" t="s">
        <v>130</v>
      </c>
      <c r="BE271" s="139">
        <f>IF(N271="základní",J271,0)</f>
        <v>0</v>
      </c>
      <c r="BF271" s="139">
        <f>IF(N271="snížená",J271,0)</f>
        <v>0</v>
      </c>
      <c r="BG271" s="139">
        <f>IF(N271="zákl. přenesená",J271,0)</f>
        <v>0</v>
      </c>
      <c r="BH271" s="139">
        <f>IF(N271="sníž. přenesená",J271,0)</f>
        <v>0</v>
      </c>
      <c r="BI271" s="139">
        <f>IF(N271="nulová",J271,0)</f>
        <v>0</v>
      </c>
      <c r="BJ271" s="17" t="s">
        <v>80</v>
      </c>
      <c r="BK271" s="139">
        <f>ROUND(I271*H271,2)</f>
        <v>0</v>
      </c>
      <c r="BL271" s="17" t="s">
        <v>233</v>
      </c>
      <c r="BM271" s="138" t="s">
        <v>451</v>
      </c>
    </row>
    <row r="272" spans="2:65" s="1" customFormat="1">
      <c r="B272" s="32"/>
      <c r="D272" s="140" t="s">
        <v>140</v>
      </c>
      <c r="F272" s="141" t="s">
        <v>452</v>
      </c>
      <c r="I272" s="142"/>
      <c r="L272" s="32"/>
      <c r="M272" s="143"/>
      <c r="T272" s="51"/>
      <c r="AT272" s="17" t="s">
        <v>140</v>
      </c>
      <c r="AU272" s="17" t="s">
        <v>82</v>
      </c>
    </row>
    <row r="273" spans="2:65" s="11" customFormat="1" ht="22.9" customHeight="1">
      <c r="B273" s="115"/>
      <c r="D273" s="116" t="s">
        <v>71</v>
      </c>
      <c r="E273" s="125" t="s">
        <v>473</v>
      </c>
      <c r="F273" s="125" t="s">
        <v>474</v>
      </c>
      <c r="I273" s="118"/>
      <c r="J273" s="126">
        <f>BK273</f>
        <v>0</v>
      </c>
      <c r="L273" s="115"/>
      <c r="M273" s="120"/>
      <c r="P273" s="121">
        <f>SUM(P274:P282)</f>
        <v>0</v>
      </c>
      <c r="R273" s="121">
        <f>SUM(R274:R282)</f>
        <v>2.196E-2</v>
      </c>
      <c r="T273" s="122">
        <f>SUM(T274:T282)</f>
        <v>3.9711E-3</v>
      </c>
      <c r="AR273" s="116" t="s">
        <v>82</v>
      </c>
      <c r="AT273" s="123" t="s">
        <v>71</v>
      </c>
      <c r="AU273" s="123" t="s">
        <v>80</v>
      </c>
      <c r="AY273" s="116" t="s">
        <v>130</v>
      </c>
      <c r="BK273" s="124">
        <f>SUM(BK274:BK282)</f>
        <v>0</v>
      </c>
    </row>
    <row r="274" spans="2:65" s="1" customFormat="1" ht="16.5" customHeight="1">
      <c r="B274" s="32"/>
      <c r="C274" s="127" t="s">
        <v>429</v>
      </c>
      <c r="D274" s="127" t="s">
        <v>133</v>
      </c>
      <c r="E274" s="128" t="s">
        <v>476</v>
      </c>
      <c r="F274" s="129" t="s">
        <v>477</v>
      </c>
      <c r="G274" s="130" t="s">
        <v>136</v>
      </c>
      <c r="H274" s="131">
        <v>12.81</v>
      </c>
      <c r="I274" s="132"/>
      <c r="J274" s="133">
        <f>ROUND(I274*H274,2)</f>
        <v>0</v>
      </c>
      <c r="K274" s="129" t="s">
        <v>137</v>
      </c>
      <c r="L274" s="32"/>
      <c r="M274" s="134" t="s">
        <v>19</v>
      </c>
      <c r="N274" s="135" t="s">
        <v>43</v>
      </c>
      <c r="P274" s="136">
        <f>O274*H274</f>
        <v>0</v>
      </c>
      <c r="Q274" s="136">
        <v>1E-3</v>
      </c>
      <c r="R274" s="136">
        <f>Q274*H274</f>
        <v>1.281E-2</v>
      </c>
      <c r="S274" s="136">
        <v>3.1E-4</v>
      </c>
      <c r="T274" s="137">
        <f>S274*H274</f>
        <v>3.9711E-3</v>
      </c>
      <c r="AR274" s="138" t="s">
        <v>233</v>
      </c>
      <c r="AT274" s="138" t="s">
        <v>133</v>
      </c>
      <c r="AU274" s="138" t="s">
        <v>82</v>
      </c>
      <c r="AY274" s="17" t="s">
        <v>130</v>
      </c>
      <c r="BE274" s="139">
        <f>IF(N274="základní",J274,0)</f>
        <v>0</v>
      </c>
      <c r="BF274" s="139">
        <f>IF(N274="snížená",J274,0)</f>
        <v>0</v>
      </c>
      <c r="BG274" s="139">
        <f>IF(N274="zákl. přenesená",J274,0)</f>
        <v>0</v>
      </c>
      <c r="BH274" s="139">
        <f>IF(N274="sníž. přenesená",J274,0)</f>
        <v>0</v>
      </c>
      <c r="BI274" s="139">
        <f>IF(N274="nulová",J274,0)</f>
        <v>0</v>
      </c>
      <c r="BJ274" s="17" t="s">
        <v>80</v>
      </c>
      <c r="BK274" s="139">
        <f>ROUND(I274*H274,2)</f>
        <v>0</v>
      </c>
      <c r="BL274" s="17" t="s">
        <v>233</v>
      </c>
      <c r="BM274" s="138" t="s">
        <v>478</v>
      </c>
    </row>
    <row r="275" spans="2:65" s="1" customFormat="1">
      <c r="B275" s="32"/>
      <c r="D275" s="140" t="s">
        <v>140</v>
      </c>
      <c r="F275" s="141" t="s">
        <v>479</v>
      </c>
      <c r="I275" s="142"/>
      <c r="L275" s="32"/>
      <c r="M275" s="143"/>
      <c r="T275" s="51"/>
      <c r="AT275" s="17" t="s">
        <v>140</v>
      </c>
      <c r="AU275" s="17" t="s">
        <v>82</v>
      </c>
    </row>
    <row r="276" spans="2:65" s="13" customFormat="1">
      <c r="B276" s="151"/>
      <c r="D276" s="145" t="s">
        <v>142</v>
      </c>
      <c r="E276" s="152" t="s">
        <v>19</v>
      </c>
      <c r="F276" s="153" t="s">
        <v>565</v>
      </c>
      <c r="H276" s="154">
        <v>12.81</v>
      </c>
      <c r="I276" s="155"/>
      <c r="L276" s="151"/>
      <c r="M276" s="156"/>
      <c r="T276" s="157"/>
      <c r="AT276" s="152" t="s">
        <v>142</v>
      </c>
      <c r="AU276" s="152" t="s">
        <v>82</v>
      </c>
      <c r="AV276" s="13" t="s">
        <v>82</v>
      </c>
      <c r="AW276" s="13" t="s">
        <v>33</v>
      </c>
      <c r="AX276" s="13" t="s">
        <v>80</v>
      </c>
      <c r="AY276" s="152" t="s">
        <v>130</v>
      </c>
    </row>
    <row r="277" spans="2:65" s="1" customFormat="1" ht="16.5" customHeight="1">
      <c r="B277" s="32"/>
      <c r="C277" s="127" t="s">
        <v>437</v>
      </c>
      <c r="D277" s="127" t="s">
        <v>133</v>
      </c>
      <c r="E277" s="128" t="s">
        <v>482</v>
      </c>
      <c r="F277" s="129" t="s">
        <v>483</v>
      </c>
      <c r="G277" s="130" t="s">
        <v>136</v>
      </c>
      <c r="H277" s="131">
        <v>18.3</v>
      </c>
      <c r="I277" s="132"/>
      <c r="J277" s="133">
        <f>ROUND(I277*H277,2)</f>
        <v>0</v>
      </c>
      <c r="K277" s="129" t="s">
        <v>137</v>
      </c>
      <c r="L277" s="32"/>
      <c r="M277" s="134" t="s">
        <v>19</v>
      </c>
      <c r="N277" s="135" t="s">
        <v>43</v>
      </c>
      <c r="P277" s="136">
        <f>O277*H277</f>
        <v>0</v>
      </c>
      <c r="Q277" s="136">
        <v>2.1000000000000001E-4</v>
      </c>
      <c r="R277" s="136">
        <f>Q277*H277</f>
        <v>3.8430000000000005E-3</v>
      </c>
      <c r="S277" s="136">
        <v>0</v>
      </c>
      <c r="T277" s="137">
        <f>S277*H277</f>
        <v>0</v>
      </c>
      <c r="AR277" s="138" t="s">
        <v>233</v>
      </c>
      <c r="AT277" s="138" t="s">
        <v>133</v>
      </c>
      <c r="AU277" s="138" t="s">
        <v>82</v>
      </c>
      <c r="AY277" s="17" t="s">
        <v>130</v>
      </c>
      <c r="BE277" s="139">
        <f>IF(N277="základní",J277,0)</f>
        <v>0</v>
      </c>
      <c r="BF277" s="139">
        <f>IF(N277="snížená",J277,0)</f>
        <v>0</v>
      </c>
      <c r="BG277" s="139">
        <f>IF(N277="zákl. přenesená",J277,0)</f>
        <v>0</v>
      </c>
      <c r="BH277" s="139">
        <f>IF(N277="sníž. přenesená",J277,0)</f>
        <v>0</v>
      </c>
      <c r="BI277" s="139">
        <f>IF(N277="nulová",J277,0)</f>
        <v>0</v>
      </c>
      <c r="BJ277" s="17" t="s">
        <v>80</v>
      </c>
      <c r="BK277" s="139">
        <f>ROUND(I277*H277,2)</f>
        <v>0</v>
      </c>
      <c r="BL277" s="17" t="s">
        <v>233</v>
      </c>
      <c r="BM277" s="138" t="s">
        <v>484</v>
      </c>
    </row>
    <row r="278" spans="2:65" s="1" customFormat="1">
      <c r="B278" s="32"/>
      <c r="D278" s="140" t="s">
        <v>140</v>
      </c>
      <c r="F278" s="141" t="s">
        <v>485</v>
      </c>
      <c r="I278" s="142"/>
      <c r="L278" s="32"/>
      <c r="M278" s="143"/>
      <c r="T278" s="51"/>
      <c r="AT278" s="17" t="s">
        <v>140</v>
      </c>
      <c r="AU278" s="17" t="s">
        <v>82</v>
      </c>
    </row>
    <row r="279" spans="2:65" s="1" customFormat="1" ht="24.2" customHeight="1">
      <c r="B279" s="32"/>
      <c r="C279" s="127" t="s">
        <v>442</v>
      </c>
      <c r="D279" s="127" t="s">
        <v>133</v>
      </c>
      <c r="E279" s="128" t="s">
        <v>487</v>
      </c>
      <c r="F279" s="129" t="s">
        <v>488</v>
      </c>
      <c r="G279" s="130" t="s">
        <v>136</v>
      </c>
      <c r="H279" s="131">
        <v>18.3</v>
      </c>
      <c r="I279" s="132"/>
      <c r="J279" s="133">
        <f>ROUND(I279*H279,2)</f>
        <v>0</v>
      </c>
      <c r="K279" s="129" t="s">
        <v>137</v>
      </c>
      <c r="L279" s="32"/>
      <c r="M279" s="134" t="s">
        <v>19</v>
      </c>
      <c r="N279" s="135" t="s">
        <v>43</v>
      </c>
      <c r="P279" s="136">
        <f>O279*H279</f>
        <v>0</v>
      </c>
      <c r="Q279" s="136">
        <v>2.9E-4</v>
      </c>
      <c r="R279" s="136">
        <f>Q279*H279</f>
        <v>5.3070000000000001E-3</v>
      </c>
      <c r="S279" s="136">
        <v>0</v>
      </c>
      <c r="T279" s="137">
        <f>S279*H279</f>
        <v>0</v>
      </c>
      <c r="AR279" s="138" t="s">
        <v>233</v>
      </c>
      <c r="AT279" s="138" t="s">
        <v>133</v>
      </c>
      <c r="AU279" s="138" t="s">
        <v>82</v>
      </c>
      <c r="AY279" s="17" t="s">
        <v>130</v>
      </c>
      <c r="BE279" s="139">
        <f>IF(N279="základní",J279,0)</f>
        <v>0</v>
      </c>
      <c r="BF279" s="139">
        <f>IF(N279="snížená",J279,0)</f>
        <v>0</v>
      </c>
      <c r="BG279" s="139">
        <f>IF(N279="zákl. přenesená",J279,0)</f>
        <v>0</v>
      </c>
      <c r="BH279" s="139">
        <f>IF(N279="sníž. přenesená",J279,0)</f>
        <v>0</v>
      </c>
      <c r="BI279" s="139">
        <f>IF(N279="nulová",J279,0)</f>
        <v>0</v>
      </c>
      <c r="BJ279" s="17" t="s">
        <v>80</v>
      </c>
      <c r="BK279" s="139">
        <f>ROUND(I279*H279,2)</f>
        <v>0</v>
      </c>
      <c r="BL279" s="17" t="s">
        <v>233</v>
      </c>
      <c r="BM279" s="138" t="s">
        <v>489</v>
      </c>
    </row>
    <row r="280" spans="2:65" s="1" customFormat="1">
      <c r="B280" s="32"/>
      <c r="D280" s="140" t="s">
        <v>140</v>
      </c>
      <c r="F280" s="141" t="s">
        <v>490</v>
      </c>
      <c r="I280" s="142"/>
      <c r="L280" s="32"/>
      <c r="M280" s="143"/>
      <c r="T280" s="51"/>
      <c r="AT280" s="17" t="s">
        <v>140</v>
      </c>
      <c r="AU280" s="17" t="s">
        <v>82</v>
      </c>
    </row>
    <row r="281" spans="2:65" s="12" customFormat="1">
      <c r="B281" s="144"/>
      <c r="D281" s="145" t="s">
        <v>142</v>
      </c>
      <c r="E281" s="146" t="s">
        <v>19</v>
      </c>
      <c r="F281" s="147" t="s">
        <v>154</v>
      </c>
      <c r="H281" s="146" t="s">
        <v>19</v>
      </c>
      <c r="I281" s="148"/>
      <c r="L281" s="144"/>
      <c r="M281" s="149"/>
      <c r="T281" s="150"/>
      <c r="AT281" s="146" t="s">
        <v>142</v>
      </c>
      <c r="AU281" s="146" t="s">
        <v>82</v>
      </c>
      <c r="AV281" s="12" t="s">
        <v>80</v>
      </c>
      <c r="AW281" s="12" t="s">
        <v>33</v>
      </c>
      <c r="AX281" s="12" t="s">
        <v>72</v>
      </c>
      <c r="AY281" s="146" t="s">
        <v>130</v>
      </c>
    </row>
    <row r="282" spans="2:65" s="13" customFormat="1">
      <c r="B282" s="151"/>
      <c r="D282" s="145" t="s">
        <v>142</v>
      </c>
      <c r="E282" s="152" t="s">
        <v>19</v>
      </c>
      <c r="F282" s="153" t="s">
        <v>506</v>
      </c>
      <c r="H282" s="154">
        <v>18.3</v>
      </c>
      <c r="I282" s="155"/>
      <c r="L282" s="151"/>
      <c r="M282" s="156"/>
      <c r="T282" s="157"/>
      <c r="AT282" s="152" t="s">
        <v>142</v>
      </c>
      <c r="AU282" s="152" t="s">
        <v>82</v>
      </c>
      <c r="AV282" s="13" t="s">
        <v>82</v>
      </c>
      <c r="AW282" s="13" t="s">
        <v>33</v>
      </c>
      <c r="AX282" s="13" t="s">
        <v>80</v>
      </c>
      <c r="AY282" s="152" t="s">
        <v>130</v>
      </c>
    </row>
    <row r="283" spans="2:65" s="11" customFormat="1" ht="22.9" customHeight="1">
      <c r="B283" s="115"/>
      <c r="D283" s="116" t="s">
        <v>71</v>
      </c>
      <c r="E283" s="125" t="s">
        <v>491</v>
      </c>
      <c r="F283" s="125" t="s">
        <v>492</v>
      </c>
      <c r="I283" s="118"/>
      <c r="J283" s="126">
        <f>BK283</f>
        <v>0</v>
      </c>
      <c r="L283" s="115"/>
      <c r="M283" s="120"/>
      <c r="P283" s="121">
        <f>SUM(P284:P291)</f>
        <v>0</v>
      </c>
      <c r="R283" s="121">
        <f>SUM(R284:R291)</f>
        <v>2.1897199999999999E-2</v>
      </c>
      <c r="T283" s="122">
        <f>SUM(T284:T291)</f>
        <v>0</v>
      </c>
      <c r="AR283" s="116" t="s">
        <v>82</v>
      </c>
      <c r="AT283" s="123" t="s">
        <v>71</v>
      </c>
      <c r="AU283" s="123" t="s">
        <v>80</v>
      </c>
      <c r="AY283" s="116" t="s">
        <v>130</v>
      </c>
      <c r="BK283" s="124">
        <f>SUM(BK284:BK291)</f>
        <v>0</v>
      </c>
    </row>
    <row r="284" spans="2:65" s="1" customFormat="1" ht="33" customHeight="1">
      <c r="B284" s="32"/>
      <c r="C284" s="127" t="s">
        <v>448</v>
      </c>
      <c r="D284" s="127" t="s">
        <v>133</v>
      </c>
      <c r="E284" s="128" t="s">
        <v>494</v>
      </c>
      <c r="F284" s="129" t="s">
        <v>495</v>
      </c>
      <c r="G284" s="130" t="s">
        <v>136</v>
      </c>
      <c r="H284" s="131">
        <v>28.11</v>
      </c>
      <c r="I284" s="132"/>
      <c r="J284" s="133">
        <f>ROUND(I284*H284,2)</f>
        <v>0</v>
      </c>
      <c r="K284" s="129" t="s">
        <v>19</v>
      </c>
      <c r="L284" s="32"/>
      <c r="M284" s="134" t="s">
        <v>19</v>
      </c>
      <c r="N284" s="135" t="s">
        <v>43</v>
      </c>
      <c r="P284" s="136">
        <f>O284*H284</f>
        <v>0</v>
      </c>
      <c r="Q284" s="136">
        <v>5.1999999999999995E-4</v>
      </c>
      <c r="R284" s="136">
        <f>Q284*H284</f>
        <v>1.4617199999999999E-2</v>
      </c>
      <c r="S284" s="136">
        <v>0</v>
      </c>
      <c r="T284" s="137">
        <f>S284*H284</f>
        <v>0</v>
      </c>
      <c r="AR284" s="138" t="s">
        <v>233</v>
      </c>
      <c r="AT284" s="138" t="s">
        <v>133</v>
      </c>
      <c r="AU284" s="138" t="s">
        <v>82</v>
      </c>
      <c r="AY284" s="17" t="s">
        <v>130</v>
      </c>
      <c r="BE284" s="139">
        <f>IF(N284="základní",J284,0)</f>
        <v>0</v>
      </c>
      <c r="BF284" s="139">
        <f>IF(N284="snížená",J284,0)</f>
        <v>0</v>
      </c>
      <c r="BG284" s="139">
        <f>IF(N284="zákl. přenesená",J284,0)</f>
        <v>0</v>
      </c>
      <c r="BH284" s="139">
        <f>IF(N284="sníž. přenesená",J284,0)</f>
        <v>0</v>
      </c>
      <c r="BI284" s="139">
        <f>IF(N284="nulová",J284,0)</f>
        <v>0</v>
      </c>
      <c r="BJ284" s="17" t="s">
        <v>80</v>
      </c>
      <c r="BK284" s="139">
        <f>ROUND(I284*H284,2)</f>
        <v>0</v>
      </c>
      <c r="BL284" s="17" t="s">
        <v>233</v>
      </c>
      <c r="BM284" s="138" t="s">
        <v>566</v>
      </c>
    </row>
    <row r="285" spans="2:65" s="13" customFormat="1">
      <c r="B285" s="151"/>
      <c r="D285" s="145" t="s">
        <v>142</v>
      </c>
      <c r="E285" s="152" t="s">
        <v>19</v>
      </c>
      <c r="F285" s="153" t="s">
        <v>567</v>
      </c>
      <c r="H285" s="154">
        <v>12.432</v>
      </c>
      <c r="I285" s="155"/>
      <c r="L285" s="151"/>
      <c r="M285" s="156"/>
      <c r="T285" s="157"/>
      <c r="AT285" s="152" t="s">
        <v>142</v>
      </c>
      <c r="AU285" s="152" t="s">
        <v>82</v>
      </c>
      <c r="AV285" s="13" t="s">
        <v>82</v>
      </c>
      <c r="AW285" s="13" t="s">
        <v>33</v>
      </c>
      <c r="AX285" s="13" t="s">
        <v>72</v>
      </c>
      <c r="AY285" s="152" t="s">
        <v>130</v>
      </c>
    </row>
    <row r="286" spans="2:65" s="13" customFormat="1">
      <c r="B286" s="151"/>
      <c r="D286" s="145" t="s">
        <v>142</v>
      </c>
      <c r="E286" s="152" t="s">
        <v>19</v>
      </c>
      <c r="F286" s="153" t="s">
        <v>498</v>
      </c>
      <c r="H286" s="154">
        <v>7.37</v>
      </c>
      <c r="I286" s="155"/>
      <c r="L286" s="151"/>
      <c r="M286" s="156"/>
      <c r="T286" s="157"/>
      <c r="AT286" s="152" t="s">
        <v>142</v>
      </c>
      <c r="AU286" s="152" t="s">
        <v>82</v>
      </c>
      <c r="AV286" s="13" t="s">
        <v>82</v>
      </c>
      <c r="AW286" s="13" t="s">
        <v>33</v>
      </c>
      <c r="AX286" s="13" t="s">
        <v>72</v>
      </c>
      <c r="AY286" s="152" t="s">
        <v>130</v>
      </c>
    </row>
    <row r="287" spans="2:65" s="13" customFormat="1">
      <c r="B287" s="151"/>
      <c r="D287" s="145" t="s">
        <v>142</v>
      </c>
      <c r="E287" s="152" t="s">
        <v>19</v>
      </c>
      <c r="F287" s="153" t="s">
        <v>499</v>
      </c>
      <c r="H287" s="154">
        <v>4.0199999999999996</v>
      </c>
      <c r="I287" s="155"/>
      <c r="L287" s="151"/>
      <c r="M287" s="156"/>
      <c r="T287" s="157"/>
      <c r="AT287" s="152" t="s">
        <v>142</v>
      </c>
      <c r="AU287" s="152" t="s">
        <v>82</v>
      </c>
      <c r="AV287" s="13" t="s">
        <v>82</v>
      </c>
      <c r="AW287" s="13" t="s">
        <v>33</v>
      </c>
      <c r="AX287" s="13" t="s">
        <v>72</v>
      </c>
      <c r="AY287" s="152" t="s">
        <v>130</v>
      </c>
    </row>
    <row r="288" spans="2:65" s="13" customFormat="1">
      <c r="B288" s="151"/>
      <c r="D288" s="145" t="s">
        <v>142</v>
      </c>
      <c r="E288" s="152" t="s">
        <v>19</v>
      </c>
      <c r="F288" s="153" t="s">
        <v>568</v>
      </c>
      <c r="H288" s="154">
        <v>4.2880000000000003</v>
      </c>
      <c r="I288" s="155"/>
      <c r="L288" s="151"/>
      <c r="M288" s="156"/>
      <c r="T288" s="157"/>
      <c r="AT288" s="152" t="s">
        <v>142</v>
      </c>
      <c r="AU288" s="152" t="s">
        <v>82</v>
      </c>
      <c r="AV288" s="13" t="s">
        <v>82</v>
      </c>
      <c r="AW288" s="13" t="s">
        <v>33</v>
      </c>
      <c r="AX288" s="13" t="s">
        <v>72</v>
      </c>
      <c r="AY288" s="152" t="s">
        <v>130</v>
      </c>
    </row>
    <row r="289" spans="2:65" s="14" customFormat="1">
      <c r="B289" s="158"/>
      <c r="D289" s="145" t="s">
        <v>142</v>
      </c>
      <c r="E289" s="159" t="s">
        <v>19</v>
      </c>
      <c r="F289" s="160" t="s">
        <v>167</v>
      </c>
      <c r="H289" s="161">
        <v>28.11</v>
      </c>
      <c r="I289" s="162"/>
      <c r="L289" s="158"/>
      <c r="M289" s="163"/>
      <c r="T289" s="164"/>
      <c r="AT289" s="159" t="s">
        <v>142</v>
      </c>
      <c r="AU289" s="159" t="s">
        <v>82</v>
      </c>
      <c r="AV289" s="14" t="s">
        <v>138</v>
      </c>
      <c r="AW289" s="14" t="s">
        <v>33</v>
      </c>
      <c r="AX289" s="14" t="s">
        <v>80</v>
      </c>
      <c r="AY289" s="159" t="s">
        <v>130</v>
      </c>
    </row>
    <row r="290" spans="2:65" s="1" customFormat="1" ht="33" customHeight="1">
      <c r="B290" s="32"/>
      <c r="C290" s="127" t="s">
        <v>455</v>
      </c>
      <c r="D290" s="127" t="s">
        <v>133</v>
      </c>
      <c r="E290" s="128" t="s">
        <v>501</v>
      </c>
      <c r="F290" s="129" t="s">
        <v>502</v>
      </c>
      <c r="G290" s="130" t="s">
        <v>214</v>
      </c>
      <c r="H290" s="131">
        <v>14</v>
      </c>
      <c r="I290" s="132"/>
      <c r="J290" s="133">
        <f>ROUND(I290*H290,2)</f>
        <v>0</v>
      </c>
      <c r="K290" s="129" t="s">
        <v>19</v>
      </c>
      <c r="L290" s="32"/>
      <c r="M290" s="134" t="s">
        <v>19</v>
      </c>
      <c r="N290" s="135" t="s">
        <v>43</v>
      </c>
      <c r="P290" s="136">
        <f>O290*H290</f>
        <v>0</v>
      </c>
      <c r="Q290" s="136">
        <v>5.1999999999999995E-4</v>
      </c>
      <c r="R290" s="136">
        <f>Q290*H290</f>
        <v>7.2799999999999991E-3</v>
      </c>
      <c r="S290" s="136">
        <v>0</v>
      </c>
      <c r="T290" s="137">
        <f>S290*H290</f>
        <v>0</v>
      </c>
      <c r="AR290" s="138" t="s">
        <v>233</v>
      </c>
      <c r="AT290" s="138" t="s">
        <v>133</v>
      </c>
      <c r="AU290" s="138" t="s">
        <v>82</v>
      </c>
      <c r="AY290" s="17" t="s">
        <v>130</v>
      </c>
      <c r="BE290" s="139">
        <f>IF(N290="základní",J290,0)</f>
        <v>0</v>
      </c>
      <c r="BF290" s="139">
        <f>IF(N290="snížená",J290,0)</f>
        <v>0</v>
      </c>
      <c r="BG290" s="139">
        <f>IF(N290="zákl. přenesená",J290,0)</f>
        <v>0</v>
      </c>
      <c r="BH290" s="139">
        <f>IF(N290="sníž. přenesená",J290,0)</f>
        <v>0</v>
      </c>
      <c r="BI290" s="139">
        <f>IF(N290="nulová",J290,0)</f>
        <v>0</v>
      </c>
      <c r="BJ290" s="17" t="s">
        <v>80</v>
      </c>
      <c r="BK290" s="139">
        <f>ROUND(I290*H290,2)</f>
        <v>0</v>
      </c>
      <c r="BL290" s="17" t="s">
        <v>233</v>
      </c>
      <c r="BM290" s="138" t="s">
        <v>569</v>
      </c>
    </row>
    <row r="291" spans="2:65" s="13" customFormat="1">
      <c r="B291" s="151"/>
      <c r="D291" s="145" t="s">
        <v>142</v>
      </c>
      <c r="E291" s="152" t="s">
        <v>19</v>
      </c>
      <c r="F291" s="153" t="s">
        <v>570</v>
      </c>
      <c r="H291" s="154">
        <v>14</v>
      </c>
      <c r="I291" s="155"/>
      <c r="L291" s="151"/>
      <c r="M291" s="176"/>
      <c r="N291" s="177"/>
      <c r="O291" s="177"/>
      <c r="P291" s="177"/>
      <c r="Q291" s="177"/>
      <c r="R291" s="177"/>
      <c r="S291" s="177"/>
      <c r="T291" s="178"/>
      <c r="AT291" s="152" t="s">
        <v>142</v>
      </c>
      <c r="AU291" s="152" t="s">
        <v>82</v>
      </c>
      <c r="AV291" s="13" t="s">
        <v>82</v>
      </c>
      <c r="AW291" s="13" t="s">
        <v>33</v>
      </c>
      <c r="AX291" s="13" t="s">
        <v>80</v>
      </c>
      <c r="AY291" s="152" t="s">
        <v>130</v>
      </c>
    </row>
    <row r="292" spans="2:65" s="1" customFormat="1" ht="6.95" customHeight="1">
      <c r="B292" s="40"/>
      <c r="C292" s="41"/>
      <c r="D292" s="41"/>
      <c r="E292" s="41"/>
      <c r="F292" s="41"/>
      <c r="G292" s="41"/>
      <c r="H292" s="41"/>
      <c r="I292" s="41"/>
      <c r="J292" s="41"/>
      <c r="K292" s="41"/>
      <c r="L292" s="32"/>
    </row>
  </sheetData>
  <sheetProtection algorithmName="SHA-512" hashValue="/wr9VGFddhRuw/gBehgQdVvLDUuBEyveF4iTVNZYZ0KQ+adK51dcwO0Vg/sprpbYXh9KQz1BtWEL/RUQT5Muuw==" saltValue="NRQyEoboYFAqSdQvXEmHTQ==" spinCount="100000" sheet="1" objects="1" scenarios="1" formatColumns="0" formatRows="0" autoFilter="0"/>
  <autoFilter ref="C94:K291" xr:uid="{00000000-0009-0000-0000-000002000000}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99" r:id="rId1" xr:uid="{00000000-0004-0000-0200-000000000000}"/>
    <hyperlink ref="F103" r:id="rId2" xr:uid="{00000000-0004-0000-0200-000001000000}"/>
    <hyperlink ref="F105" r:id="rId3" xr:uid="{00000000-0004-0000-0200-000002000000}"/>
    <hyperlink ref="F110" r:id="rId4" xr:uid="{00000000-0004-0000-0200-000003000000}"/>
    <hyperlink ref="F117" r:id="rId5" xr:uid="{00000000-0004-0000-0200-000004000000}"/>
    <hyperlink ref="F119" r:id="rId6" xr:uid="{00000000-0004-0000-0200-000005000000}"/>
    <hyperlink ref="F121" r:id="rId7" xr:uid="{00000000-0004-0000-0200-000006000000}"/>
    <hyperlink ref="F151" r:id="rId8" xr:uid="{00000000-0004-0000-0200-000007000000}"/>
    <hyperlink ref="F158" r:id="rId9" xr:uid="{00000000-0004-0000-0200-000008000000}"/>
    <hyperlink ref="F165" r:id="rId10" xr:uid="{00000000-0004-0000-0200-000009000000}"/>
    <hyperlink ref="F168" r:id="rId11" xr:uid="{00000000-0004-0000-0200-00000A000000}"/>
    <hyperlink ref="F171" r:id="rId12" xr:uid="{00000000-0004-0000-0200-00000B000000}"/>
    <hyperlink ref="F173" r:id="rId13" xr:uid="{00000000-0004-0000-0200-00000C000000}"/>
    <hyperlink ref="F175" r:id="rId14" xr:uid="{00000000-0004-0000-0200-00000D000000}"/>
    <hyperlink ref="F178" r:id="rId15" xr:uid="{00000000-0004-0000-0200-00000E000000}"/>
    <hyperlink ref="F181" r:id="rId16" xr:uid="{00000000-0004-0000-0200-00000F000000}"/>
    <hyperlink ref="F187" r:id="rId17" xr:uid="{00000000-0004-0000-0200-000010000000}"/>
    <hyperlink ref="F193" r:id="rId18" xr:uid="{00000000-0004-0000-0200-000011000000}"/>
    <hyperlink ref="F197" r:id="rId19" xr:uid="{00000000-0004-0000-0200-000012000000}"/>
    <hyperlink ref="F200" r:id="rId20" xr:uid="{00000000-0004-0000-0200-000013000000}"/>
    <hyperlink ref="F204" r:id="rId21" xr:uid="{00000000-0004-0000-0200-000014000000}"/>
    <hyperlink ref="F206" r:id="rId22" xr:uid="{00000000-0004-0000-0200-000015000000}"/>
    <hyperlink ref="F238" r:id="rId23" xr:uid="{00000000-0004-0000-0200-000016000000}"/>
    <hyperlink ref="F248" r:id="rId24" xr:uid="{00000000-0004-0000-0200-000017000000}"/>
    <hyperlink ref="F250" r:id="rId25" xr:uid="{00000000-0004-0000-0200-000018000000}"/>
    <hyperlink ref="F258" r:id="rId26" xr:uid="{00000000-0004-0000-0200-000019000000}"/>
    <hyperlink ref="F272" r:id="rId27" xr:uid="{00000000-0004-0000-0200-00001A000000}"/>
    <hyperlink ref="F275" r:id="rId28" xr:uid="{00000000-0004-0000-0200-00001B000000}"/>
    <hyperlink ref="F278" r:id="rId29" xr:uid="{00000000-0004-0000-0200-00001C000000}"/>
    <hyperlink ref="F280" r:id="rId30" xr:uid="{00000000-0004-0000-0200-00001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87"/>
  <sheetViews>
    <sheetView showGridLines="0" topLeftCell="A65" workbookViewId="0">
      <selection activeCell="H89" sqref="H8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89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90</v>
      </c>
      <c r="L4" s="20"/>
      <c r="M4" s="8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7" t="str">
        <f>'Rekapitulace stavby'!K6</f>
        <v>Rekonstrukce podlahy a obložení stěn tělocvičen - ZŠ Šrámkova</v>
      </c>
      <c r="F7" s="308"/>
      <c r="G7" s="308"/>
      <c r="H7" s="308"/>
      <c r="L7" s="20"/>
    </row>
    <row r="8" spans="2:46" s="1" customFormat="1" ht="12" customHeight="1">
      <c r="B8" s="32"/>
      <c r="D8" s="27" t="s">
        <v>91</v>
      </c>
      <c r="L8" s="32"/>
    </row>
    <row r="9" spans="2:46" s="1" customFormat="1" ht="16.5" customHeight="1">
      <c r="B9" s="32"/>
      <c r="E9" s="279" t="s">
        <v>571</v>
      </c>
      <c r="F9" s="306"/>
      <c r="G9" s="306"/>
      <c r="H9" s="30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8" t="str">
        <f>'Rekapitulace stavby'!AN8</f>
        <v>8. 3. 2025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8"/>
      <c r="G18" s="298"/>
      <c r="H18" s="298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47.25" customHeight="1">
      <c r="B27" s="84"/>
      <c r="E27" s="302" t="s">
        <v>37</v>
      </c>
      <c r="F27" s="302"/>
      <c r="G27" s="302"/>
      <c r="H27" s="302"/>
      <c r="L27" s="8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49"/>
      <c r="E29" s="49"/>
      <c r="F29" s="49"/>
      <c r="G29" s="49"/>
      <c r="H29" s="49"/>
      <c r="I29" s="49"/>
      <c r="J29" s="49"/>
      <c r="K29" s="49"/>
      <c r="L29" s="32"/>
    </row>
    <row r="30" spans="2:12" s="1" customFormat="1" ht="25.35" customHeight="1">
      <c r="B30" s="32"/>
      <c r="D30" s="85" t="s">
        <v>38</v>
      </c>
      <c r="J30" s="61">
        <f>ROUND(J80, 2)</f>
        <v>0</v>
      </c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14.45" customHeight="1">
      <c r="B32" s="32"/>
      <c r="F32" s="86" t="s">
        <v>40</v>
      </c>
      <c r="I32" s="86" t="s">
        <v>39</v>
      </c>
      <c r="J32" s="86" t="s">
        <v>41</v>
      </c>
      <c r="L32" s="32"/>
    </row>
    <row r="33" spans="2:12" s="1" customFormat="1" ht="14.45" customHeight="1">
      <c r="B33" s="32"/>
      <c r="D33" s="87" t="s">
        <v>42</v>
      </c>
      <c r="E33" s="27" t="s">
        <v>43</v>
      </c>
      <c r="F33" s="88">
        <f>ROUND((SUM(BE80:BE86)),  2)</f>
        <v>0</v>
      </c>
      <c r="I33" s="89">
        <v>0.21</v>
      </c>
      <c r="J33" s="88">
        <f>ROUND(((SUM(BE80:BE86))*I33),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ROUND((SUM(BF80:BF86)),  2)</f>
        <v>0</v>
      </c>
      <c r="I34" s="89">
        <v>0.12</v>
      </c>
      <c r="J34" s="88">
        <f>ROUND(((SUM(BF80:BF86))*I34),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ROUND((SUM(BG80:BG86)),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ROUND((SUM(BH80:BH86)),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ROUND((SUM(BI80:BI86)),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2"/>
      <c r="F39" s="52"/>
      <c r="G39" s="92" t="s">
        <v>49</v>
      </c>
      <c r="H39" s="93" t="s">
        <v>50</v>
      </c>
      <c r="I39" s="52"/>
      <c r="J39" s="94">
        <f>SUM(J30:J37)</f>
        <v>0</v>
      </c>
      <c r="K39" s="95"/>
      <c r="L39" s="32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2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2"/>
    </row>
    <row r="45" spans="2:12" s="1" customFormat="1" ht="24.95" customHeight="1">
      <c r="B45" s="32"/>
      <c r="C45" s="21" t="s">
        <v>93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7" t="str">
        <f>E7</f>
        <v>Rekonstrukce podlahy a obložení stěn tělocvičen - ZŠ Šrámkova</v>
      </c>
      <c r="F48" s="308"/>
      <c r="G48" s="308"/>
      <c r="H48" s="308"/>
      <c r="L48" s="32"/>
    </row>
    <row r="49" spans="2:47" s="1" customFormat="1" ht="12" customHeight="1">
      <c r="B49" s="32"/>
      <c r="C49" s="27" t="s">
        <v>91</v>
      </c>
      <c r="L49" s="32"/>
    </row>
    <row r="50" spans="2:47" s="1" customFormat="1" ht="16.5" customHeight="1">
      <c r="B50" s="32"/>
      <c r="E50" s="279" t="str">
        <f>E9</f>
        <v>03 - Vedlejší a ostatní rozpočtové náklady</v>
      </c>
      <c r="F50" s="306"/>
      <c r="G50" s="306"/>
      <c r="H50" s="306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parc.č. 2233, k.ú. Kateřinky u Opavy</v>
      </c>
      <c r="I52" s="27" t="s">
        <v>23</v>
      </c>
      <c r="J52" s="48" t="str">
        <f>IF(J12="","",J12)</f>
        <v>8. 3. 2025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Opava</v>
      </c>
      <c r="I54" s="27" t="s">
        <v>31</v>
      </c>
      <c r="J54" s="30" t="str">
        <f>E21</f>
        <v>Ing. arch. Petr Mlýnek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94</v>
      </c>
      <c r="D57" s="90"/>
      <c r="E57" s="90"/>
      <c r="F57" s="90"/>
      <c r="G57" s="90"/>
      <c r="H57" s="90"/>
      <c r="I57" s="90"/>
      <c r="J57" s="97" t="s">
        <v>95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1">
        <f>J80</f>
        <v>0</v>
      </c>
      <c r="L59" s="32"/>
      <c r="AU59" s="17" t="s">
        <v>96</v>
      </c>
    </row>
    <row r="60" spans="2:47" s="8" customFormat="1" ht="24.95" customHeight="1">
      <c r="B60" s="99"/>
      <c r="D60" s="100" t="s">
        <v>572</v>
      </c>
      <c r="E60" s="101"/>
      <c r="F60" s="101"/>
      <c r="G60" s="101"/>
      <c r="H60" s="101"/>
      <c r="I60" s="101"/>
      <c r="J60" s="102">
        <f>J81</f>
        <v>0</v>
      </c>
      <c r="L60" s="99"/>
    </row>
    <row r="61" spans="2:47" s="1" customFormat="1" ht="21.75" customHeight="1">
      <c r="B61" s="32"/>
      <c r="L61" s="32"/>
    </row>
    <row r="62" spans="2:47" s="1" customFormat="1" ht="6.95" customHeight="1"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32"/>
    </row>
    <row r="66" spans="2:63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2"/>
    </row>
    <row r="67" spans="2:63" s="1" customFormat="1" ht="24.95" customHeight="1">
      <c r="B67" s="32"/>
      <c r="C67" s="21" t="s">
        <v>115</v>
      </c>
      <c r="L67" s="32"/>
    </row>
    <row r="68" spans="2:63" s="1" customFormat="1" ht="6.95" customHeight="1">
      <c r="B68" s="32"/>
      <c r="L68" s="32"/>
    </row>
    <row r="69" spans="2:63" s="1" customFormat="1" ht="12" customHeight="1">
      <c r="B69" s="32"/>
      <c r="C69" s="27" t="s">
        <v>16</v>
      </c>
      <c r="L69" s="32"/>
    </row>
    <row r="70" spans="2:63" s="1" customFormat="1" ht="16.5" customHeight="1">
      <c r="B70" s="32"/>
      <c r="E70" s="307" t="str">
        <f>E7</f>
        <v>Rekonstrukce podlahy a obložení stěn tělocvičen - ZŠ Šrámkova</v>
      </c>
      <c r="F70" s="308"/>
      <c r="G70" s="308"/>
      <c r="H70" s="308"/>
      <c r="L70" s="32"/>
    </row>
    <row r="71" spans="2:63" s="1" customFormat="1" ht="12" customHeight="1">
      <c r="B71" s="32"/>
      <c r="C71" s="27" t="s">
        <v>91</v>
      </c>
      <c r="L71" s="32"/>
    </row>
    <row r="72" spans="2:63" s="1" customFormat="1" ht="16.5" customHeight="1">
      <c r="B72" s="32"/>
      <c r="E72" s="279" t="str">
        <f>E9</f>
        <v>03 - Vedlejší a ostatní rozpočtové náklady</v>
      </c>
      <c r="F72" s="306"/>
      <c r="G72" s="306"/>
      <c r="H72" s="306"/>
      <c r="L72" s="32"/>
    </row>
    <row r="73" spans="2:63" s="1" customFormat="1" ht="6.95" customHeight="1">
      <c r="B73" s="32"/>
      <c r="L73" s="32"/>
    </row>
    <row r="74" spans="2:63" s="1" customFormat="1" ht="12" customHeight="1">
      <c r="B74" s="32"/>
      <c r="C74" s="27" t="s">
        <v>21</v>
      </c>
      <c r="F74" s="25" t="str">
        <f>F12</f>
        <v>parc.č. 2233, k.ú. Kateřinky u Opavy</v>
      </c>
      <c r="I74" s="27" t="s">
        <v>23</v>
      </c>
      <c r="J74" s="48" t="str">
        <f>IF(J12="","",J12)</f>
        <v>8. 3. 2025</v>
      </c>
      <c r="L74" s="32"/>
    </row>
    <row r="75" spans="2:63" s="1" customFormat="1" ht="6.95" customHeight="1">
      <c r="B75" s="32"/>
      <c r="L75" s="32"/>
    </row>
    <row r="76" spans="2:63" s="1" customFormat="1" ht="15.2" customHeight="1">
      <c r="B76" s="32"/>
      <c r="C76" s="27" t="s">
        <v>25</v>
      </c>
      <c r="F76" s="25" t="str">
        <f>E15</f>
        <v>Statutární město Opava</v>
      </c>
      <c r="I76" s="27" t="s">
        <v>31</v>
      </c>
      <c r="J76" s="30" t="str">
        <f>E21</f>
        <v>Ing. arch. Petr Mlýnek</v>
      </c>
      <c r="L76" s="32"/>
    </row>
    <row r="77" spans="2:63" s="1" customFormat="1" ht="15.2" customHeight="1">
      <c r="B77" s="32"/>
      <c r="C77" s="27" t="s">
        <v>29</v>
      </c>
      <c r="F77" s="25" t="str">
        <f>IF(E18="","",E18)</f>
        <v>Vyplň údaj</v>
      </c>
      <c r="I77" s="27" t="s">
        <v>34</v>
      </c>
      <c r="J77" s="30" t="str">
        <f>E24</f>
        <v xml:space="preserve"> </v>
      </c>
      <c r="L77" s="32"/>
    </row>
    <row r="78" spans="2:63" s="1" customFormat="1" ht="10.35" customHeight="1">
      <c r="B78" s="32"/>
      <c r="L78" s="32"/>
    </row>
    <row r="79" spans="2:63" s="10" customFormat="1" ht="29.25" customHeight="1">
      <c r="B79" s="107"/>
      <c r="C79" s="108" t="s">
        <v>116</v>
      </c>
      <c r="D79" s="109" t="s">
        <v>57</v>
      </c>
      <c r="E79" s="109" t="s">
        <v>53</v>
      </c>
      <c r="F79" s="109" t="s">
        <v>54</v>
      </c>
      <c r="G79" s="109" t="s">
        <v>117</v>
      </c>
      <c r="H79" s="109" t="s">
        <v>118</v>
      </c>
      <c r="I79" s="109" t="s">
        <v>119</v>
      </c>
      <c r="J79" s="109" t="s">
        <v>95</v>
      </c>
      <c r="K79" s="110" t="s">
        <v>120</v>
      </c>
      <c r="L79" s="107"/>
      <c r="M79" s="54" t="s">
        <v>19</v>
      </c>
      <c r="N79" s="55" t="s">
        <v>42</v>
      </c>
      <c r="O79" s="55" t="s">
        <v>121</v>
      </c>
      <c r="P79" s="55" t="s">
        <v>122</v>
      </c>
      <c r="Q79" s="55" t="s">
        <v>123</v>
      </c>
      <c r="R79" s="55" t="s">
        <v>124</v>
      </c>
      <c r="S79" s="55" t="s">
        <v>125</v>
      </c>
      <c r="T79" s="56" t="s">
        <v>126</v>
      </c>
    </row>
    <row r="80" spans="2:63" s="1" customFormat="1" ht="22.9" customHeight="1">
      <c r="B80" s="32"/>
      <c r="C80" s="59" t="s">
        <v>127</v>
      </c>
      <c r="J80" s="111">
        <f>BK80</f>
        <v>0</v>
      </c>
      <c r="L80" s="32"/>
      <c r="M80" s="57"/>
      <c r="N80" s="49"/>
      <c r="O80" s="49"/>
      <c r="P80" s="112">
        <f>P81</f>
        <v>0</v>
      </c>
      <c r="Q80" s="49"/>
      <c r="R80" s="112">
        <f>R81</f>
        <v>0</v>
      </c>
      <c r="S80" s="49"/>
      <c r="T80" s="113">
        <f>T81</f>
        <v>0</v>
      </c>
      <c r="AT80" s="17" t="s">
        <v>71</v>
      </c>
      <c r="AU80" s="17" t="s">
        <v>96</v>
      </c>
      <c r="BK80" s="114">
        <f>BK81</f>
        <v>0</v>
      </c>
    </row>
    <row r="81" spans="2:65" s="11" customFormat="1" ht="25.9" customHeight="1">
      <c r="B81" s="115"/>
      <c r="D81" s="116" t="s">
        <v>71</v>
      </c>
      <c r="E81" s="117" t="s">
        <v>573</v>
      </c>
      <c r="F81" s="117" t="s">
        <v>574</v>
      </c>
      <c r="I81" s="118"/>
      <c r="J81" s="119">
        <f>BK81</f>
        <v>0</v>
      </c>
      <c r="L81" s="115"/>
      <c r="M81" s="120"/>
      <c r="P81" s="121">
        <f>SUM(P82:P86)</f>
        <v>0</v>
      </c>
      <c r="R81" s="121">
        <f>SUM(R82:R86)</f>
        <v>0</v>
      </c>
      <c r="T81" s="122">
        <f>SUM(T82:T86)</f>
        <v>0</v>
      </c>
      <c r="AR81" s="116" t="s">
        <v>168</v>
      </c>
      <c r="AT81" s="123" t="s">
        <v>71</v>
      </c>
      <c r="AU81" s="123" t="s">
        <v>72</v>
      </c>
      <c r="AY81" s="116" t="s">
        <v>130</v>
      </c>
      <c r="BK81" s="124">
        <f>SUM(BK82:BK86)</f>
        <v>0</v>
      </c>
    </row>
    <row r="82" spans="2:65" s="1" customFormat="1" ht="36">
      <c r="B82" s="32"/>
      <c r="C82" s="127" t="s">
        <v>80</v>
      </c>
      <c r="D82" s="127" t="s">
        <v>133</v>
      </c>
      <c r="E82" s="128" t="s">
        <v>575</v>
      </c>
      <c r="F82" s="129" t="s">
        <v>780</v>
      </c>
      <c r="G82" s="130" t="s">
        <v>304</v>
      </c>
      <c r="H82" s="131">
        <v>1</v>
      </c>
      <c r="I82" s="132"/>
      <c r="J82" s="133">
        <f>ROUND(I82*H82,2)</f>
        <v>0</v>
      </c>
      <c r="K82" s="129" t="s">
        <v>19</v>
      </c>
      <c r="L82" s="32"/>
      <c r="M82" s="134" t="s">
        <v>19</v>
      </c>
      <c r="N82" s="135" t="s">
        <v>43</v>
      </c>
      <c r="P82" s="136">
        <f>O82*H82</f>
        <v>0</v>
      </c>
      <c r="Q82" s="136">
        <v>0</v>
      </c>
      <c r="R82" s="136">
        <f>Q82*H82</f>
        <v>0</v>
      </c>
      <c r="S82" s="136">
        <v>0</v>
      </c>
      <c r="T82" s="137">
        <f>S82*H82</f>
        <v>0</v>
      </c>
      <c r="AR82" s="138" t="s">
        <v>576</v>
      </c>
      <c r="AT82" s="138" t="s">
        <v>133</v>
      </c>
      <c r="AU82" s="138" t="s">
        <v>80</v>
      </c>
      <c r="AY82" s="17" t="s">
        <v>130</v>
      </c>
      <c r="BE82" s="139">
        <f>IF(N82="základní",J82,0)</f>
        <v>0</v>
      </c>
      <c r="BF82" s="139">
        <f>IF(N82="snížená",J82,0)</f>
        <v>0</v>
      </c>
      <c r="BG82" s="139">
        <f>IF(N82="zákl. přenesená",J82,0)</f>
        <v>0</v>
      </c>
      <c r="BH82" s="139">
        <f>IF(N82="sníž. přenesená",J82,0)</f>
        <v>0</v>
      </c>
      <c r="BI82" s="139">
        <f>IF(N82="nulová",J82,0)</f>
        <v>0</v>
      </c>
      <c r="BJ82" s="17" t="s">
        <v>80</v>
      </c>
      <c r="BK82" s="139">
        <f>ROUND(I82*H82,2)</f>
        <v>0</v>
      </c>
      <c r="BL82" s="17" t="s">
        <v>576</v>
      </c>
      <c r="BM82" s="138" t="s">
        <v>577</v>
      </c>
    </row>
    <row r="83" spans="2:65" s="1" customFormat="1" ht="16.5" customHeight="1">
      <c r="B83" s="32"/>
      <c r="C83" s="127" t="s">
        <v>82</v>
      </c>
      <c r="D83" s="127" t="s">
        <v>133</v>
      </c>
      <c r="E83" s="128" t="s">
        <v>578</v>
      </c>
      <c r="F83" s="129" t="s">
        <v>579</v>
      </c>
      <c r="G83" s="130" t="s">
        <v>304</v>
      </c>
      <c r="H83" s="131">
        <v>1</v>
      </c>
      <c r="I83" s="132"/>
      <c r="J83" s="133">
        <f>ROUND(I83*H83,2)</f>
        <v>0</v>
      </c>
      <c r="K83" s="129" t="s">
        <v>19</v>
      </c>
      <c r="L83" s="32"/>
      <c r="M83" s="134" t="s">
        <v>19</v>
      </c>
      <c r="N83" s="135" t="s">
        <v>43</v>
      </c>
      <c r="P83" s="136">
        <f>O83*H83</f>
        <v>0</v>
      </c>
      <c r="Q83" s="136">
        <v>0</v>
      </c>
      <c r="R83" s="136">
        <f>Q83*H83</f>
        <v>0</v>
      </c>
      <c r="S83" s="136">
        <v>0</v>
      </c>
      <c r="T83" s="137">
        <f>S83*H83</f>
        <v>0</v>
      </c>
      <c r="AR83" s="138" t="s">
        <v>576</v>
      </c>
      <c r="AT83" s="138" t="s">
        <v>133</v>
      </c>
      <c r="AU83" s="138" t="s">
        <v>80</v>
      </c>
      <c r="AY83" s="17" t="s">
        <v>130</v>
      </c>
      <c r="BE83" s="139">
        <f>IF(N83="základní",J83,0)</f>
        <v>0</v>
      </c>
      <c r="BF83" s="139">
        <f>IF(N83="snížená",J83,0)</f>
        <v>0</v>
      </c>
      <c r="BG83" s="139">
        <f>IF(N83="zákl. přenesená",J83,0)</f>
        <v>0</v>
      </c>
      <c r="BH83" s="139">
        <f>IF(N83="sníž. přenesená",J83,0)</f>
        <v>0</v>
      </c>
      <c r="BI83" s="139">
        <f>IF(N83="nulová",J83,0)</f>
        <v>0</v>
      </c>
      <c r="BJ83" s="17" t="s">
        <v>80</v>
      </c>
      <c r="BK83" s="139">
        <f>ROUND(I83*H83,2)</f>
        <v>0</v>
      </c>
      <c r="BL83" s="17" t="s">
        <v>576</v>
      </c>
      <c r="BM83" s="138" t="s">
        <v>580</v>
      </c>
    </row>
    <row r="84" spans="2:65" s="1" customFormat="1" ht="16.5" customHeight="1">
      <c r="B84" s="32"/>
      <c r="C84" s="127" t="s">
        <v>149</v>
      </c>
      <c r="D84" s="127" t="s">
        <v>133</v>
      </c>
      <c r="E84" s="128" t="s">
        <v>581</v>
      </c>
      <c r="F84" s="129" t="s">
        <v>582</v>
      </c>
      <c r="G84" s="130" t="s">
        <v>243</v>
      </c>
      <c r="H84" s="131">
        <v>10</v>
      </c>
      <c r="I84" s="132"/>
      <c r="J84" s="133">
        <f>ROUND(I84*H84,2)</f>
        <v>0</v>
      </c>
      <c r="K84" s="129" t="s">
        <v>19</v>
      </c>
      <c r="L84" s="32"/>
      <c r="M84" s="134" t="s">
        <v>19</v>
      </c>
      <c r="N84" s="135" t="s">
        <v>43</v>
      </c>
      <c r="P84" s="136">
        <f>O84*H84</f>
        <v>0</v>
      </c>
      <c r="Q84" s="136">
        <v>0</v>
      </c>
      <c r="R84" s="136">
        <f>Q84*H84</f>
        <v>0</v>
      </c>
      <c r="S84" s="136">
        <v>0</v>
      </c>
      <c r="T84" s="137">
        <f>S84*H84</f>
        <v>0</v>
      </c>
      <c r="AR84" s="138" t="s">
        <v>576</v>
      </c>
      <c r="AT84" s="138" t="s">
        <v>133</v>
      </c>
      <c r="AU84" s="138" t="s">
        <v>80</v>
      </c>
      <c r="AY84" s="17" t="s">
        <v>130</v>
      </c>
      <c r="BE84" s="139">
        <f>IF(N84="základní",J84,0)</f>
        <v>0</v>
      </c>
      <c r="BF84" s="139">
        <f>IF(N84="snížená",J84,0)</f>
        <v>0</v>
      </c>
      <c r="BG84" s="139">
        <f>IF(N84="zákl. přenesená",J84,0)</f>
        <v>0</v>
      </c>
      <c r="BH84" s="139">
        <f>IF(N84="sníž. přenesená",J84,0)</f>
        <v>0</v>
      </c>
      <c r="BI84" s="139">
        <f>IF(N84="nulová",J84,0)</f>
        <v>0</v>
      </c>
      <c r="BJ84" s="17" t="s">
        <v>80</v>
      </c>
      <c r="BK84" s="139">
        <f>ROUND(I84*H84,2)</f>
        <v>0</v>
      </c>
      <c r="BL84" s="17" t="s">
        <v>576</v>
      </c>
      <c r="BM84" s="138" t="s">
        <v>583</v>
      </c>
    </row>
    <row r="85" spans="2:65" s="1" customFormat="1" ht="16.5" customHeight="1">
      <c r="B85" s="32"/>
      <c r="C85" s="127" t="s">
        <v>138</v>
      </c>
      <c r="D85" s="127" t="s">
        <v>133</v>
      </c>
      <c r="E85" s="128" t="s">
        <v>584</v>
      </c>
      <c r="F85" s="129" t="s">
        <v>585</v>
      </c>
      <c r="G85" s="130" t="s">
        <v>304</v>
      </c>
      <c r="H85" s="131">
        <v>1</v>
      </c>
      <c r="I85" s="132"/>
      <c r="J85" s="133">
        <f>ROUND(I85*H85,2)</f>
        <v>0</v>
      </c>
      <c r="K85" s="129" t="s">
        <v>19</v>
      </c>
      <c r="L85" s="32"/>
      <c r="M85" s="134" t="s">
        <v>19</v>
      </c>
      <c r="N85" s="135" t="s">
        <v>43</v>
      </c>
      <c r="P85" s="136">
        <f>O85*H85</f>
        <v>0</v>
      </c>
      <c r="Q85" s="136">
        <v>0</v>
      </c>
      <c r="R85" s="136">
        <f>Q85*H85</f>
        <v>0</v>
      </c>
      <c r="S85" s="136">
        <v>0</v>
      </c>
      <c r="T85" s="137">
        <f>S85*H85</f>
        <v>0</v>
      </c>
      <c r="AR85" s="138" t="s">
        <v>576</v>
      </c>
      <c r="AT85" s="138" t="s">
        <v>133</v>
      </c>
      <c r="AU85" s="138" t="s">
        <v>80</v>
      </c>
      <c r="AY85" s="17" t="s">
        <v>130</v>
      </c>
      <c r="BE85" s="139">
        <f>IF(N85="základní",J85,0)</f>
        <v>0</v>
      </c>
      <c r="BF85" s="139">
        <f>IF(N85="snížená",J85,0)</f>
        <v>0</v>
      </c>
      <c r="BG85" s="139">
        <f>IF(N85="zákl. přenesená",J85,0)</f>
        <v>0</v>
      </c>
      <c r="BH85" s="139">
        <f>IF(N85="sníž. přenesená",J85,0)</f>
        <v>0</v>
      </c>
      <c r="BI85" s="139">
        <f>IF(N85="nulová",J85,0)</f>
        <v>0</v>
      </c>
      <c r="BJ85" s="17" t="s">
        <v>80</v>
      </c>
      <c r="BK85" s="139">
        <f>ROUND(I85*H85,2)</f>
        <v>0</v>
      </c>
      <c r="BL85" s="17" t="s">
        <v>576</v>
      </c>
      <c r="BM85" s="138" t="s">
        <v>586</v>
      </c>
    </row>
    <row r="86" spans="2:65" s="1" customFormat="1" ht="16.5" customHeight="1">
      <c r="B86" s="32"/>
      <c r="C86" s="127" t="s">
        <v>168</v>
      </c>
      <c r="D86" s="127" t="s">
        <v>133</v>
      </c>
      <c r="E86" s="128" t="s">
        <v>587</v>
      </c>
      <c r="F86" s="129" t="s">
        <v>588</v>
      </c>
      <c r="G86" s="130" t="s">
        <v>304</v>
      </c>
      <c r="H86" s="131">
        <v>1</v>
      </c>
      <c r="I86" s="132"/>
      <c r="J86" s="133">
        <f>ROUND(I86*H86,2)</f>
        <v>0</v>
      </c>
      <c r="K86" s="129" t="s">
        <v>19</v>
      </c>
      <c r="L86" s="32"/>
      <c r="M86" s="179" t="s">
        <v>19</v>
      </c>
      <c r="N86" s="180" t="s">
        <v>43</v>
      </c>
      <c r="O86" s="181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AR86" s="138" t="s">
        <v>576</v>
      </c>
      <c r="AT86" s="138" t="s">
        <v>133</v>
      </c>
      <c r="AU86" s="138" t="s">
        <v>80</v>
      </c>
      <c r="AY86" s="17" t="s">
        <v>130</v>
      </c>
      <c r="BE86" s="139">
        <f>IF(N86="základní",J86,0)</f>
        <v>0</v>
      </c>
      <c r="BF86" s="139">
        <f>IF(N86="snížená",J86,0)</f>
        <v>0</v>
      </c>
      <c r="BG86" s="139">
        <f>IF(N86="zákl. přenesená",J86,0)</f>
        <v>0</v>
      </c>
      <c r="BH86" s="139">
        <f>IF(N86="sníž. přenesená",J86,0)</f>
        <v>0</v>
      </c>
      <c r="BI86" s="139">
        <f>IF(N86="nulová",J86,0)</f>
        <v>0</v>
      </c>
      <c r="BJ86" s="17" t="s">
        <v>80</v>
      </c>
      <c r="BK86" s="139">
        <f>ROUND(I86*H86,2)</f>
        <v>0</v>
      </c>
      <c r="BL86" s="17" t="s">
        <v>576</v>
      </c>
      <c r="BM86" s="138" t="s">
        <v>589</v>
      </c>
    </row>
    <row r="87" spans="2:65" s="1" customFormat="1" ht="6.95" customHeight="1"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32"/>
    </row>
  </sheetData>
  <sheetProtection algorithmName="SHA-512" hashValue="aT8KZ+KwuTiIQcn5SHMMkmqJjEpnhz3NLV0NGANzH3ZV+8C+FBeogMyCIsSABtiw8UEcnrcz7EaO0PuHT+DozQ==" saltValue="CVHMDHtC3XHd5ZJU3a4pZg==" spinCount="100000" sheet="1" objects="1" scenarios="1" formatColumns="0" formatRows="0" autoFilter="0"/>
  <autoFilter ref="C79:K86" xr:uid="{00000000-0009-0000-0000-000003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9"/>
  <sheetViews>
    <sheetView showGridLines="0" topLeftCell="A76" zoomScale="110" zoomScaleNormal="110" workbookViewId="0"/>
  </sheetViews>
  <sheetFormatPr defaultRowHeight="11.25"/>
  <cols>
    <col min="1" max="1" width="8.33203125" style="184" customWidth="1"/>
    <col min="2" max="2" width="1.6640625" style="184" customWidth="1"/>
    <col min="3" max="4" width="5" style="184" customWidth="1"/>
    <col min="5" max="5" width="11.6640625" style="184" customWidth="1"/>
    <col min="6" max="6" width="9.1640625" style="184" customWidth="1"/>
    <col min="7" max="7" width="5" style="184" customWidth="1"/>
    <col min="8" max="8" width="77.83203125" style="184" customWidth="1"/>
    <col min="9" max="10" width="20" style="184" customWidth="1"/>
    <col min="11" max="11" width="1.6640625" style="184" customWidth="1"/>
  </cols>
  <sheetData>
    <row r="1" spans="2:11" customFormat="1" ht="37.5" customHeight="1"/>
    <row r="2" spans="2:11" customFormat="1" ht="7.5" customHeight="1">
      <c r="B2" s="185"/>
      <c r="C2" s="186"/>
      <c r="D2" s="186"/>
      <c r="E2" s="186"/>
      <c r="F2" s="186"/>
      <c r="G2" s="186"/>
      <c r="H2" s="186"/>
      <c r="I2" s="186"/>
      <c r="J2" s="186"/>
      <c r="K2" s="187"/>
    </row>
    <row r="3" spans="2:11" s="15" customFormat="1" ht="45" customHeight="1">
      <c r="B3" s="188"/>
      <c r="C3" s="312" t="s">
        <v>590</v>
      </c>
      <c r="D3" s="312"/>
      <c r="E3" s="312"/>
      <c r="F3" s="312"/>
      <c r="G3" s="312"/>
      <c r="H3" s="312"/>
      <c r="I3" s="312"/>
      <c r="J3" s="312"/>
      <c r="K3" s="189"/>
    </row>
    <row r="4" spans="2:11" customFormat="1" ht="25.5" customHeight="1">
      <c r="B4" s="190"/>
      <c r="C4" s="317" t="s">
        <v>591</v>
      </c>
      <c r="D4" s="317"/>
      <c r="E4" s="317"/>
      <c r="F4" s="317"/>
      <c r="G4" s="317"/>
      <c r="H4" s="317"/>
      <c r="I4" s="317"/>
      <c r="J4" s="317"/>
      <c r="K4" s="191"/>
    </row>
    <row r="5" spans="2:11" customFormat="1" ht="5.25" customHeight="1">
      <c r="B5" s="190"/>
      <c r="C5" s="192"/>
      <c r="D5" s="192"/>
      <c r="E5" s="192"/>
      <c r="F5" s="192"/>
      <c r="G5" s="192"/>
      <c r="H5" s="192"/>
      <c r="I5" s="192"/>
      <c r="J5" s="192"/>
      <c r="K5" s="191"/>
    </row>
    <row r="6" spans="2:11" customFormat="1" ht="15" customHeight="1">
      <c r="B6" s="190"/>
      <c r="C6" s="316" t="s">
        <v>592</v>
      </c>
      <c r="D6" s="316"/>
      <c r="E6" s="316"/>
      <c r="F6" s="316"/>
      <c r="G6" s="316"/>
      <c r="H6" s="316"/>
      <c r="I6" s="316"/>
      <c r="J6" s="316"/>
      <c r="K6" s="191"/>
    </row>
    <row r="7" spans="2:11" customFormat="1" ht="15" customHeight="1">
      <c r="B7" s="194"/>
      <c r="C7" s="316" t="s">
        <v>593</v>
      </c>
      <c r="D7" s="316"/>
      <c r="E7" s="316"/>
      <c r="F7" s="316"/>
      <c r="G7" s="316"/>
      <c r="H7" s="316"/>
      <c r="I7" s="316"/>
      <c r="J7" s="316"/>
      <c r="K7" s="191"/>
    </row>
    <row r="8" spans="2:11" customFormat="1" ht="12.75" customHeight="1">
      <c r="B8" s="194"/>
      <c r="C8" s="193"/>
      <c r="D8" s="193"/>
      <c r="E8" s="193"/>
      <c r="F8" s="193"/>
      <c r="G8" s="193"/>
      <c r="H8" s="193"/>
      <c r="I8" s="193"/>
      <c r="J8" s="193"/>
      <c r="K8" s="191"/>
    </row>
    <row r="9" spans="2:11" customFormat="1" ht="15" customHeight="1">
      <c r="B9" s="194"/>
      <c r="C9" s="316" t="s">
        <v>594</v>
      </c>
      <c r="D9" s="316"/>
      <c r="E9" s="316"/>
      <c r="F9" s="316"/>
      <c r="G9" s="316"/>
      <c r="H9" s="316"/>
      <c r="I9" s="316"/>
      <c r="J9" s="316"/>
      <c r="K9" s="191"/>
    </row>
    <row r="10" spans="2:11" customFormat="1" ht="15" customHeight="1">
      <c r="B10" s="194"/>
      <c r="C10" s="193"/>
      <c r="D10" s="316" t="s">
        <v>595</v>
      </c>
      <c r="E10" s="316"/>
      <c r="F10" s="316"/>
      <c r="G10" s="316"/>
      <c r="H10" s="316"/>
      <c r="I10" s="316"/>
      <c r="J10" s="316"/>
      <c r="K10" s="191"/>
    </row>
    <row r="11" spans="2:11" customFormat="1" ht="15" customHeight="1">
      <c r="B11" s="194"/>
      <c r="C11" s="195"/>
      <c r="D11" s="316" t="s">
        <v>596</v>
      </c>
      <c r="E11" s="316"/>
      <c r="F11" s="316"/>
      <c r="G11" s="316"/>
      <c r="H11" s="316"/>
      <c r="I11" s="316"/>
      <c r="J11" s="316"/>
      <c r="K11" s="191"/>
    </row>
    <row r="12" spans="2:11" customFormat="1" ht="15" customHeight="1">
      <c r="B12" s="194"/>
      <c r="C12" s="195"/>
      <c r="D12" s="193"/>
      <c r="E12" s="193"/>
      <c r="F12" s="193"/>
      <c r="G12" s="193"/>
      <c r="H12" s="193"/>
      <c r="I12" s="193"/>
      <c r="J12" s="193"/>
      <c r="K12" s="191"/>
    </row>
    <row r="13" spans="2:11" customFormat="1" ht="15" customHeight="1">
      <c r="B13" s="194"/>
      <c r="C13" s="195"/>
      <c r="D13" s="196" t="s">
        <v>597</v>
      </c>
      <c r="E13" s="193"/>
      <c r="F13" s="193"/>
      <c r="G13" s="193"/>
      <c r="H13" s="193"/>
      <c r="I13" s="193"/>
      <c r="J13" s="193"/>
      <c r="K13" s="191"/>
    </row>
    <row r="14" spans="2:11" customFormat="1" ht="12.75" customHeight="1">
      <c r="B14" s="194"/>
      <c r="C14" s="195"/>
      <c r="D14" s="195"/>
      <c r="E14" s="195"/>
      <c r="F14" s="195"/>
      <c r="G14" s="195"/>
      <c r="H14" s="195"/>
      <c r="I14" s="195"/>
      <c r="J14" s="195"/>
      <c r="K14" s="191"/>
    </row>
    <row r="15" spans="2:11" customFormat="1" ht="15" customHeight="1">
      <c r="B15" s="194"/>
      <c r="C15" s="195"/>
      <c r="D15" s="316" t="s">
        <v>598</v>
      </c>
      <c r="E15" s="316"/>
      <c r="F15" s="316"/>
      <c r="G15" s="316"/>
      <c r="H15" s="316"/>
      <c r="I15" s="316"/>
      <c r="J15" s="316"/>
      <c r="K15" s="191"/>
    </row>
    <row r="16" spans="2:11" customFormat="1" ht="15" customHeight="1">
      <c r="B16" s="194"/>
      <c r="C16" s="195"/>
      <c r="D16" s="316" t="s">
        <v>599</v>
      </c>
      <c r="E16" s="316"/>
      <c r="F16" s="316"/>
      <c r="G16" s="316"/>
      <c r="H16" s="316"/>
      <c r="I16" s="316"/>
      <c r="J16" s="316"/>
      <c r="K16" s="191"/>
    </row>
    <row r="17" spans="2:11" customFormat="1" ht="15" customHeight="1">
      <c r="B17" s="194"/>
      <c r="C17" s="195"/>
      <c r="D17" s="316" t="s">
        <v>600</v>
      </c>
      <c r="E17" s="316"/>
      <c r="F17" s="316"/>
      <c r="G17" s="316"/>
      <c r="H17" s="316"/>
      <c r="I17" s="316"/>
      <c r="J17" s="316"/>
      <c r="K17" s="191"/>
    </row>
    <row r="18" spans="2:11" customFormat="1" ht="15" customHeight="1">
      <c r="B18" s="194"/>
      <c r="C18" s="195"/>
      <c r="D18" s="195"/>
      <c r="E18" s="197" t="s">
        <v>79</v>
      </c>
      <c r="F18" s="316" t="s">
        <v>601</v>
      </c>
      <c r="G18" s="316"/>
      <c r="H18" s="316"/>
      <c r="I18" s="316"/>
      <c r="J18" s="316"/>
      <c r="K18" s="191"/>
    </row>
    <row r="19" spans="2:11" customFormat="1" ht="15" customHeight="1">
      <c r="B19" s="194"/>
      <c r="C19" s="195"/>
      <c r="D19" s="195"/>
      <c r="E19" s="197" t="s">
        <v>602</v>
      </c>
      <c r="F19" s="316" t="s">
        <v>603</v>
      </c>
      <c r="G19" s="316"/>
      <c r="H19" s="316"/>
      <c r="I19" s="316"/>
      <c r="J19" s="316"/>
      <c r="K19" s="191"/>
    </row>
    <row r="20" spans="2:11" customFormat="1" ht="15" customHeight="1">
      <c r="B20" s="194"/>
      <c r="C20" s="195"/>
      <c r="D20" s="195"/>
      <c r="E20" s="197" t="s">
        <v>604</v>
      </c>
      <c r="F20" s="316" t="s">
        <v>605</v>
      </c>
      <c r="G20" s="316"/>
      <c r="H20" s="316"/>
      <c r="I20" s="316"/>
      <c r="J20" s="316"/>
      <c r="K20" s="191"/>
    </row>
    <row r="21" spans="2:11" customFormat="1" ht="15" customHeight="1">
      <c r="B21" s="194"/>
      <c r="C21" s="195"/>
      <c r="D21" s="195"/>
      <c r="E21" s="197" t="s">
        <v>88</v>
      </c>
      <c r="F21" s="316" t="s">
        <v>606</v>
      </c>
      <c r="G21" s="316"/>
      <c r="H21" s="316"/>
      <c r="I21" s="316"/>
      <c r="J21" s="316"/>
      <c r="K21" s="191"/>
    </row>
    <row r="22" spans="2:11" customFormat="1" ht="15" customHeight="1">
      <c r="B22" s="194"/>
      <c r="C22" s="195"/>
      <c r="D22" s="195"/>
      <c r="E22" s="197" t="s">
        <v>607</v>
      </c>
      <c r="F22" s="316" t="s">
        <v>608</v>
      </c>
      <c r="G22" s="316"/>
      <c r="H22" s="316"/>
      <c r="I22" s="316"/>
      <c r="J22" s="316"/>
      <c r="K22" s="191"/>
    </row>
    <row r="23" spans="2:11" customFormat="1" ht="15" customHeight="1">
      <c r="B23" s="194"/>
      <c r="C23" s="195"/>
      <c r="D23" s="195"/>
      <c r="E23" s="197" t="s">
        <v>609</v>
      </c>
      <c r="F23" s="316" t="s">
        <v>610</v>
      </c>
      <c r="G23" s="316"/>
      <c r="H23" s="316"/>
      <c r="I23" s="316"/>
      <c r="J23" s="316"/>
      <c r="K23" s="191"/>
    </row>
    <row r="24" spans="2:11" customFormat="1" ht="12.75" customHeight="1">
      <c r="B24" s="194"/>
      <c r="C24" s="195"/>
      <c r="D24" s="195"/>
      <c r="E24" s="195"/>
      <c r="F24" s="195"/>
      <c r="G24" s="195"/>
      <c r="H24" s="195"/>
      <c r="I24" s="195"/>
      <c r="J24" s="195"/>
      <c r="K24" s="191"/>
    </row>
    <row r="25" spans="2:11" customFormat="1" ht="15" customHeight="1">
      <c r="B25" s="194"/>
      <c r="C25" s="316" t="s">
        <v>611</v>
      </c>
      <c r="D25" s="316"/>
      <c r="E25" s="316"/>
      <c r="F25" s="316"/>
      <c r="G25" s="316"/>
      <c r="H25" s="316"/>
      <c r="I25" s="316"/>
      <c r="J25" s="316"/>
      <c r="K25" s="191"/>
    </row>
    <row r="26" spans="2:11" customFormat="1" ht="15" customHeight="1">
      <c r="B26" s="194"/>
      <c r="C26" s="316" t="s">
        <v>612</v>
      </c>
      <c r="D26" s="316"/>
      <c r="E26" s="316"/>
      <c r="F26" s="316"/>
      <c r="G26" s="316"/>
      <c r="H26" s="316"/>
      <c r="I26" s="316"/>
      <c r="J26" s="316"/>
      <c r="K26" s="191"/>
    </row>
    <row r="27" spans="2:11" customFormat="1" ht="15" customHeight="1">
      <c r="B27" s="194"/>
      <c r="C27" s="193"/>
      <c r="D27" s="316" t="s">
        <v>613</v>
      </c>
      <c r="E27" s="316"/>
      <c r="F27" s="316"/>
      <c r="G27" s="316"/>
      <c r="H27" s="316"/>
      <c r="I27" s="316"/>
      <c r="J27" s="316"/>
      <c r="K27" s="191"/>
    </row>
    <row r="28" spans="2:11" customFormat="1" ht="15" customHeight="1">
      <c r="B28" s="194"/>
      <c r="C28" s="195"/>
      <c r="D28" s="316" t="s">
        <v>614</v>
      </c>
      <c r="E28" s="316"/>
      <c r="F28" s="316"/>
      <c r="G28" s="316"/>
      <c r="H28" s="316"/>
      <c r="I28" s="316"/>
      <c r="J28" s="316"/>
      <c r="K28" s="191"/>
    </row>
    <row r="29" spans="2:11" customFormat="1" ht="12.75" customHeight="1">
      <c r="B29" s="194"/>
      <c r="C29" s="195"/>
      <c r="D29" s="195"/>
      <c r="E29" s="195"/>
      <c r="F29" s="195"/>
      <c r="G29" s="195"/>
      <c r="H29" s="195"/>
      <c r="I29" s="195"/>
      <c r="J29" s="195"/>
      <c r="K29" s="191"/>
    </row>
    <row r="30" spans="2:11" customFormat="1" ht="15" customHeight="1">
      <c r="B30" s="194"/>
      <c r="C30" s="195"/>
      <c r="D30" s="316" t="s">
        <v>615</v>
      </c>
      <c r="E30" s="316"/>
      <c r="F30" s="316"/>
      <c r="G30" s="316"/>
      <c r="H30" s="316"/>
      <c r="I30" s="316"/>
      <c r="J30" s="316"/>
      <c r="K30" s="191"/>
    </row>
    <row r="31" spans="2:11" customFormat="1" ht="15" customHeight="1">
      <c r="B31" s="194"/>
      <c r="C31" s="195"/>
      <c r="D31" s="316" t="s">
        <v>616</v>
      </c>
      <c r="E31" s="316"/>
      <c r="F31" s="316"/>
      <c r="G31" s="316"/>
      <c r="H31" s="316"/>
      <c r="I31" s="316"/>
      <c r="J31" s="316"/>
      <c r="K31" s="191"/>
    </row>
    <row r="32" spans="2:11" customFormat="1" ht="12.75" customHeight="1">
      <c r="B32" s="194"/>
      <c r="C32" s="195"/>
      <c r="D32" s="195"/>
      <c r="E32" s="195"/>
      <c r="F32" s="195"/>
      <c r="G32" s="195"/>
      <c r="H32" s="195"/>
      <c r="I32" s="195"/>
      <c r="J32" s="195"/>
      <c r="K32" s="191"/>
    </row>
    <row r="33" spans="2:11" customFormat="1" ht="15" customHeight="1">
      <c r="B33" s="194"/>
      <c r="C33" s="195"/>
      <c r="D33" s="316" t="s">
        <v>617</v>
      </c>
      <c r="E33" s="316"/>
      <c r="F33" s="316"/>
      <c r="G33" s="316"/>
      <c r="H33" s="316"/>
      <c r="I33" s="316"/>
      <c r="J33" s="316"/>
      <c r="K33" s="191"/>
    </row>
    <row r="34" spans="2:11" customFormat="1" ht="15" customHeight="1">
      <c r="B34" s="194"/>
      <c r="C34" s="195"/>
      <c r="D34" s="316" t="s">
        <v>618</v>
      </c>
      <c r="E34" s="316"/>
      <c r="F34" s="316"/>
      <c r="G34" s="316"/>
      <c r="H34" s="316"/>
      <c r="I34" s="316"/>
      <c r="J34" s="316"/>
      <c r="K34" s="191"/>
    </row>
    <row r="35" spans="2:11" customFormat="1" ht="15" customHeight="1">
      <c r="B35" s="194"/>
      <c r="C35" s="195"/>
      <c r="D35" s="316" t="s">
        <v>619</v>
      </c>
      <c r="E35" s="316"/>
      <c r="F35" s="316"/>
      <c r="G35" s="316"/>
      <c r="H35" s="316"/>
      <c r="I35" s="316"/>
      <c r="J35" s="316"/>
      <c r="K35" s="191"/>
    </row>
    <row r="36" spans="2:11" customFormat="1" ht="15" customHeight="1">
      <c r="B36" s="194"/>
      <c r="C36" s="195"/>
      <c r="D36" s="193"/>
      <c r="E36" s="196" t="s">
        <v>116</v>
      </c>
      <c r="F36" s="193"/>
      <c r="G36" s="316" t="s">
        <v>620</v>
      </c>
      <c r="H36" s="316"/>
      <c r="I36" s="316"/>
      <c r="J36" s="316"/>
      <c r="K36" s="191"/>
    </row>
    <row r="37" spans="2:11" customFormat="1" ht="30.75" customHeight="1">
      <c r="B37" s="194"/>
      <c r="C37" s="195"/>
      <c r="D37" s="193"/>
      <c r="E37" s="196" t="s">
        <v>621</v>
      </c>
      <c r="F37" s="193"/>
      <c r="G37" s="316" t="s">
        <v>622</v>
      </c>
      <c r="H37" s="316"/>
      <c r="I37" s="316"/>
      <c r="J37" s="316"/>
      <c r="K37" s="191"/>
    </row>
    <row r="38" spans="2:11" customFormat="1" ht="15" customHeight="1">
      <c r="B38" s="194"/>
      <c r="C38" s="195"/>
      <c r="D38" s="193"/>
      <c r="E38" s="196" t="s">
        <v>53</v>
      </c>
      <c r="F38" s="193"/>
      <c r="G38" s="316" t="s">
        <v>623</v>
      </c>
      <c r="H38" s="316"/>
      <c r="I38" s="316"/>
      <c r="J38" s="316"/>
      <c r="K38" s="191"/>
    </row>
    <row r="39" spans="2:11" customFormat="1" ht="15" customHeight="1">
      <c r="B39" s="194"/>
      <c r="C39" s="195"/>
      <c r="D39" s="193"/>
      <c r="E39" s="196" t="s">
        <v>54</v>
      </c>
      <c r="F39" s="193"/>
      <c r="G39" s="316" t="s">
        <v>624</v>
      </c>
      <c r="H39" s="316"/>
      <c r="I39" s="316"/>
      <c r="J39" s="316"/>
      <c r="K39" s="191"/>
    </row>
    <row r="40" spans="2:11" customFormat="1" ht="15" customHeight="1">
      <c r="B40" s="194"/>
      <c r="C40" s="195"/>
      <c r="D40" s="193"/>
      <c r="E40" s="196" t="s">
        <v>117</v>
      </c>
      <c r="F40" s="193"/>
      <c r="G40" s="316" t="s">
        <v>625</v>
      </c>
      <c r="H40" s="316"/>
      <c r="I40" s="316"/>
      <c r="J40" s="316"/>
      <c r="K40" s="191"/>
    </row>
    <row r="41" spans="2:11" customFormat="1" ht="15" customHeight="1">
      <c r="B41" s="194"/>
      <c r="C41" s="195"/>
      <c r="D41" s="193"/>
      <c r="E41" s="196" t="s">
        <v>118</v>
      </c>
      <c r="F41" s="193"/>
      <c r="G41" s="316" t="s">
        <v>626</v>
      </c>
      <c r="H41" s="316"/>
      <c r="I41" s="316"/>
      <c r="J41" s="316"/>
      <c r="K41" s="191"/>
    </row>
    <row r="42" spans="2:11" customFormat="1" ht="15" customHeight="1">
      <c r="B42" s="194"/>
      <c r="C42" s="195"/>
      <c r="D42" s="193"/>
      <c r="E42" s="196" t="s">
        <v>627</v>
      </c>
      <c r="F42" s="193"/>
      <c r="G42" s="316" t="s">
        <v>628</v>
      </c>
      <c r="H42" s="316"/>
      <c r="I42" s="316"/>
      <c r="J42" s="316"/>
      <c r="K42" s="191"/>
    </row>
    <row r="43" spans="2:11" customFormat="1" ht="15" customHeight="1">
      <c r="B43" s="194"/>
      <c r="C43" s="195"/>
      <c r="D43" s="193"/>
      <c r="E43" s="196"/>
      <c r="F43" s="193"/>
      <c r="G43" s="316" t="s">
        <v>629</v>
      </c>
      <c r="H43" s="316"/>
      <c r="I43" s="316"/>
      <c r="J43" s="316"/>
      <c r="K43" s="191"/>
    </row>
    <row r="44" spans="2:11" customFormat="1" ht="15" customHeight="1">
      <c r="B44" s="194"/>
      <c r="C44" s="195"/>
      <c r="D44" s="193"/>
      <c r="E44" s="196" t="s">
        <v>630</v>
      </c>
      <c r="F44" s="193"/>
      <c r="G44" s="316" t="s">
        <v>631</v>
      </c>
      <c r="H44" s="316"/>
      <c r="I44" s="316"/>
      <c r="J44" s="316"/>
      <c r="K44" s="191"/>
    </row>
    <row r="45" spans="2:11" customFormat="1" ht="15" customHeight="1">
      <c r="B45" s="194"/>
      <c r="C45" s="195"/>
      <c r="D45" s="193"/>
      <c r="E45" s="196" t="s">
        <v>120</v>
      </c>
      <c r="F45" s="193"/>
      <c r="G45" s="316" t="s">
        <v>632</v>
      </c>
      <c r="H45" s="316"/>
      <c r="I45" s="316"/>
      <c r="J45" s="316"/>
      <c r="K45" s="191"/>
    </row>
    <row r="46" spans="2:11" customFormat="1" ht="12.75" customHeight="1">
      <c r="B46" s="194"/>
      <c r="C46" s="195"/>
      <c r="D46" s="193"/>
      <c r="E46" s="193"/>
      <c r="F46" s="193"/>
      <c r="G46" s="193"/>
      <c r="H46" s="193"/>
      <c r="I46" s="193"/>
      <c r="J46" s="193"/>
      <c r="K46" s="191"/>
    </row>
    <row r="47" spans="2:11" customFormat="1" ht="15" customHeight="1">
      <c r="B47" s="194"/>
      <c r="C47" s="195"/>
      <c r="D47" s="316" t="s">
        <v>633</v>
      </c>
      <c r="E47" s="316"/>
      <c r="F47" s="316"/>
      <c r="G47" s="316"/>
      <c r="H47" s="316"/>
      <c r="I47" s="316"/>
      <c r="J47" s="316"/>
      <c r="K47" s="191"/>
    </row>
    <row r="48" spans="2:11" customFormat="1" ht="15" customHeight="1">
      <c r="B48" s="194"/>
      <c r="C48" s="195"/>
      <c r="D48" s="195"/>
      <c r="E48" s="316" t="s">
        <v>634</v>
      </c>
      <c r="F48" s="316"/>
      <c r="G48" s="316"/>
      <c r="H48" s="316"/>
      <c r="I48" s="316"/>
      <c r="J48" s="316"/>
      <c r="K48" s="191"/>
    </row>
    <row r="49" spans="2:11" customFormat="1" ht="15" customHeight="1">
      <c r="B49" s="194"/>
      <c r="C49" s="195"/>
      <c r="D49" s="195"/>
      <c r="E49" s="316" t="s">
        <v>635</v>
      </c>
      <c r="F49" s="316"/>
      <c r="G49" s="316"/>
      <c r="H49" s="316"/>
      <c r="I49" s="316"/>
      <c r="J49" s="316"/>
      <c r="K49" s="191"/>
    </row>
    <row r="50" spans="2:11" customFormat="1" ht="15" customHeight="1">
      <c r="B50" s="194"/>
      <c r="C50" s="195"/>
      <c r="D50" s="195"/>
      <c r="E50" s="316" t="s">
        <v>636</v>
      </c>
      <c r="F50" s="316"/>
      <c r="G50" s="316"/>
      <c r="H50" s="316"/>
      <c r="I50" s="316"/>
      <c r="J50" s="316"/>
      <c r="K50" s="191"/>
    </row>
    <row r="51" spans="2:11" customFormat="1" ht="15" customHeight="1">
      <c r="B51" s="194"/>
      <c r="C51" s="195"/>
      <c r="D51" s="316" t="s">
        <v>637</v>
      </c>
      <c r="E51" s="316"/>
      <c r="F51" s="316"/>
      <c r="G51" s="316"/>
      <c r="H51" s="316"/>
      <c r="I51" s="316"/>
      <c r="J51" s="316"/>
      <c r="K51" s="191"/>
    </row>
    <row r="52" spans="2:11" customFormat="1" ht="25.5" customHeight="1">
      <c r="B52" s="190"/>
      <c r="C52" s="317" t="s">
        <v>638</v>
      </c>
      <c r="D52" s="317"/>
      <c r="E52" s="317"/>
      <c r="F52" s="317"/>
      <c r="G52" s="317"/>
      <c r="H52" s="317"/>
      <c r="I52" s="317"/>
      <c r="J52" s="317"/>
      <c r="K52" s="191"/>
    </row>
    <row r="53" spans="2:11" customFormat="1" ht="5.25" customHeight="1">
      <c r="B53" s="190"/>
      <c r="C53" s="192"/>
      <c r="D53" s="192"/>
      <c r="E53" s="192"/>
      <c r="F53" s="192"/>
      <c r="G53" s="192"/>
      <c r="H53" s="192"/>
      <c r="I53" s="192"/>
      <c r="J53" s="192"/>
      <c r="K53" s="191"/>
    </row>
    <row r="54" spans="2:11" customFormat="1" ht="15" customHeight="1">
      <c r="B54" s="190"/>
      <c r="C54" s="316" t="s">
        <v>639</v>
      </c>
      <c r="D54" s="316"/>
      <c r="E54" s="316"/>
      <c r="F54" s="316"/>
      <c r="G54" s="316"/>
      <c r="H54" s="316"/>
      <c r="I54" s="316"/>
      <c r="J54" s="316"/>
      <c r="K54" s="191"/>
    </row>
    <row r="55" spans="2:11" customFormat="1" ht="15" customHeight="1">
      <c r="B55" s="190"/>
      <c r="C55" s="316" t="s">
        <v>640</v>
      </c>
      <c r="D55" s="316"/>
      <c r="E55" s="316"/>
      <c r="F55" s="316"/>
      <c r="G55" s="316"/>
      <c r="H55" s="316"/>
      <c r="I55" s="316"/>
      <c r="J55" s="316"/>
      <c r="K55" s="191"/>
    </row>
    <row r="56" spans="2:11" customFormat="1" ht="12.75" customHeight="1">
      <c r="B56" s="190"/>
      <c r="C56" s="193"/>
      <c r="D56" s="193"/>
      <c r="E56" s="193"/>
      <c r="F56" s="193"/>
      <c r="G56" s="193"/>
      <c r="H56" s="193"/>
      <c r="I56" s="193"/>
      <c r="J56" s="193"/>
      <c r="K56" s="191"/>
    </row>
    <row r="57" spans="2:11" customFormat="1" ht="15" customHeight="1">
      <c r="B57" s="190"/>
      <c r="C57" s="316" t="s">
        <v>641</v>
      </c>
      <c r="D57" s="316"/>
      <c r="E57" s="316"/>
      <c r="F57" s="316"/>
      <c r="G57" s="316"/>
      <c r="H57" s="316"/>
      <c r="I57" s="316"/>
      <c r="J57" s="316"/>
      <c r="K57" s="191"/>
    </row>
    <row r="58" spans="2:11" customFormat="1" ht="15" customHeight="1">
      <c r="B58" s="190"/>
      <c r="C58" s="195"/>
      <c r="D58" s="316" t="s">
        <v>642</v>
      </c>
      <c r="E58" s="316"/>
      <c r="F58" s="316"/>
      <c r="G58" s="316"/>
      <c r="H58" s="316"/>
      <c r="I58" s="316"/>
      <c r="J58" s="316"/>
      <c r="K58" s="191"/>
    </row>
    <row r="59" spans="2:11" customFormat="1" ht="15" customHeight="1">
      <c r="B59" s="190"/>
      <c r="C59" s="195"/>
      <c r="D59" s="316" t="s">
        <v>643</v>
      </c>
      <c r="E59" s="316"/>
      <c r="F59" s="316"/>
      <c r="G59" s="316"/>
      <c r="H59" s="316"/>
      <c r="I59" s="316"/>
      <c r="J59" s="316"/>
      <c r="K59" s="191"/>
    </row>
    <row r="60" spans="2:11" customFormat="1" ht="15" customHeight="1">
      <c r="B60" s="190"/>
      <c r="C60" s="195"/>
      <c r="D60" s="316" t="s">
        <v>644</v>
      </c>
      <c r="E60" s="316"/>
      <c r="F60" s="316"/>
      <c r="G60" s="316"/>
      <c r="H60" s="316"/>
      <c r="I60" s="316"/>
      <c r="J60" s="316"/>
      <c r="K60" s="191"/>
    </row>
    <row r="61" spans="2:11" customFormat="1" ht="15" customHeight="1">
      <c r="B61" s="190"/>
      <c r="C61" s="195"/>
      <c r="D61" s="316" t="s">
        <v>645</v>
      </c>
      <c r="E61" s="316"/>
      <c r="F61" s="316"/>
      <c r="G61" s="316"/>
      <c r="H61" s="316"/>
      <c r="I61" s="316"/>
      <c r="J61" s="316"/>
      <c r="K61" s="191"/>
    </row>
    <row r="62" spans="2:11" customFormat="1" ht="15" customHeight="1">
      <c r="B62" s="190"/>
      <c r="C62" s="195"/>
      <c r="D62" s="315" t="s">
        <v>646</v>
      </c>
      <c r="E62" s="315"/>
      <c r="F62" s="315"/>
      <c r="G62" s="315"/>
      <c r="H62" s="315"/>
      <c r="I62" s="315"/>
      <c r="J62" s="315"/>
      <c r="K62" s="191"/>
    </row>
    <row r="63" spans="2:11" customFormat="1" ht="15" customHeight="1">
      <c r="B63" s="190"/>
      <c r="C63" s="195"/>
      <c r="D63" s="316" t="s">
        <v>647</v>
      </c>
      <c r="E63" s="316"/>
      <c r="F63" s="316"/>
      <c r="G63" s="316"/>
      <c r="H63" s="316"/>
      <c r="I63" s="316"/>
      <c r="J63" s="316"/>
      <c r="K63" s="191"/>
    </row>
    <row r="64" spans="2:11" customFormat="1" ht="12.75" customHeight="1">
      <c r="B64" s="190"/>
      <c r="C64" s="195"/>
      <c r="D64" s="195"/>
      <c r="E64" s="198"/>
      <c r="F64" s="195"/>
      <c r="G64" s="195"/>
      <c r="H64" s="195"/>
      <c r="I64" s="195"/>
      <c r="J64" s="195"/>
      <c r="K64" s="191"/>
    </row>
    <row r="65" spans="2:11" customFormat="1" ht="15" customHeight="1">
      <c r="B65" s="190"/>
      <c r="C65" s="195"/>
      <c r="D65" s="316" t="s">
        <v>648</v>
      </c>
      <c r="E65" s="316"/>
      <c r="F65" s="316"/>
      <c r="G65" s="316"/>
      <c r="H65" s="316"/>
      <c r="I65" s="316"/>
      <c r="J65" s="316"/>
      <c r="K65" s="191"/>
    </row>
    <row r="66" spans="2:11" customFormat="1" ht="15" customHeight="1">
      <c r="B66" s="190"/>
      <c r="C66" s="195"/>
      <c r="D66" s="315" t="s">
        <v>649</v>
      </c>
      <c r="E66" s="315"/>
      <c r="F66" s="315"/>
      <c r="G66" s="315"/>
      <c r="H66" s="315"/>
      <c r="I66" s="315"/>
      <c r="J66" s="315"/>
      <c r="K66" s="191"/>
    </row>
    <row r="67" spans="2:11" customFormat="1" ht="15" customHeight="1">
      <c r="B67" s="190"/>
      <c r="C67" s="195"/>
      <c r="D67" s="316" t="s">
        <v>650</v>
      </c>
      <c r="E67" s="316"/>
      <c r="F67" s="316"/>
      <c r="G67" s="316"/>
      <c r="H67" s="316"/>
      <c r="I67" s="316"/>
      <c r="J67" s="316"/>
      <c r="K67" s="191"/>
    </row>
    <row r="68" spans="2:11" customFormat="1" ht="15" customHeight="1">
      <c r="B68" s="190"/>
      <c r="C68" s="195"/>
      <c r="D68" s="316" t="s">
        <v>651</v>
      </c>
      <c r="E68" s="316"/>
      <c r="F68" s="316"/>
      <c r="G68" s="316"/>
      <c r="H68" s="316"/>
      <c r="I68" s="316"/>
      <c r="J68" s="316"/>
      <c r="K68" s="191"/>
    </row>
    <row r="69" spans="2:11" customFormat="1" ht="15" customHeight="1">
      <c r="B69" s="190"/>
      <c r="C69" s="195"/>
      <c r="D69" s="316" t="s">
        <v>652</v>
      </c>
      <c r="E69" s="316"/>
      <c r="F69" s="316"/>
      <c r="G69" s="316"/>
      <c r="H69" s="316"/>
      <c r="I69" s="316"/>
      <c r="J69" s="316"/>
      <c r="K69" s="191"/>
    </row>
    <row r="70" spans="2:11" customFormat="1" ht="15" customHeight="1">
      <c r="B70" s="190"/>
      <c r="C70" s="195"/>
      <c r="D70" s="316" t="s">
        <v>653</v>
      </c>
      <c r="E70" s="316"/>
      <c r="F70" s="316"/>
      <c r="G70" s="316"/>
      <c r="H70" s="316"/>
      <c r="I70" s="316"/>
      <c r="J70" s="316"/>
      <c r="K70" s="191"/>
    </row>
    <row r="71" spans="2:11" customFormat="1" ht="12.75" customHeight="1">
      <c r="B71" s="199"/>
      <c r="C71" s="200"/>
      <c r="D71" s="200"/>
      <c r="E71" s="200"/>
      <c r="F71" s="200"/>
      <c r="G71" s="200"/>
      <c r="H71" s="200"/>
      <c r="I71" s="200"/>
      <c r="J71" s="200"/>
      <c r="K71" s="201"/>
    </row>
    <row r="72" spans="2:11" customFormat="1" ht="18.75" customHeight="1">
      <c r="B72" s="202"/>
      <c r="C72" s="202"/>
      <c r="D72" s="202"/>
      <c r="E72" s="202"/>
      <c r="F72" s="202"/>
      <c r="G72" s="202"/>
      <c r="H72" s="202"/>
      <c r="I72" s="202"/>
      <c r="J72" s="202"/>
      <c r="K72" s="203"/>
    </row>
    <row r="73" spans="2:11" customFormat="1" ht="18.75" customHeight="1">
      <c r="B73" s="203"/>
      <c r="C73" s="203"/>
      <c r="D73" s="203"/>
      <c r="E73" s="203"/>
      <c r="F73" s="203"/>
      <c r="G73" s="203"/>
      <c r="H73" s="203"/>
      <c r="I73" s="203"/>
      <c r="J73" s="203"/>
      <c r="K73" s="203"/>
    </row>
    <row r="74" spans="2:11" customFormat="1" ht="7.5" customHeight="1">
      <c r="B74" s="204"/>
      <c r="C74" s="205"/>
      <c r="D74" s="205"/>
      <c r="E74" s="205"/>
      <c r="F74" s="205"/>
      <c r="G74" s="205"/>
      <c r="H74" s="205"/>
      <c r="I74" s="205"/>
      <c r="J74" s="205"/>
      <c r="K74" s="206"/>
    </row>
    <row r="75" spans="2:11" customFormat="1" ht="45" customHeight="1">
      <c r="B75" s="207"/>
      <c r="C75" s="314" t="s">
        <v>654</v>
      </c>
      <c r="D75" s="314"/>
      <c r="E75" s="314"/>
      <c r="F75" s="314"/>
      <c r="G75" s="314"/>
      <c r="H75" s="314"/>
      <c r="I75" s="314"/>
      <c r="J75" s="314"/>
      <c r="K75" s="208"/>
    </row>
    <row r="76" spans="2:11" customFormat="1" ht="17.25" customHeight="1">
      <c r="B76" s="207"/>
      <c r="C76" s="209" t="s">
        <v>655</v>
      </c>
      <c r="D76" s="209"/>
      <c r="E76" s="209"/>
      <c r="F76" s="209" t="s">
        <v>656</v>
      </c>
      <c r="G76" s="210"/>
      <c r="H76" s="209" t="s">
        <v>54</v>
      </c>
      <c r="I76" s="209" t="s">
        <v>57</v>
      </c>
      <c r="J76" s="209" t="s">
        <v>657</v>
      </c>
      <c r="K76" s="208"/>
    </row>
    <row r="77" spans="2:11" customFormat="1" ht="17.25" customHeight="1">
      <c r="B77" s="207"/>
      <c r="C77" s="211" t="s">
        <v>658</v>
      </c>
      <c r="D77" s="211"/>
      <c r="E77" s="211"/>
      <c r="F77" s="212" t="s">
        <v>659</v>
      </c>
      <c r="G77" s="213"/>
      <c r="H77" s="211"/>
      <c r="I77" s="211"/>
      <c r="J77" s="211" t="s">
        <v>660</v>
      </c>
      <c r="K77" s="208"/>
    </row>
    <row r="78" spans="2:11" customFormat="1" ht="5.25" customHeight="1">
      <c r="B78" s="207"/>
      <c r="C78" s="214"/>
      <c r="D78" s="214"/>
      <c r="E78" s="214"/>
      <c r="F78" s="214"/>
      <c r="G78" s="215"/>
      <c r="H78" s="214"/>
      <c r="I78" s="214"/>
      <c r="J78" s="214"/>
      <c r="K78" s="208"/>
    </row>
    <row r="79" spans="2:11" customFormat="1" ht="15" customHeight="1">
      <c r="B79" s="207"/>
      <c r="C79" s="196" t="s">
        <v>53</v>
      </c>
      <c r="D79" s="216"/>
      <c r="E79" s="216"/>
      <c r="F79" s="217" t="s">
        <v>661</v>
      </c>
      <c r="G79" s="218"/>
      <c r="H79" s="196" t="s">
        <v>662</v>
      </c>
      <c r="I79" s="196" t="s">
        <v>663</v>
      </c>
      <c r="J79" s="196">
        <v>20</v>
      </c>
      <c r="K79" s="208"/>
    </row>
    <row r="80" spans="2:11" customFormat="1" ht="15" customHeight="1">
      <c r="B80" s="207"/>
      <c r="C80" s="196" t="s">
        <v>664</v>
      </c>
      <c r="D80" s="196"/>
      <c r="E80" s="196"/>
      <c r="F80" s="217" t="s">
        <v>661</v>
      </c>
      <c r="G80" s="218"/>
      <c r="H80" s="196" t="s">
        <v>665</v>
      </c>
      <c r="I80" s="196" t="s">
        <v>663</v>
      </c>
      <c r="J80" s="196">
        <v>120</v>
      </c>
      <c r="K80" s="208"/>
    </row>
    <row r="81" spans="2:11" customFormat="1" ht="15" customHeight="1">
      <c r="B81" s="219"/>
      <c r="C81" s="196" t="s">
        <v>666</v>
      </c>
      <c r="D81" s="196"/>
      <c r="E81" s="196"/>
      <c r="F81" s="217" t="s">
        <v>667</v>
      </c>
      <c r="G81" s="218"/>
      <c r="H81" s="196" t="s">
        <v>668</v>
      </c>
      <c r="I81" s="196" t="s">
        <v>663</v>
      </c>
      <c r="J81" s="196">
        <v>50</v>
      </c>
      <c r="K81" s="208"/>
    </row>
    <row r="82" spans="2:11" customFormat="1" ht="15" customHeight="1">
      <c r="B82" s="219"/>
      <c r="C82" s="196" t="s">
        <v>669</v>
      </c>
      <c r="D82" s="196"/>
      <c r="E82" s="196"/>
      <c r="F82" s="217" t="s">
        <v>661</v>
      </c>
      <c r="G82" s="218"/>
      <c r="H82" s="196" t="s">
        <v>670</v>
      </c>
      <c r="I82" s="196" t="s">
        <v>671</v>
      </c>
      <c r="J82" s="196"/>
      <c r="K82" s="208"/>
    </row>
    <row r="83" spans="2:11" customFormat="1" ht="15" customHeight="1">
      <c r="B83" s="219"/>
      <c r="C83" s="196" t="s">
        <v>672</v>
      </c>
      <c r="D83" s="196"/>
      <c r="E83" s="196"/>
      <c r="F83" s="217" t="s">
        <v>667</v>
      </c>
      <c r="G83" s="196"/>
      <c r="H83" s="196" t="s">
        <v>673</v>
      </c>
      <c r="I83" s="196" t="s">
        <v>663</v>
      </c>
      <c r="J83" s="196">
        <v>15</v>
      </c>
      <c r="K83" s="208"/>
    </row>
    <row r="84" spans="2:11" customFormat="1" ht="15" customHeight="1">
      <c r="B84" s="219"/>
      <c r="C84" s="196" t="s">
        <v>674</v>
      </c>
      <c r="D84" s="196"/>
      <c r="E84" s="196"/>
      <c r="F84" s="217" t="s">
        <v>667</v>
      </c>
      <c r="G84" s="196"/>
      <c r="H84" s="196" t="s">
        <v>675</v>
      </c>
      <c r="I84" s="196" t="s">
        <v>663</v>
      </c>
      <c r="J84" s="196">
        <v>15</v>
      </c>
      <c r="K84" s="208"/>
    </row>
    <row r="85" spans="2:11" customFormat="1" ht="15" customHeight="1">
      <c r="B85" s="219"/>
      <c r="C85" s="196" t="s">
        <v>676</v>
      </c>
      <c r="D85" s="196"/>
      <c r="E85" s="196"/>
      <c r="F85" s="217" t="s">
        <v>667</v>
      </c>
      <c r="G85" s="196"/>
      <c r="H85" s="196" t="s">
        <v>677</v>
      </c>
      <c r="I85" s="196" t="s">
        <v>663</v>
      </c>
      <c r="J85" s="196">
        <v>20</v>
      </c>
      <c r="K85" s="208"/>
    </row>
    <row r="86" spans="2:11" customFormat="1" ht="15" customHeight="1">
      <c r="B86" s="219"/>
      <c r="C86" s="196" t="s">
        <v>678</v>
      </c>
      <c r="D86" s="196"/>
      <c r="E86" s="196"/>
      <c r="F86" s="217" t="s">
        <v>667</v>
      </c>
      <c r="G86" s="196"/>
      <c r="H86" s="196" t="s">
        <v>679</v>
      </c>
      <c r="I86" s="196" t="s">
        <v>663</v>
      </c>
      <c r="J86" s="196">
        <v>20</v>
      </c>
      <c r="K86" s="208"/>
    </row>
    <row r="87" spans="2:11" customFormat="1" ht="15" customHeight="1">
      <c r="B87" s="219"/>
      <c r="C87" s="196" t="s">
        <v>680</v>
      </c>
      <c r="D87" s="196"/>
      <c r="E87" s="196"/>
      <c r="F87" s="217" t="s">
        <v>667</v>
      </c>
      <c r="G87" s="218"/>
      <c r="H87" s="196" t="s">
        <v>681</v>
      </c>
      <c r="I87" s="196" t="s">
        <v>663</v>
      </c>
      <c r="J87" s="196">
        <v>50</v>
      </c>
      <c r="K87" s="208"/>
    </row>
    <row r="88" spans="2:11" customFormat="1" ht="15" customHeight="1">
      <c r="B88" s="219"/>
      <c r="C88" s="196" t="s">
        <v>682</v>
      </c>
      <c r="D88" s="196"/>
      <c r="E88" s="196"/>
      <c r="F88" s="217" t="s">
        <v>667</v>
      </c>
      <c r="G88" s="218"/>
      <c r="H88" s="196" t="s">
        <v>683</v>
      </c>
      <c r="I88" s="196" t="s">
        <v>663</v>
      </c>
      <c r="J88" s="196">
        <v>20</v>
      </c>
      <c r="K88" s="208"/>
    </row>
    <row r="89" spans="2:11" customFormat="1" ht="15" customHeight="1">
      <c r="B89" s="219"/>
      <c r="C89" s="196" t="s">
        <v>684</v>
      </c>
      <c r="D89" s="196"/>
      <c r="E89" s="196"/>
      <c r="F89" s="217" t="s">
        <v>667</v>
      </c>
      <c r="G89" s="218"/>
      <c r="H89" s="196" t="s">
        <v>685</v>
      </c>
      <c r="I89" s="196" t="s">
        <v>663</v>
      </c>
      <c r="J89" s="196">
        <v>20</v>
      </c>
      <c r="K89" s="208"/>
    </row>
    <row r="90" spans="2:11" customFormat="1" ht="15" customHeight="1">
      <c r="B90" s="219"/>
      <c r="C90" s="196" t="s">
        <v>686</v>
      </c>
      <c r="D90" s="196"/>
      <c r="E90" s="196"/>
      <c r="F90" s="217" t="s">
        <v>667</v>
      </c>
      <c r="G90" s="218"/>
      <c r="H90" s="196" t="s">
        <v>687</v>
      </c>
      <c r="I90" s="196" t="s">
        <v>663</v>
      </c>
      <c r="J90" s="196">
        <v>50</v>
      </c>
      <c r="K90" s="208"/>
    </row>
    <row r="91" spans="2:11" customFormat="1" ht="15" customHeight="1">
      <c r="B91" s="219"/>
      <c r="C91" s="196" t="s">
        <v>688</v>
      </c>
      <c r="D91" s="196"/>
      <c r="E91" s="196"/>
      <c r="F91" s="217" t="s">
        <v>667</v>
      </c>
      <c r="G91" s="218"/>
      <c r="H91" s="196" t="s">
        <v>688</v>
      </c>
      <c r="I91" s="196" t="s">
        <v>663</v>
      </c>
      <c r="J91" s="196">
        <v>50</v>
      </c>
      <c r="K91" s="208"/>
    </row>
    <row r="92" spans="2:11" customFormat="1" ht="15" customHeight="1">
      <c r="B92" s="219"/>
      <c r="C92" s="196" t="s">
        <v>689</v>
      </c>
      <c r="D92" s="196"/>
      <c r="E92" s="196"/>
      <c r="F92" s="217" t="s">
        <v>667</v>
      </c>
      <c r="G92" s="218"/>
      <c r="H92" s="196" t="s">
        <v>690</v>
      </c>
      <c r="I92" s="196" t="s">
        <v>663</v>
      </c>
      <c r="J92" s="196">
        <v>255</v>
      </c>
      <c r="K92" s="208"/>
    </row>
    <row r="93" spans="2:11" customFormat="1" ht="15" customHeight="1">
      <c r="B93" s="219"/>
      <c r="C93" s="196" t="s">
        <v>691</v>
      </c>
      <c r="D93" s="196"/>
      <c r="E93" s="196"/>
      <c r="F93" s="217" t="s">
        <v>661</v>
      </c>
      <c r="G93" s="218"/>
      <c r="H93" s="196" t="s">
        <v>692</v>
      </c>
      <c r="I93" s="196" t="s">
        <v>693</v>
      </c>
      <c r="J93" s="196"/>
      <c r="K93" s="208"/>
    </row>
    <row r="94" spans="2:11" customFormat="1" ht="15" customHeight="1">
      <c r="B94" s="219"/>
      <c r="C94" s="196" t="s">
        <v>694</v>
      </c>
      <c r="D94" s="196"/>
      <c r="E94" s="196"/>
      <c r="F94" s="217" t="s">
        <v>661</v>
      </c>
      <c r="G94" s="218"/>
      <c r="H94" s="196" t="s">
        <v>695</v>
      </c>
      <c r="I94" s="196" t="s">
        <v>696</v>
      </c>
      <c r="J94" s="196"/>
      <c r="K94" s="208"/>
    </row>
    <row r="95" spans="2:11" customFormat="1" ht="15" customHeight="1">
      <c r="B95" s="219"/>
      <c r="C95" s="196" t="s">
        <v>697</v>
      </c>
      <c r="D95" s="196"/>
      <c r="E95" s="196"/>
      <c r="F95" s="217" t="s">
        <v>661</v>
      </c>
      <c r="G95" s="218"/>
      <c r="H95" s="196" t="s">
        <v>697</v>
      </c>
      <c r="I95" s="196" t="s">
        <v>696</v>
      </c>
      <c r="J95" s="196"/>
      <c r="K95" s="208"/>
    </row>
    <row r="96" spans="2:11" customFormat="1" ht="15" customHeight="1">
      <c r="B96" s="219"/>
      <c r="C96" s="196" t="s">
        <v>38</v>
      </c>
      <c r="D96" s="196"/>
      <c r="E96" s="196"/>
      <c r="F96" s="217" t="s">
        <v>661</v>
      </c>
      <c r="G96" s="218"/>
      <c r="H96" s="196" t="s">
        <v>698</v>
      </c>
      <c r="I96" s="196" t="s">
        <v>696</v>
      </c>
      <c r="J96" s="196"/>
      <c r="K96" s="208"/>
    </row>
    <row r="97" spans="2:11" customFormat="1" ht="15" customHeight="1">
      <c r="B97" s="219"/>
      <c r="C97" s="196" t="s">
        <v>48</v>
      </c>
      <c r="D97" s="196"/>
      <c r="E97" s="196"/>
      <c r="F97" s="217" t="s">
        <v>661</v>
      </c>
      <c r="G97" s="218"/>
      <c r="H97" s="196" t="s">
        <v>699</v>
      </c>
      <c r="I97" s="196" t="s">
        <v>696</v>
      </c>
      <c r="J97" s="196"/>
      <c r="K97" s="208"/>
    </row>
    <row r="98" spans="2:11" customFormat="1" ht="15" customHeight="1">
      <c r="B98" s="220"/>
      <c r="C98" s="221"/>
      <c r="D98" s="221"/>
      <c r="E98" s="221"/>
      <c r="F98" s="221"/>
      <c r="G98" s="221"/>
      <c r="H98" s="221"/>
      <c r="I98" s="221"/>
      <c r="J98" s="221"/>
      <c r="K98" s="222"/>
    </row>
    <row r="99" spans="2:11" customFormat="1" ht="18.75" customHeight="1">
      <c r="B99" s="223"/>
      <c r="C99" s="224"/>
      <c r="D99" s="224"/>
      <c r="E99" s="224"/>
      <c r="F99" s="224"/>
      <c r="G99" s="224"/>
      <c r="H99" s="224"/>
      <c r="I99" s="224"/>
      <c r="J99" s="224"/>
      <c r="K99" s="223"/>
    </row>
    <row r="100" spans="2:11" customFormat="1" ht="18.75" customHeight="1"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</row>
    <row r="101" spans="2:11" customFormat="1" ht="7.5" customHeight="1">
      <c r="B101" s="204"/>
      <c r="C101" s="205"/>
      <c r="D101" s="205"/>
      <c r="E101" s="205"/>
      <c r="F101" s="205"/>
      <c r="G101" s="205"/>
      <c r="H101" s="205"/>
      <c r="I101" s="205"/>
      <c r="J101" s="205"/>
      <c r="K101" s="206"/>
    </row>
    <row r="102" spans="2:11" customFormat="1" ht="45" customHeight="1">
      <c r="B102" s="207"/>
      <c r="C102" s="314" t="s">
        <v>700</v>
      </c>
      <c r="D102" s="314"/>
      <c r="E102" s="314"/>
      <c r="F102" s="314"/>
      <c r="G102" s="314"/>
      <c r="H102" s="314"/>
      <c r="I102" s="314"/>
      <c r="J102" s="314"/>
      <c r="K102" s="208"/>
    </row>
    <row r="103" spans="2:11" customFormat="1" ht="17.25" customHeight="1">
      <c r="B103" s="207"/>
      <c r="C103" s="209" t="s">
        <v>655</v>
      </c>
      <c r="D103" s="209"/>
      <c r="E103" s="209"/>
      <c r="F103" s="209" t="s">
        <v>656</v>
      </c>
      <c r="G103" s="210"/>
      <c r="H103" s="209" t="s">
        <v>54</v>
      </c>
      <c r="I103" s="209" t="s">
        <v>57</v>
      </c>
      <c r="J103" s="209" t="s">
        <v>657</v>
      </c>
      <c r="K103" s="208"/>
    </row>
    <row r="104" spans="2:11" customFormat="1" ht="17.25" customHeight="1">
      <c r="B104" s="207"/>
      <c r="C104" s="211" t="s">
        <v>658</v>
      </c>
      <c r="D104" s="211"/>
      <c r="E104" s="211"/>
      <c r="F104" s="212" t="s">
        <v>659</v>
      </c>
      <c r="G104" s="213"/>
      <c r="H104" s="211"/>
      <c r="I104" s="211"/>
      <c r="J104" s="211" t="s">
        <v>660</v>
      </c>
      <c r="K104" s="208"/>
    </row>
    <row r="105" spans="2:11" customFormat="1" ht="5.25" customHeight="1">
      <c r="B105" s="207"/>
      <c r="C105" s="209"/>
      <c r="D105" s="209"/>
      <c r="E105" s="209"/>
      <c r="F105" s="209"/>
      <c r="G105" s="225"/>
      <c r="H105" s="209"/>
      <c r="I105" s="209"/>
      <c r="J105" s="209"/>
      <c r="K105" s="208"/>
    </row>
    <row r="106" spans="2:11" customFormat="1" ht="15" customHeight="1">
      <c r="B106" s="207"/>
      <c r="C106" s="196" t="s">
        <v>53</v>
      </c>
      <c r="D106" s="216"/>
      <c r="E106" s="216"/>
      <c r="F106" s="217" t="s">
        <v>661</v>
      </c>
      <c r="G106" s="196"/>
      <c r="H106" s="196" t="s">
        <v>701</v>
      </c>
      <c r="I106" s="196" t="s">
        <v>663</v>
      </c>
      <c r="J106" s="196">
        <v>20</v>
      </c>
      <c r="K106" s="208"/>
    </row>
    <row r="107" spans="2:11" customFormat="1" ht="15" customHeight="1">
      <c r="B107" s="207"/>
      <c r="C107" s="196" t="s">
        <v>664</v>
      </c>
      <c r="D107" s="196"/>
      <c r="E107" s="196"/>
      <c r="F107" s="217" t="s">
        <v>661</v>
      </c>
      <c r="G107" s="196"/>
      <c r="H107" s="196" t="s">
        <v>701</v>
      </c>
      <c r="I107" s="196" t="s">
        <v>663</v>
      </c>
      <c r="J107" s="196">
        <v>120</v>
      </c>
      <c r="K107" s="208"/>
    </row>
    <row r="108" spans="2:11" customFormat="1" ht="15" customHeight="1">
      <c r="B108" s="219"/>
      <c r="C108" s="196" t="s">
        <v>666</v>
      </c>
      <c r="D108" s="196"/>
      <c r="E108" s="196"/>
      <c r="F108" s="217" t="s">
        <v>667</v>
      </c>
      <c r="G108" s="196"/>
      <c r="H108" s="196" t="s">
        <v>701</v>
      </c>
      <c r="I108" s="196" t="s">
        <v>663</v>
      </c>
      <c r="J108" s="196">
        <v>50</v>
      </c>
      <c r="K108" s="208"/>
    </row>
    <row r="109" spans="2:11" customFormat="1" ht="15" customHeight="1">
      <c r="B109" s="219"/>
      <c r="C109" s="196" t="s">
        <v>669</v>
      </c>
      <c r="D109" s="196"/>
      <c r="E109" s="196"/>
      <c r="F109" s="217" t="s">
        <v>661</v>
      </c>
      <c r="G109" s="196"/>
      <c r="H109" s="196" t="s">
        <v>701</v>
      </c>
      <c r="I109" s="196" t="s">
        <v>671</v>
      </c>
      <c r="J109" s="196"/>
      <c r="K109" s="208"/>
    </row>
    <row r="110" spans="2:11" customFormat="1" ht="15" customHeight="1">
      <c r="B110" s="219"/>
      <c r="C110" s="196" t="s">
        <v>680</v>
      </c>
      <c r="D110" s="196"/>
      <c r="E110" s="196"/>
      <c r="F110" s="217" t="s">
        <v>667</v>
      </c>
      <c r="G110" s="196"/>
      <c r="H110" s="196" t="s">
        <v>701</v>
      </c>
      <c r="I110" s="196" t="s">
        <v>663</v>
      </c>
      <c r="J110" s="196">
        <v>50</v>
      </c>
      <c r="K110" s="208"/>
    </row>
    <row r="111" spans="2:11" customFormat="1" ht="15" customHeight="1">
      <c r="B111" s="219"/>
      <c r="C111" s="196" t="s">
        <v>688</v>
      </c>
      <c r="D111" s="196"/>
      <c r="E111" s="196"/>
      <c r="F111" s="217" t="s">
        <v>667</v>
      </c>
      <c r="G111" s="196"/>
      <c r="H111" s="196" t="s">
        <v>701</v>
      </c>
      <c r="I111" s="196" t="s">
        <v>663</v>
      </c>
      <c r="J111" s="196">
        <v>50</v>
      </c>
      <c r="K111" s="208"/>
    </row>
    <row r="112" spans="2:11" customFormat="1" ht="15" customHeight="1">
      <c r="B112" s="219"/>
      <c r="C112" s="196" t="s">
        <v>686</v>
      </c>
      <c r="D112" s="196"/>
      <c r="E112" s="196"/>
      <c r="F112" s="217" t="s">
        <v>667</v>
      </c>
      <c r="G112" s="196"/>
      <c r="H112" s="196" t="s">
        <v>701</v>
      </c>
      <c r="I112" s="196" t="s">
        <v>663</v>
      </c>
      <c r="J112" s="196">
        <v>50</v>
      </c>
      <c r="K112" s="208"/>
    </row>
    <row r="113" spans="2:11" customFormat="1" ht="15" customHeight="1">
      <c r="B113" s="219"/>
      <c r="C113" s="196" t="s">
        <v>53</v>
      </c>
      <c r="D113" s="196"/>
      <c r="E113" s="196"/>
      <c r="F113" s="217" t="s">
        <v>661</v>
      </c>
      <c r="G113" s="196"/>
      <c r="H113" s="196" t="s">
        <v>702</v>
      </c>
      <c r="I113" s="196" t="s">
        <v>663</v>
      </c>
      <c r="J113" s="196">
        <v>20</v>
      </c>
      <c r="K113" s="208"/>
    </row>
    <row r="114" spans="2:11" customFormat="1" ht="15" customHeight="1">
      <c r="B114" s="219"/>
      <c r="C114" s="196" t="s">
        <v>703</v>
      </c>
      <c r="D114" s="196"/>
      <c r="E114" s="196"/>
      <c r="F114" s="217" t="s">
        <v>661</v>
      </c>
      <c r="G114" s="196"/>
      <c r="H114" s="196" t="s">
        <v>704</v>
      </c>
      <c r="I114" s="196" t="s">
        <v>663</v>
      </c>
      <c r="J114" s="196">
        <v>120</v>
      </c>
      <c r="K114" s="208"/>
    </row>
    <row r="115" spans="2:11" customFormat="1" ht="15" customHeight="1">
      <c r="B115" s="219"/>
      <c r="C115" s="196" t="s">
        <v>38</v>
      </c>
      <c r="D115" s="196"/>
      <c r="E115" s="196"/>
      <c r="F115" s="217" t="s">
        <v>661</v>
      </c>
      <c r="G115" s="196"/>
      <c r="H115" s="196" t="s">
        <v>705</v>
      </c>
      <c r="I115" s="196" t="s">
        <v>696</v>
      </c>
      <c r="J115" s="196"/>
      <c r="K115" s="208"/>
    </row>
    <row r="116" spans="2:11" customFormat="1" ht="15" customHeight="1">
      <c r="B116" s="219"/>
      <c r="C116" s="196" t="s">
        <v>48</v>
      </c>
      <c r="D116" s="196"/>
      <c r="E116" s="196"/>
      <c r="F116" s="217" t="s">
        <v>661</v>
      </c>
      <c r="G116" s="196"/>
      <c r="H116" s="196" t="s">
        <v>706</v>
      </c>
      <c r="I116" s="196" t="s">
        <v>696</v>
      </c>
      <c r="J116" s="196"/>
      <c r="K116" s="208"/>
    </row>
    <row r="117" spans="2:11" customFormat="1" ht="15" customHeight="1">
      <c r="B117" s="219"/>
      <c r="C117" s="196" t="s">
        <v>57</v>
      </c>
      <c r="D117" s="196"/>
      <c r="E117" s="196"/>
      <c r="F117" s="217" t="s">
        <v>661</v>
      </c>
      <c r="G117" s="196"/>
      <c r="H117" s="196" t="s">
        <v>707</v>
      </c>
      <c r="I117" s="196" t="s">
        <v>708</v>
      </c>
      <c r="J117" s="196"/>
      <c r="K117" s="208"/>
    </row>
    <row r="118" spans="2:11" customFormat="1" ht="15" customHeight="1">
      <c r="B118" s="220"/>
      <c r="C118" s="226"/>
      <c r="D118" s="226"/>
      <c r="E118" s="226"/>
      <c r="F118" s="226"/>
      <c r="G118" s="226"/>
      <c r="H118" s="226"/>
      <c r="I118" s="226"/>
      <c r="J118" s="226"/>
      <c r="K118" s="222"/>
    </row>
    <row r="119" spans="2:11" customFormat="1" ht="18.75" customHeight="1">
      <c r="B119" s="227"/>
      <c r="C119" s="228"/>
      <c r="D119" s="228"/>
      <c r="E119" s="228"/>
      <c r="F119" s="229"/>
      <c r="G119" s="228"/>
      <c r="H119" s="228"/>
      <c r="I119" s="228"/>
      <c r="J119" s="228"/>
      <c r="K119" s="227"/>
    </row>
    <row r="120" spans="2:11" customFormat="1" ht="18.75" customHeight="1"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</row>
    <row r="121" spans="2:11" customFormat="1" ht="7.5" customHeight="1">
      <c r="B121" s="230"/>
      <c r="C121" s="231"/>
      <c r="D121" s="231"/>
      <c r="E121" s="231"/>
      <c r="F121" s="231"/>
      <c r="G121" s="231"/>
      <c r="H121" s="231"/>
      <c r="I121" s="231"/>
      <c r="J121" s="231"/>
      <c r="K121" s="232"/>
    </row>
    <row r="122" spans="2:11" customFormat="1" ht="45" customHeight="1">
      <c r="B122" s="233"/>
      <c r="C122" s="312" t="s">
        <v>709</v>
      </c>
      <c r="D122" s="312"/>
      <c r="E122" s="312"/>
      <c r="F122" s="312"/>
      <c r="G122" s="312"/>
      <c r="H122" s="312"/>
      <c r="I122" s="312"/>
      <c r="J122" s="312"/>
      <c r="K122" s="234"/>
    </row>
    <row r="123" spans="2:11" customFormat="1" ht="17.25" customHeight="1">
      <c r="B123" s="235"/>
      <c r="C123" s="209" t="s">
        <v>655</v>
      </c>
      <c r="D123" s="209"/>
      <c r="E123" s="209"/>
      <c r="F123" s="209" t="s">
        <v>656</v>
      </c>
      <c r="G123" s="210"/>
      <c r="H123" s="209" t="s">
        <v>54</v>
      </c>
      <c r="I123" s="209" t="s">
        <v>57</v>
      </c>
      <c r="J123" s="209" t="s">
        <v>657</v>
      </c>
      <c r="K123" s="236"/>
    </row>
    <row r="124" spans="2:11" customFormat="1" ht="17.25" customHeight="1">
      <c r="B124" s="235"/>
      <c r="C124" s="211" t="s">
        <v>658</v>
      </c>
      <c r="D124" s="211"/>
      <c r="E124" s="211"/>
      <c r="F124" s="212" t="s">
        <v>659</v>
      </c>
      <c r="G124" s="213"/>
      <c r="H124" s="211"/>
      <c r="I124" s="211"/>
      <c r="J124" s="211" t="s">
        <v>660</v>
      </c>
      <c r="K124" s="236"/>
    </row>
    <row r="125" spans="2:11" customFormat="1" ht="5.25" customHeight="1">
      <c r="B125" s="237"/>
      <c r="C125" s="214"/>
      <c r="D125" s="214"/>
      <c r="E125" s="214"/>
      <c r="F125" s="214"/>
      <c r="G125" s="238"/>
      <c r="H125" s="214"/>
      <c r="I125" s="214"/>
      <c r="J125" s="214"/>
      <c r="K125" s="239"/>
    </row>
    <row r="126" spans="2:11" customFormat="1" ht="15" customHeight="1">
      <c r="B126" s="237"/>
      <c r="C126" s="196" t="s">
        <v>664</v>
      </c>
      <c r="D126" s="216"/>
      <c r="E126" s="216"/>
      <c r="F126" s="217" t="s">
        <v>661</v>
      </c>
      <c r="G126" s="196"/>
      <c r="H126" s="196" t="s">
        <v>701</v>
      </c>
      <c r="I126" s="196" t="s">
        <v>663</v>
      </c>
      <c r="J126" s="196">
        <v>120</v>
      </c>
      <c r="K126" s="240"/>
    </row>
    <row r="127" spans="2:11" customFormat="1" ht="15" customHeight="1">
      <c r="B127" s="237"/>
      <c r="C127" s="196" t="s">
        <v>710</v>
      </c>
      <c r="D127" s="196"/>
      <c r="E127" s="196"/>
      <c r="F127" s="217" t="s">
        <v>661</v>
      </c>
      <c r="G127" s="196"/>
      <c r="H127" s="196" t="s">
        <v>711</v>
      </c>
      <c r="I127" s="196" t="s">
        <v>663</v>
      </c>
      <c r="J127" s="196" t="s">
        <v>712</v>
      </c>
      <c r="K127" s="240"/>
    </row>
    <row r="128" spans="2:11" customFormat="1" ht="15" customHeight="1">
      <c r="B128" s="237"/>
      <c r="C128" s="196" t="s">
        <v>609</v>
      </c>
      <c r="D128" s="196"/>
      <c r="E128" s="196"/>
      <c r="F128" s="217" t="s">
        <v>661</v>
      </c>
      <c r="G128" s="196"/>
      <c r="H128" s="196" t="s">
        <v>713</v>
      </c>
      <c r="I128" s="196" t="s">
        <v>663</v>
      </c>
      <c r="J128" s="196" t="s">
        <v>712</v>
      </c>
      <c r="K128" s="240"/>
    </row>
    <row r="129" spans="2:11" customFormat="1" ht="15" customHeight="1">
      <c r="B129" s="237"/>
      <c r="C129" s="196" t="s">
        <v>672</v>
      </c>
      <c r="D129" s="196"/>
      <c r="E129" s="196"/>
      <c r="F129" s="217" t="s">
        <v>667</v>
      </c>
      <c r="G129" s="196"/>
      <c r="H129" s="196" t="s">
        <v>673</v>
      </c>
      <c r="I129" s="196" t="s">
        <v>663</v>
      </c>
      <c r="J129" s="196">
        <v>15</v>
      </c>
      <c r="K129" s="240"/>
    </row>
    <row r="130" spans="2:11" customFormat="1" ht="15" customHeight="1">
      <c r="B130" s="237"/>
      <c r="C130" s="196" t="s">
        <v>674</v>
      </c>
      <c r="D130" s="196"/>
      <c r="E130" s="196"/>
      <c r="F130" s="217" t="s">
        <v>667</v>
      </c>
      <c r="G130" s="196"/>
      <c r="H130" s="196" t="s">
        <v>675</v>
      </c>
      <c r="I130" s="196" t="s">
        <v>663</v>
      </c>
      <c r="J130" s="196">
        <v>15</v>
      </c>
      <c r="K130" s="240"/>
    </row>
    <row r="131" spans="2:11" customFormat="1" ht="15" customHeight="1">
      <c r="B131" s="237"/>
      <c r="C131" s="196" t="s">
        <v>676</v>
      </c>
      <c r="D131" s="196"/>
      <c r="E131" s="196"/>
      <c r="F131" s="217" t="s">
        <v>667</v>
      </c>
      <c r="G131" s="196"/>
      <c r="H131" s="196" t="s">
        <v>677</v>
      </c>
      <c r="I131" s="196" t="s">
        <v>663</v>
      </c>
      <c r="J131" s="196">
        <v>20</v>
      </c>
      <c r="K131" s="240"/>
    </row>
    <row r="132" spans="2:11" customFormat="1" ht="15" customHeight="1">
      <c r="B132" s="237"/>
      <c r="C132" s="196" t="s">
        <v>678</v>
      </c>
      <c r="D132" s="196"/>
      <c r="E132" s="196"/>
      <c r="F132" s="217" t="s">
        <v>667</v>
      </c>
      <c r="G132" s="196"/>
      <c r="H132" s="196" t="s">
        <v>679</v>
      </c>
      <c r="I132" s="196" t="s">
        <v>663</v>
      </c>
      <c r="J132" s="196">
        <v>20</v>
      </c>
      <c r="K132" s="240"/>
    </row>
    <row r="133" spans="2:11" customFormat="1" ht="15" customHeight="1">
      <c r="B133" s="237"/>
      <c r="C133" s="196" t="s">
        <v>666</v>
      </c>
      <c r="D133" s="196"/>
      <c r="E133" s="196"/>
      <c r="F133" s="217" t="s">
        <v>667</v>
      </c>
      <c r="G133" s="196"/>
      <c r="H133" s="196" t="s">
        <v>701</v>
      </c>
      <c r="I133" s="196" t="s">
        <v>663</v>
      </c>
      <c r="J133" s="196">
        <v>50</v>
      </c>
      <c r="K133" s="240"/>
    </row>
    <row r="134" spans="2:11" customFormat="1" ht="15" customHeight="1">
      <c r="B134" s="237"/>
      <c r="C134" s="196" t="s">
        <v>680</v>
      </c>
      <c r="D134" s="196"/>
      <c r="E134" s="196"/>
      <c r="F134" s="217" t="s">
        <v>667</v>
      </c>
      <c r="G134" s="196"/>
      <c r="H134" s="196" t="s">
        <v>701</v>
      </c>
      <c r="I134" s="196" t="s">
        <v>663</v>
      </c>
      <c r="J134" s="196">
        <v>50</v>
      </c>
      <c r="K134" s="240"/>
    </row>
    <row r="135" spans="2:11" customFormat="1" ht="15" customHeight="1">
      <c r="B135" s="237"/>
      <c r="C135" s="196" t="s">
        <v>686</v>
      </c>
      <c r="D135" s="196"/>
      <c r="E135" s="196"/>
      <c r="F135" s="217" t="s">
        <v>667</v>
      </c>
      <c r="G135" s="196"/>
      <c r="H135" s="196" t="s">
        <v>701</v>
      </c>
      <c r="I135" s="196" t="s">
        <v>663</v>
      </c>
      <c r="J135" s="196">
        <v>50</v>
      </c>
      <c r="K135" s="240"/>
    </row>
    <row r="136" spans="2:11" customFormat="1" ht="15" customHeight="1">
      <c r="B136" s="237"/>
      <c r="C136" s="196" t="s">
        <v>688</v>
      </c>
      <c r="D136" s="196"/>
      <c r="E136" s="196"/>
      <c r="F136" s="217" t="s">
        <v>667</v>
      </c>
      <c r="G136" s="196"/>
      <c r="H136" s="196" t="s">
        <v>701</v>
      </c>
      <c r="I136" s="196" t="s">
        <v>663</v>
      </c>
      <c r="J136" s="196">
        <v>50</v>
      </c>
      <c r="K136" s="240"/>
    </row>
    <row r="137" spans="2:11" customFormat="1" ht="15" customHeight="1">
      <c r="B137" s="237"/>
      <c r="C137" s="196" t="s">
        <v>689</v>
      </c>
      <c r="D137" s="196"/>
      <c r="E137" s="196"/>
      <c r="F137" s="217" t="s">
        <v>667</v>
      </c>
      <c r="G137" s="196"/>
      <c r="H137" s="196" t="s">
        <v>714</v>
      </c>
      <c r="I137" s="196" t="s">
        <v>663</v>
      </c>
      <c r="J137" s="196">
        <v>255</v>
      </c>
      <c r="K137" s="240"/>
    </row>
    <row r="138" spans="2:11" customFormat="1" ht="15" customHeight="1">
      <c r="B138" s="237"/>
      <c r="C138" s="196" t="s">
        <v>691</v>
      </c>
      <c r="D138" s="196"/>
      <c r="E138" s="196"/>
      <c r="F138" s="217" t="s">
        <v>661</v>
      </c>
      <c r="G138" s="196"/>
      <c r="H138" s="196" t="s">
        <v>715</v>
      </c>
      <c r="I138" s="196" t="s">
        <v>693</v>
      </c>
      <c r="J138" s="196"/>
      <c r="K138" s="240"/>
    </row>
    <row r="139" spans="2:11" customFormat="1" ht="15" customHeight="1">
      <c r="B139" s="237"/>
      <c r="C139" s="196" t="s">
        <v>694</v>
      </c>
      <c r="D139" s="196"/>
      <c r="E139" s="196"/>
      <c r="F139" s="217" t="s">
        <v>661</v>
      </c>
      <c r="G139" s="196"/>
      <c r="H139" s="196" t="s">
        <v>716</v>
      </c>
      <c r="I139" s="196" t="s">
        <v>696</v>
      </c>
      <c r="J139" s="196"/>
      <c r="K139" s="240"/>
    </row>
    <row r="140" spans="2:11" customFormat="1" ht="15" customHeight="1">
      <c r="B140" s="237"/>
      <c r="C140" s="196" t="s">
        <v>697</v>
      </c>
      <c r="D140" s="196"/>
      <c r="E140" s="196"/>
      <c r="F140" s="217" t="s">
        <v>661</v>
      </c>
      <c r="G140" s="196"/>
      <c r="H140" s="196" t="s">
        <v>697</v>
      </c>
      <c r="I140" s="196" t="s">
        <v>696</v>
      </c>
      <c r="J140" s="196"/>
      <c r="K140" s="240"/>
    </row>
    <row r="141" spans="2:11" customFormat="1" ht="15" customHeight="1">
      <c r="B141" s="237"/>
      <c r="C141" s="196" t="s">
        <v>38</v>
      </c>
      <c r="D141" s="196"/>
      <c r="E141" s="196"/>
      <c r="F141" s="217" t="s">
        <v>661</v>
      </c>
      <c r="G141" s="196"/>
      <c r="H141" s="196" t="s">
        <v>717</v>
      </c>
      <c r="I141" s="196" t="s">
        <v>696</v>
      </c>
      <c r="J141" s="196"/>
      <c r="K141" s="240"/>
    </row>
    <row r="142" spans="2:11" customFormat="1" ht="15" customHeight="1">
      <c r="B142" s="237"/>
      <c r="C142" s="196" t="s">
        <v>718</v>
      </c>
      <c r="D142" s="196"/>
      <c r="E142" s="196"/>
      <c r="F142" s="217" t="s">
        <v>661</v>
      </c>
      <c r="G142" s="196"/>
      <c r="H142" s="196" t="s">
        <v>719</v>
      </c>
      <c r="I142" s="196" t="s">
        <v>696</v>
      </c>
      <c r="J142" s="196"/>
      <c r="K142" s="240"/>
    </row>
    <row r="143" spans="2:11" customFormat="1" ht="15" customHeight="1">
      <c r="B143" s="241"/>
      <c r="C143" s="242"/>
      <c r="D143" s="242"/>
      <c r="E143" s="242"/>
      <c r="F143" s="242"/>
      <c r="G143" s="242"/>
      <c r="H143" s="242"/>
      <c r="I143" s="242"/>
      <c r="J143" s="242"/>
      <c r="K143" s="243"/>
    </row>
    <row r="144" spans="2:11" customFormat="1" ht="18.75" customHeight="1">
      <c r="B144" s="228"/>
      <c r="C144" s="228"/>
      <c r="D144" s="228"/>
      <c r="E144" s="228"/>
      <c r="F144" s="229"/>
      <c r="G144" s="228"/>
      <c r="H144" s="228"/>
      <c r="I144" s="228"/>
      <c r="J144" s="228"/>
      <c r="K144" s="228"/>
    </row>
    <row r="145" spans="2:11" customFormat="1" ht="18.75" customHeight="1"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</row>
    <row r="146" spans="2:11" customFormat="1" ht="7.5" customHeight="1">
      <c r="B146" s="204"/>
      <c r="C146" s="205"/>
      <c r="D146" s="205"/>
      <c r="E146" s="205"/>
      <c r="F146" s="205"/>
      <c r="G146" s="205"/>
      <c r="H146" s="205"/>
      <c r="I146" s="205"/>
      <c r="J146" s="205"/>
      <c r="K146" s="206"/>
    </row>
    <row r="147" spans="2:11" customFormat="1" ht="45" customHeight="1">
      <c r="B147" s="207"/>
      <c r="C147" s="314" t="s">
        <v>720</v>
      </c>
      <c r="D147" s="314"/>
      <c r="E147" s="314"/>
      <c r="F147" s="314"/>
      <c r="G147" s="314"/>
      <c r="H147" s="314"/>
      <c r="I147" s="314"/>
      <c r="J147" s="314"/>
      <c r="K147" s="208"/>
    </row>
    <row r="148" spans="2:11" customFormat="1" ht="17.25" customHeight="1">
      <c r="B148" s="207"/>
      <c r="C148" s="209" t="s">
        <v>655</v>
      </c>
      <c r="D148" s="209"/>
      <c r="E148" s="209"/>
      <c r="F148" s="209" t="s">
        <v>656</v>
      </c>
      <c r="G148" s="210"/>
      <c r="H148" s="209" t="s">
        <v>54</v>
      </c>
      <c r="I148" s="209" t="s">
        <v>57</v>
      </c>
      <c r="J148" s="209" t="s">
        <v>657</v>
      </c>
      <c r="K148" s="208"/>
    </row>
    <row r="149" spans="2:11" customFormat="1" ht="17.25" customHeight="1">
      <c r="B149" s="207"/>
      <c r="C149" s="211" t="s">
        <v>658</v>
      </c>
      <c r="D149" s="211"/>
      <c r="E149" s="211"/>
      <c r="F149" s="212" t="s">
        <v>659</v>
      </c>
      <c r="G149" s="213"/>
      <c r="H149" s="211"/>
      <c r="I149" s="211"/>
      <c r="J149" s="211" t="s">
        <v>660</v>
      </c>
      <c r="K149" s="208"/>
    </row>
    <row r="150" spans="2:11" customFormat="1" ht="5.25" customHeight="1">
      <c r="B150" s="219"/>
      <c r="C150" s="214"/>
      <c r="D150" s="214"/>
      <c r="E150" s="214"/>
      <c r="F150" s="214"/>
      <c r="G150" s="215"/>
      <c r="H150" s="214"/>
      <c r="I150" s="214"/>
      <c r="J150" s="214"/>
      <c r="K150" s="240"/>
    </row>
    <row r="151" spans="2:11" customFormat="1" ht="15" customHeight="1">
      <c r="B151" s="219"/>
      <c r="C151" s="244" t="s">
        <v>664</v>
      </c>
      <c r="D151" s="196"/>
      <c r="E151" s="196"/>
      <c r="F151" s="245" t="s">
        <v>661</v>
      </c>
      <c r="G151" s="196"/>
      <c r="H151" s="244" t="s">
        <v>701</v>
      </c>
      <c r="I151" s="244" t="s">
        <v>663</v>
      </c>
      <c r="J151" s="244">
        <v>120</v>
      </c>
      <c r="K151" s="240"/>
    </row>
    <row r="152" spans="2:11" customFormat="1" ht="15" customHeight="1">
      <c r="B152" s="219"/>
      <c r="C152" s="244" t="s">
        <v>710</v>
      </c>
      <c r="D152" s="196"/>
      <c r="E152" s="196"/>
      <c r="F152" s="245" t="s">
        <v>661</v>
      </c>
      <c r="G152" s="196"/>
      <c r="H152" s="244" t="s">
        <v>721</v>
      </c>
      <c r="I152" s="244" t="s">
        <v>663</v>
      </c>
      <c r="J152" s="244" t="s">
        <v>712</v>
      </c>
      <c r="K152" s="240"/>
    </row>
    <row r="153" spans="2:11" customFormat="1" ht="15" customHeight="1">
      <c r="B153" s="219"/>
      <c r="C153" s="244" t="s">
        <v>609</v>
      </c>
      <c r="D153" s="196"/>
      <c r="E153" s="196"/>
      <c r="F153" s="245" t="s">
        <v>661</v>
      </c>
      <c r="G153" s="196"/>
      <c r="H153" s="244" t="s">
        <v>722</v>
      </c>
      <c r="I153" s="244" t="s">
        <v>663</v>
      </c>
      <c r="J153" s="244" t="s">
        <v>712</v>
      </c>
      <c r="K153" s="240"/>
    </row>
    <row r="154" spans="2:11" customFormat="1" ht="15" customHeight="1">
      <c r="B154" s="219"/>
      <c r="C154" s="244" t="s">
        <v>666</v>
      </c>
      <c r="D154" s="196"/>
      <c r="E154" s="196"/>
      <c r="F154" s="245" t="s">
        <v>667</v>
      </c>
      <c r="G154" s="196"/>
      <c r="H154" s="244" t="s">
        <v>701</v>
      </c>
      <c r="I154" s="244" t="s">
        <v>663</v>
      </c>
      <c r="J154" s="244">
        <v>50</v>
      </c>
      <c r="K154" s="240"/>
    </row>
    <row r="155" spans="2:11" customFormat="1" ht="15" customHeight="1">
      <c r="B155" s="219"/>
      <c r="C155" s="244" t="s">
        <v>669</v>
      </c>
      <c r="D155" s="196"/>
      <c r="E155" s="196"/>
      <c r="F155" s="245" t="s">
        <v>661</v>
      </c>
      <c r="G155" s="196"/>
      <c r="H155" s="244" t="s">
        <v>701</v>
      </c>
      <c r="I155" s="244" t="s">
        <v>671</v>
      </c>
      <c r="J155" s="244"/>
      <c r="K155" s="240"/>
    </row>
    <row r="156" spans="2:11" customFormat="1" ht="15" customHeight="1">
      <c r="B156" s="219"/>
      <c r="C156" s="244" t="s">
        <v>680</v>
      </c>
      <c r="D156" s="196"/>
      <c r="E156" s="196"/>
      <c r="F156" s="245" t="s">
        <v>667</v>
      </c>
      <c r="G156" s="196"/>
      <c r="H156" s="244" t="s">
        <v>701</v>
      </c>
      <c r="I156" s="244" t="s">
        <v>663</v>
      </c>
      <c r="J156" s="244">
        <v>50</v>
      </c>
      <c r="K156" s="240"/>
    </row>
    <row r="157" spans="2:11" customFormat="1" ht="15" customHeight="1">
      <c r="B157" s="219"/>
      <c r="C157" s="244" t="s">
        <v>688</v>
      </c>
      <c r="D157" s="196"/>
      <c r="E157" s="196"/>
      <c r="F157" s="245" t="s">
        <v>667</v>
      </c>
      <c r="G157" s="196"/>
      <c r="H157" s="244" t="s">
        <v>701</v>
      </c>
      <c r="I157" s="244" t="s">
        <v>663</v>
      </c>
      <c r="J157" s="244">
        <v>50</v>
      </c>
      <c r="K157" s="240"/>
    </row>
    <row r="158" spans="2:11" customFormat="1" ht="15" customHeight="1">
      <c r="B158" s="219"/>
      <c r="C158" s="244" t="s">
        <v>686</v>
      </c>
      <c r="D158" s="196"/>
      <c r="E158" s="196"/>
      <c r="F158" s="245" t="s">
        <v>667</v>
      </c>
      <c r="G158" s="196"/>
      <c r="H158" s="244" t="s">
        <v>701</v>
      </c>
      <c r="I158" s="244" t="s">
        <v>663</v>
      </c>
      <c r="J158" s="244">
        <v>50</v>
      </c>
      <c r="K158" s="240"/>
    </row>
    <row r="159" spans="2:11" customFormat="1" ht="15" customHeight="1">
      <c r="B159" s="219"/>
      <c r="C159" s="244" t="s">
        <v>94</v>
      </c>
      <c r="D159" s="196"/>
      <c r="E159" s="196"/>
      <c r="F159" s="245" t="s">
        <v>661</v>
      </c>
      <c r="G159" s="196"/>
      <c r="H159" s="244" t="s">
        <v>723</v>
      </c>
      <c r="I159" s="244" t="s">
        <v>663</v>
      </c>
      <c r="J159" s="244" t="s">
        <v>724</v>
      </c>
      <c r="K159" s="240"/>
    </row>
    <row r="160" spans="2:11" customFormat="1" ht="15" customHeight="1">
      <c r="B160" s="219"/>
      <c r="C160" s="244" t="s">
        <v>725</v>
      </c>
      <c r="D160" s="196"/>
      <c r="E160" s="196"/>
      <c r="F160" s="245" t="s">
        <v>661</v>
      </c>
      <c r="G160" s="196"/>
      <c r="H160" s="244" t="s">
        <v>726</v>
      </c>
      <c r="I160" s="244" t="s">
        <v>696</v>
      </c>
      <c r="J160" s="244"/>
      <c r="K160" s="240"/>
    </row>
    <row r="161" spans="2:11" customFormat="1" ht="15" customHeight="1">
      <c r="B161" s="246"/>
      <c r="C161" s="226"/>
      <c r="D161" s="226"/>
      <c r="E161" s="226"/>
      <c r="F161" s="226"/>
      <c r="G161" s="226"/>
      <c r="H161" s="226"/>
      <c r="I161" s="226"/>
      <c r="J161" s="226"/>
      <c r="K161" s="247"/>
    </row>
    <row r="162" spans="2:11" customFormat="1" ht="18.75" customHeight="1">
      <c r="B162" s="228"/>
      <c r="C162" s="238"/>
      <c r="D162" s="238"/>
      <c r="E162" s="238"/>
      <c r="F162" s="248"/>
      <c r="G162" s="238"/>
      <c r="H162" s="238"/>
      <c r="I162" s="238"/>
      <c r="J162" s="238"/>
      <c r="K162" s="228"/>
    </row>
    <row r="163" spans="2:11" customFormat="1" ht="18.75" customHeight="1"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</row>
    <row r="164" spans="2:11" customFormat="1" ht="7.5" customHeight="1">
      <c r="B164" s="185"/>
      <c r="C164" s="186"/>
      <c r="D164" s="186"/>
      <c r="E164" s="186"/>
      <c r="F164" s="186"/>
      <c r="G164" s="186"/>
      <c r="H164" s="186"/>
      <c r="I164" s="186"/>
      <c r="J164" s="186"/>
      <c r="K164" s="187"/>
    </row>
    <row r="165" spans="2:11" customFormat="1" ht="45" customHeight="1">
      <c r="B165" s="188"/>
      <c r="C165" s="312" t="s">
        <v>727</v>
      </c>
      <c r="D165" s="312"/>
      <c r="E165" s="312"/>
      <c r="F165" s="312"/>
      <c r="G165" s="312"/>
      <c r="H165" s="312"/>
      <c r="I165" s="312"/>
      <c r="J165" s="312"/>
      <c r="K165" s="189"/>
    </row>
    <row r="166" spans="2:11" customFormat="1" ht="17.25" customHeight="1">
      <c r="B166" s="188"/>
      <c r="C166" s="209" t="s">
        <v>655</v>
      </c>
      <c r="D166" s="209"/>
      <c r="E166" s="209"/>
      <c r="F166" s="209" t="s">
        <v>656</v>
      </c>
      <c r="G166" s="249"/>
      <c r="H166" s="250" t="s">
        <v>54</v>
      </c>
      <c r="I166" s="250" t="s">
        <v>57</v>
      </c>
      <c r="J166" s="209" t="s">
        <v>657</v>
      </c>
      <c r="K166" s="189"/>
    </row>
    <row r="167" spans="2:11" customFormat="1" ht="17.25" customHeight="1">
      <c r="B167" s="190"/>
      <c r="C167" s="211" t="s">
        <v>658</v>
      </c>
      <c r="D167" s="211"/>
      <c r="E167" s="211"/>
      <c r="F167" s="212" t="s">
        <v>659</v>
      </c>
      <c r="G167" s="251"/>
      <c r="H167" s="252"/>
      <c r="I167" s="252"/>
      <c r="J167" s="211" t="s">
        <v>660</v>
      </c>
      <c r="K167" s="191"/>
    </row>
    <row r="168" spans="2:11" customFormat="1" ht="5.25" customHeight="1">
      <c r="B168" s="219"/>
      <c r="C168" s="214"/>
      <c r="D168" s="214"/>
      <c r="E168" s="214"/>
      <c r="F168" s="214"/>
      <c r="G168" s="215"/>
      <c r="H168" s="214"/>
      <c r="I168" s="214"/>
      <c r="J168" s="214"/>
      <c r="K168" s="240"/>
    </row>
    <row r="169" spans="2:11" customFormat="1" ht="15" customHeight="1">
      <c r="B169" s="219"/>
      <c r="C169" s="196" t="s">
        <v>664</v>
      </c>
      <c r="D169" s="196"/>
      <c r="E169" s="196"/>
      <c r="F169" s="217" t="s">
        <v>661</v>
      </c>
      <c r="G169" s="196"/>
      <c r="H169" s="196" t="s">
        <v>701</v>
      </c>
      <c r="I169" s="196" t="s">
        <v>663</v>
      </c>
      <c r="J169" s="196">
        <v>120</v>
      </c>
      <c r="K169" s="240"/>
    </row>
    <row r="170" spans="2:11" customFormat="1" ht="15" customHeight="1">
      <c r="B170" s="219"/>
      <c r="C170" s="196" t="s">
        <v>710</v>
      </c>
      <c r="D170" s="196"/>
      <c r="E170" s="196"/>
      <c r="F170" s="217" t="s">
        <v>661</v>
      </c>
      <c r="G170" s="196"/>
      <c r="H170" s="196" t="s">
        <v>711</v>
      </c>
      <c r="I170" s="196" t="s">
        <v>663</v>
      </c>
      <c r="J170" s="196" t="s">
        <v>712</v>
      </c>
      <c r="K170" s="240"/>
    </row>
    <row r="171" spans="2:11" customFormat="1" ht="15" customHeight="1">
      <c r="B171" s="219"/>
      <c r="C171" s="196" t="s">
        <v>609</v>
      </c>
      <c r="D171" s="196"/>
      <c r="E171" s="196"/>
      <c r="F171" s="217" t="s">
        <v>661</v>
      </c>
      <c r="G171" s="196"/>
      <c r="H171" s="196" t="s">
        <v>728</v>
      </c>
      <c r="I171" s="196" t="s">
        <v>663</v>
      </c>
      <c r="J171" s="196" t="s">
        <v>712</v>
      </c>
      <c r="K171" s="240"/>
    </row>
    <row r="172" spans="2:11" customFormat="1" ht="15" customHeight="1">
      <c r="B172" s="219"/>
      <c r="C172" s="196" t="s">
        <v>666</v>
      </c>
      <c r="D172" s="196"/>
      <c r="E172" s="196"/>
      <c r="F172" s="217" t="s">
        <v>667</v>
      </c>
      <c r="G172" s="196"/>
      <c r="H172" s="196" t="s">
        <v>728</v>
      </c>
      <c r="I172" s="196" t="s">
        <v>663</v>
      </c>
      <c r="J172" s="196">
        <v>50</v>
      </c>
      <c r="K172" s="240"/>
    </row>
    <row r="173" spans="2:11" customFormat="1" ht="15" customHeight="1">
      <c r="B173" s="219"/>
      <c r="C173" s="196" t="s">
        <v>669</v>
      </c>
      <c r="D173" s="196"/>
      <c r="E173" s="196"/>
      <c r="F173" s="217" t="s">
        <v>661</v>
      </c>
      <c r="G173" s="196"/>
      <c r="H173" s="196" t="s">
        <v>728</v>
      </c>
      <c r="I173" s="196" t="s">
        <v>671</v>
      </c>
      <c r="J173" s="196"/>
      <c r="K173" s="240"/>
    </row>
    <row r="174" spans="2:11" customFormat="1" ht="15" customHeight="1">
      <c r="B174" s="219"/>
      <c r="C174" s="196" t="s">
        <v>680</v>
      </c>
      <c r="D174" s="196"/>
      <c r="E174" s="196"/>
      <c r="F174" s="217" t="s">
        <v>667</v>
      </c>
      <c r="G174" s="196"/>
      <c r="H174" s="196" t="s">
        <v>728</v>
      </c>
      <c r="I174" s="196" t="s">
        <v>663</v>
      </c>
      <c r="J174" s="196">
        <v>50</v>
      </c>
      <c r="K174" s="240"/>
    </row>
    <row r="175" spans="2:11" customFormat="1" ht="15" customHeight="1">
      <c r="B175" s="219"/>
      <c r="C175" s="196" t="s">
        <v>688</v>
      </c>
      <c r="D175" s="196"/>
      <c r="E175" s="196"/>
      <c r="F175" s="217" t="s">
        <v>667</v>
      </c>
      <c r="G175" s="196"/>
      <c r="H175" s="196" t="s">
        <v>728</v>
      </c>
      <c r="I175" s="196" t="s">
        <v>663</v>
      </c>
      <c r="J175" s="196">
        <v>50</v>
      </c>
      <c r="K175" s="240"/>
    </row>
    <row r="176" spans="2:11" customFormat="1" ht="15" customHeight="1">
      <c r="B176" s="219"/>
      <c r="C176" s="196" t="s">
        <v>686</v>
      </c>
      <c r="D176" s="196"/>
      <c r="E176" s="196"/>
      <c r="F176" s="217" t="s">
        <v>667</v>
      </c>
      <c r="G176" s="196"/>
      <c r="H176" s="196" t="s">
        <v>728</v>
      </c>
      <c r="I176" s="196" t="s">
        <v>663</v>
      </c>
      <c r="J176" s="196">
        <v>50</v>
      </c>
      <c r="K176" s="240"/>
    </row>
    <row r="177" spans="2:11" customFormat="1" ht="15" customHeight="1">
      <c r="B177" s="219"/>
      <c r="C177" s="196" t="s">
        <v>116</v>
      </c>
      <c r="D177" s="196"/>
      <c r="E177" s="196"/>
      <c r="F177" s="217" t="s">
        <v>661</v>
      </c>
      <c r="G177" s="196"/>
      <c r="H177" s="196" t="s">
        <v>729</v>
      </c>
      <c r="I177" s="196" t="s">
        <v>730</v>
      </c>
      <c r="J177" s="196"/>
      <c r="K177" s="240"/>
    </row>
    <row r="178" spans="2:11" customFormat="1" ht="15" customHeight="1">
      <c r="B178" s="219"/>
      <c r="C178" s="196" t="s">
        <v>57</v>
      </c>
      <c r="D178" s="196"/>
      <c r="E178" s="196"/>
      <c r="F178" s="217" t="s">
        <v>661</v>
      </c>
      <c r="G178" s="196"/>
      <c r="H178" s="196" t="s">
        <v>731</v>
      </c>
      <c r="I178" s="196" t="s">
        <v>732</v>
      </c>
      <c r="J178" s="196">
        <v>1</v>
      </c>
      <c r="K178" s="240"/>
    </row>
    <row r="179" spans="2:11" customFormat="1" ht="15" customHeight="1">
      <c r="B179" s="219"/>
      <c r="C179" s="196" t="s">
        <v>53</v>
      </c>
      <c r="D179" s="196"/>
      <c r="E179" s="196"/>
      <c r="F179" s="217" t="s">
        <v>661</v>
      </c>
      <c r="G179" s="196"/>
      <c r="H179" s="196" t="s">
        <v>733</v>
      </c>
      <c r="I179" s="196" t="s">
        <v>663</v>
      </c>
      <c r="J179" s="196">
        <v>20</v>
      </c>
      <c r="K179" s="240"/>
    </row>
    <row r="180" spans="2:11" customFormat="1" ht="15" customHeight="1">
      <c r="B180" s="219"/>
      <c r="C180" s="196" t="s">
        <v>54</v>
      </c>
      <c r="D180" s="196"/>
      <c r="E180" s="196"/>
      <c r="F180" s="217" t="s">
        <v>661</v>
      </c>
      <c r="G180" s="196"/>
      <c r="H180" s="196" t="s">
        <v>734</v>
      </c>
      <c r="I180" s="196" t="s">
        <v>663</v>
      </c>
      <c r="J180" s="196">
        <v>255</v>
      </c>
      <c r="K180" s="240"/>
    </row>
    <row r="181" spans="2:11" customFormat="1" ht="15" customHeight="1">
      <c r="B181" s="219"/>
      <c r="C181" s="196" t="s">
        <v>117</v>
      </c>
      <c r="D181" s="196"/>
      <c r="E181" s="196"/>
      <c r="F181" s="217" t="s">
        <v>661</v>
      </c>
      <c r="G181" s="196"/>
      <c r="H181" s="196" t="s">
        <v>625</v>
      </c>
      <c r="I181" s="196" t="s">
        <v>663</v>
      </c>
      <c r="J181" s="196">
        <v>10</v>
      </c>
      <c r="K181" s="240"/>
    </row>
    <row r="182" spans="2:11" customFormat="1" ht="15" customHeight="1">
      <c r="B182" s="219"/>
      <c r="C182" s="196" t="s">
        <v>118</v>
      </c>
      <c r="D182" s="196"/>
      <c r="E182" s="196"/>
      <c r="F182" s="217" t="s">
        <v>661</v>
      </c>
      <c r="G182" s="196"/>
      <c r="H182" s="196" t="s">
        <v>735</v>
      </c>
      <c r="I182" s="196" t="s">
        <v>696</v>
      </c>
      <c r="J182" s="196"/>
      <c r="K182" s="240"/>
    </row>
    <row r="183" spans="2:11" customFormat="1" ht="15" customHeight="1">
      <c r="B183" s="219"/>
      <c r="C183" s="196" t="s">
        <v>736</v>
      </c>
      <c r="D183" s="196"/>
      <c r="E183" s="196"/>
      <c r="F183" s="217" t="s">
        <v>661</v>
      </c>
      <c r="G183" s="196"/>
      <c r="H183" s="196" t="s">
        <v>737</v>
      </c>
      <c r="I183" s="196" t="s">
        <v>696</v>
      </c>
      <c r="J183" s="196"/>
      <c r="K183" s="240"/>
    </row>
    <row r="184" spans="2:11" customFormat="1" ht="15" customHeight="1">
      <c r="B184" s="219"/>
      <c r="C184" s="196" t="s">
        <v>725</v>
      </c>
      <c r="D184" s="196"/>
      <c r="E184" s="196"/>
      <c r="F184" s="217" t="s">
        <v>661</v>
      </c>
      <c r="G184" s="196"/>
      <c r="H184" s="196" t="s">
        <v>738</v>
      </c>
      <c r="I184" s="196" t="s">
        <v>696</v>
      </c>
      <c r="J184" s="196"/>
      <c r="K184" s="240"/>
    </row>
    <row r="185" spans="2:11" customFormat="1" ht="15" customHeight="1">
      <c r="B185" s="219"/>
      <c r="C185" s="196" t="s">
        <v>120</v>
      </c>
      <c r="D185" s="196"/>
      <c r="E185" s="196"/>
      <c r="F185" s="217" t="s">
        <v>667</v>
      </c>
      <c r="G185" s="196"/>
      <c r="H185" s="196" t="s">
        <v>739</v>
      </c>
      <c r="I185" s="196" t="s">
        <v>663</v>
      </c>
      <c r="J185" s="196">
        <v>50</v>
      </c>
      <c r="K185" s="240"/>
    </row>
    <row r="186" spans="2:11" customFormat="1" ht="15" customHeight="1">
      <c r="B186" s="219"/>
      <c r="C186" s="196" t="s">
        <v>740</v>
      </c>
      <c r="D186" s="196"/>
      <c r="E186" s="196"/>
      <c r="F186" s="217" t="s">
        <v>667</v>
      </c>
      <c r="G186" s="196"/>
      <c r="H186" s="196" t="s">
        <v>741</v>
      </c>
      <c r="I186" s="196" t="s">
        <v>742</v>
      </c>
      <c r="J186" s="196"/>
      <c r="K186" s="240"/>
    </row>
    <row r="187" spans="2:11" customFormat="1" ht="15" customHeight="1">
      <c r="B187" s="219"/>
      <c r="C187" s="196" t="s">
        <v>743</v>
      </c>
      <c r="D187" s="196"/>
      <c r="E187" s="196"/>
      <c r="F187" s="217" t="s">
        <v>667</v>
      </c>
      <c r="G187" s="196"/>
      <c r="H187" s="196" t="s">
        <v>744</v>
      </c>
      <c r="I187" s="196" t="s">
        <v>742</v>
      </c>
      <c r="J187" s="196"/>
      <c r="K187" s="240"/>
    </row>
    <row r="188" spans="2:11" customFormat="1" ht="15" customHeight="1">
      <c r="B188" s="219"/>
      <c r="C188" s="196" t="s">
        <v>745</v>
      </c>
      <c r="D188" s="196"/>
      <c r="E188" s="196"/>
      <c r="F188" s="217" t="s">
        <v>667</v>
      </c>
      <c r="G188" s="196"/>
      <c r="H188" s="196" t="s">
        <v>746</v>
      </c>
      <c r="I188" s="196" t="s">
        <v>742</v>
      </c>
      <c r="J188" s="196"/>
      <c r="K188" s="240"/>
    </row>
    <row r="189" spans="2:11" customFormat="1" ht="15" customHeight="1">
      <c r="B189" s="219"/>
      <c r="C189" s="253" t="s">
        <v>747</v>
      </c>
      <c r="D189" s="196"/>
      <c r="E189" s="196"/>
      <c r="F189" s="217" t="s">
        <v>667</v>
      </c>
      <c r="G189" s="196"/>
      <c r="H189" s="196" t="s">
        <v>748</v>
      </c>
      <c r="I189" s="196" t="s">
        <v>749</v>
      </c>
      <c r="J189" s="254" t="s">
        <v>750</v>
      </c>
      <c r="K189" s="240"/>
    </row>
    <row r="190" spans="2:11" customFormat="1" ht="15" customHeight="1">
      <c r="B190" s="255"/>
      <c r="C190" s="256" t="s">
        <v>751</v>
      </c>
      <c r="D190" s="257"/>
      <c r="E190" s="257"/>
      <c r="F190" s="258" t="s">
        <v>667</v>
      </c>
      <c r="G190" s="257"/>
      <c r="H190" s="257" t="s">
        <v>752</v>
      </c>
      <c r="I190" s="257" t="s">
        <v>749</v>
      </c>
      <c r="J190" s="259" t="s">
        <v>750</v>
      </c>
      <c r="K190" s="260"/>
    </row>
    <row r="191" spans="2:11" customFormat="1" ht="15" customHeight="1">
      <c r="B191" s="219"/>
      <c r="C191" s="253" t="s">
        <v>42</v>
      </c>
      <c r="D191" s="196"/>
      <c r="E191" s="196"/>
      <c r="F191" s="217" t="s">
        <v>661</v>
      </c>
      <c r="G191" s="196"/>
      <c r="H191" s="193" t="s">
        <v>753</v>
      </c>
      <c r="I191" s="196" t="s">
        <v>754</v>
      </c>
      <c r="J191" s="196"/>
      <c r="K191" s="240"/>
    </row>
    <row r="192" spans="2:11" customFormat="1" ht="15" customHeight="1">
      <c r="B192" s="219"/>
      <c r="C192" s="253" t="s">
        <v>755</v>
      </c>
      <c r="D192" s="196"/>
      <c r="E192" s="196"/>
      <c r="F192" s="217" t="s">
        <v>661</v>
      </c>
      <c r="G192" s="196"/>
      <c r="H192" s="196" t="s">
        <v>756</v>
      </c>
      <c r="I192" s="196" t="s">
        <v>696</v>
      </c>
      <c r="J192" s="196"/>
      <c r="K192" s="240"/>
    </row>
    <row r="193" spans="2:11" customFormat="1" ht="15" customHeight="1">
      <c r="B193" s="219"/>
      <c r="C193" s="253" t="s">
        <v>757</v>
      </c>
      <c r="D193" s="196"/>
      <c r="E193" s="196"/>
      <c r="F193" s="217" t="s">
        <v>661</v>
      </c>
      <c r="G193" s="196"/>
      <c r="H193" s="196" t="s">
        <v>758</v>
      </c>
      <c r="I193" s="196" t="s">
        <v>696</v>
      </c>
      <c r="J193" s="196"/>
      <c r="K193" s="240"/>
    </row>
    <row r="194" spans="2:11" customFormat="1" ht="15" customHeight="1">
      <c r="B194" s="219"/>
      <c r="C194" s="253" t="s">
        <v>759</v>
      </c>
      <c r="D194" s="196"/>
      <c r="E194" s="196"/>
      <c r="F194" s="217" t="s">
        <v>667</v>
      </c>
      <c r="G194" s="196"/>
      <c r="H194" s="196" t="s">
        <v>760</v>
      </c>
      <c r="I194" s="196" t="s">
        <v>696</v>
      </c>
      <c r="J194" s="196"/>
      <c r="K194" s="240"/>
    </row>
    <row r="195" spans="2:11" customFormat="1" ht="15" customHeight="1">
      <c r="B195" s="246"/>
      <c r="C195" s="261"/>
      <c r="D195" s="226"/>
      <c r="E195" s="226"/>
      <c r="F195" s="226"/>
      <c r="G195" s="226"/>
      <c r="H195" s="226"/>
      <c r="I195" s="226"/>
      <c r="J195" s="226"/>
      <c r="K195" s="247"/>
    </row>
    <row r="196" spans="2:11" customFormat="1" ht="18.75" customHeight="1">
      <c r="B196" s="228"/>
      <c r="C196" s="238"/>
      <c r="D196" s="238"/>
      <c r="E196" s="238"/>
      <c r="F196" s="248"/>
      <c r="G196" s="238"/>
      <c r="H196" s="238"/>
      <c r="I196" s="238"/>
      <c r="J196" s="238"/>
      <c r="K196" s="228"/>
    </row>
    <row r="197" spans="2:11" customFormat="1" ht="18.75" customHeight="1">
      <c r="B197" s="228"/>
      <c r="C197" s="238"/>
      <c r="D197" s="238"/>
      <c r="E197" s="238"/>
      <c r="F197" s="248"/>
      <c r="G197" s="238"/>
      <c r="H197" s="238"/>
      <c r="I197" s="238"/>
      <c r="J197" s="238"/>
      <c r="K197" s="228"/>
    </row>
    <row r="198" spans="2:11" customFormat="1" ht="18.75" customHeight="1"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</row>
    <row r="199" spans="2:11" customFormat="1" ht="13.5">
      <c r="B199" s="185"/>
      <c r="C199" s="186"/>
      <c r="D199" s="186"/>
      <c r="E199" s="186"/>
      <c r="F199" s="186"/>
      <c r="G199" s="186"/>
      <c r="H199" s="186"/>
      <c r="I199" s="186"/>
      <c r="J199" s="186"/>
      <c r="K199" s="187"/>
    </row>
    <row r="200" spans="2:11" customFormat="1" ht="21">
      <c r="B200" s="188"/>
      <c r="C200" s="312" t="s">
        <v>761</v>
      </c>
      <c r="D200" s="312"/>
      <c r="E200" s="312"/>
      <c r="F200" s="312"/>
      <c r="G200" s="312"/>
      <c r="H200" s="312"/>
      <c r="I200" s="312"/>
      <c r="J200" s="312"/>
      <c r="K200" s="189"/>
    </row>
    <row r="201" spans="2:11" customFormat="1" ht="25.5" customHeight="1">
      <c r="B201" s="188"/>
      <c r="C201" s="262" t="s">
        <v>762</v>
      </c>
      <c r="D201" s="262"/>
      <c r="E201" s="262"/>
      <c r="F201" s="262" t="s">
        <v>763</v>
      </c>
      <c r="G201" s="263"/>
      <c r="H201" s="313" t="s">
        <v>764</v>
      </c>
      <c r="I201" s="313"/>
      <c r="J201" s="313"/>
      <c r="K201" s="189"/>
    </row>
    <row r="202" spans="2:11" customFormat="1" ht="5.25" customHeight="1">
      <c r="B202" s="219"/>
      <c r="C202" s="214"/>
      <c r="D202" s="214"/>
      <c r="E202" s="214"/>
      <c r="F202" s="214"/>
      <c r="G202" s="238"/>
      <c r="H202" s="214"/>
      <c r="I202" s="214"/>
      <c r="J202" s="214"/>
      <c r="K202" s="240"/>
    </row>
    <row r="203" spans="2:11" customFormat="1" ht="15" customHeight="1">
      <c r="B203" s="219"/>
      <c r="C203" s="196" t="s">
        <v>754</v>
      </c>
      <c r="D203" s="196"/>
      <c r="E203" s="196"/>
      <c r="F203" s="217" t="s">
        <v>43</v>
      </c>
      <c r="G203" s="196"/>
      <c r="H203" s="311" t="s">
        <v>765</v>
      </c>
      <c r="I203" s="311"/>
      <c r="J203" s="311"/>
      <c r="K203" s="240"/>
    </row>
    <row r="204" spans="2:11" customFormat="1" ht="15" customHeight="1">
      <c r="B204" s="219"/>
      <c r="C204" s="196"/>
      <c r="D204" s="196"/>
      <c r="E204" s="196"/>
      <c r="F204" s="217" t="s">
        <v>44</v>
      </c>
      <c r="G204" s="196"/>
      <c r="H204" s="311" t="s">
        <v>766</v>
      </c>
      <c r="I204" s="311"/>
      <c r="J204" s="311"/>
      <c r="K204" s="240"/>
    </row>
    <row r="205" spans="2:11" customFormat="1" ht="15" customHeight="1">
      <c r="B205" s="219"/>
      <c r="C205" s="196"/>
      <c r="D205" s="196"/>
      <c r="E205" s="196"/>
      <c r="F205" s="217" t="s">
        <v>47</v>
      </c>
      <c r="G205" s="196"/>
      <c r="H205" s="311" t="s">
        <v>767</v>
      </c>
      <c r="I205" s="311"/>
      <c r="J205" s="311"/>
      <c r="K205" s="240"/>
    </row>
    <row r="206" spans="2:11" customFormat="1" ht="15" customHeight="1">
      <c r="B206" s="219"/>
      <c r="C206" s="196"/>
      <c r="D206" s="196"/>
      <c r="E206" s="196"/>
      <c r="F206" s="217" t="s">
        <v>45</v>
      </c>
      <c r="G206" s="196"/>
      <c r="H206" s="311" t="s">
        <v>768</v>
      </c>
      <c r="I206" s="311"/>
      <c r="J206" s="311"/>
      <c r="K206" s="240"/>
    </row>
    <row r="207" spans="2:11" customFormat="1" ht="15" customHeight="1">
      <c r="B207" s="219"/>
      <c r="C207" s="196"/>
      <c r="D207" s="196"/>
      <c r="E207" s="196"/>
      <c r="F207" s="217" t="s">
        <v>46</v>
      </c>
      <c r="G207" s="196"/>
      <c r="H207" s="311" t="s">
        <v>769</v>
      </c>
      <c r="I207" s="311"/>
      <c r="J207" s="311"/>
      <c r="K207" s="240"/>
    </row>
    <row r="208" spans="2:11" customFormat="1" ht="15" customHeight="1">
      <c r="B208" s="219"/>
      <c r="C208" s="196"/>
      <c r="D208" s="196"/>
      <c r="E208" s="196"/>
      <c r="F208" s="217"/>
      <c r="G208" s="196"/>
      <c r="H208" s="196"/>
      <c r="I208" s="196"/>
      <c r="J208" s="196"/>
      <c r="K208" s="240"/>
    </row>
    <row r="209" spans="2:11" customFormat="1" ht="15" customHeight="1">
      <c r="B209" s="219"/>
      <c r="C209" s="196" t="s">
        <v>708</v>
      </c>
      <c r="D209" s="196"/>
      <c r="E209" s="196"/>
      <c r="F209" s="217" t="s">
        <v>79</v>
      </c>
      <c r="G209" s="196"/>
      <c r="H209" s="311" t="s">
        <v>770</v>
      </c>
      <c r="I209" s="311"/>
      <c r="J209" s="311"/>
      <c r="K209" s="240"/>
    </row>
    <row r="210" spans="2:11" customFormat="1" ht="15" customHeight="1">
      <c r="B210" s="219"/>
      <c r="C210" s="196"/>
      <c r="D210" s="196"/>
      <c r="E210" s="196"/>
      <c r="F210" s="217" t="s">
        <v>604</v>
      </c>
      <c r="G210" s="196"/>
      <c r="H210" s="311" t="s">
        <v>605</v>
      </c>
      <c r="I210" s="311"/>
      <c r="J210" s="311"/>
      <c r="K210" s="240"/>
    </row>
    <row r="211" spans="2:11" customFormat="1" ht="15" customHeight="1">
      <c r="B211" s="219"/>
      <c r="C211" s="196"/>
      <c r="D211" s="196"/>
      <c r="E211" s="196"/>
      <c r="F211" s="217" t="s">
        <v>602</v>
      </c>
      <c r="G211" s="196"/>
      <c r="H211" s="311" t="s">
        <v>771</v>
      </c>
      <c r="I211" s="311"/>
      <c r="J211" s="311"/>
      <c r="K211" s="240"/>
    </row>
    <row r="212" spans="2:11" customFormat="1" ht="15" customHeight="1">
      <c r="B212" s="264"/>
      <c r="C212" s="196"/>
      <c r="D212" s="196"/>
      <c r="E212" s="196"/>
      <c r="F212" s="217" t="s">
        <v>88</v>
      </c>
      <c r="G212" s="253"/>
      <c r="H212" s="310" t="s">
        <v>606</v>
      </c>
      <c r="I212" s="310"/>
      <c r="J212" s="310"/>
      <c r="K212" s="265"/>
    </row>
    <row r="213" spans="2:11" customFormat="1" ht="15" customHeight="1">
      <c r="B213" s="264"/>
      <c r="C213" s="196"/>
      <c r="D213" s="196"/>
      <c r="E213" s="196"/>
      <c r="F213" s="217" t="s">
        <v>607</v>
      </c>
      <c r="G213" s="253"/>
      <c r="H213" s="310" t="s">
        <v>772</v>
      </c>
      <c r="I213" s="310"/>
      <c r="J213" s="310"/>
      <c r="K213" s="265"/>
    </row>
    <row r="214" spans="2:11" customFormat="1" ht="15" customHeight="1">
      <c r="B214" s="264"/>
      <c r="C214" s="196"/>
      <c r="D214" s="196"/>
      <c r="E214" s="196"/>
      <c r="F214" s="217"/>
      <c r="G214" s="253"/>
      <c r="H214" s="244"/>
      <c r="I214" s="244"/>
      <c r="J214" s="244"/>
      <c r="K214" s="265"/>
    </row>
    <row r="215" spans="2:11" customFormat="1" ht="15" customHeight="1">
      <c r="B215" s="264"/>
      <c r="C215" s="196" t="s">
        <v>732</v>
      </c>
      <c r="D215" s="196"/>
      <c r="E215" s="196"/>
      <c r="F215" s="217">
        <v>1</v>
      </c>
      <c r="G215" s="253"/>
      <c r="H215" s="310" t="s">
        <v>773</v>
      </c>
      <c r="I215" s="310"/>
      <c r="J215" s="310"/>
      <c r="K215" s="265"/>
    </row>
    <row r="216" spans="2:11" customFormat="1" ht="15" customHeight="1">
      <c r="B216" s="264"/>
      <c r="C216" s="196"/>
      <c r="D216" s="196"/>
      <c r="E216" s="196"/>
      <c r="F216" s="217">
        <v>2</v>
      </c>
      <c r="G216" s="253"/>
      <c r="H216" s="310" t="s">
        <v>774</v>
      </c>
      <c r="I216" s="310"/>
      <c r="J216" s="310"/>
      <c r="K216" s="265"/>
    </row>
    <row r="217" spans="2:11" customFormat="1" ht="15" customHeight="1">
      <c r="B217" s="264"/>
      <c r="C217" s="196"/>
      <c r="D217" s="196"/>
      <c r="E217" s="196"/>
      <c r="F217" s="217">
        <v>3</v>
      </c>
      <c r="G217" s="253"/>
      <c r="H217" s="310" t="s">
        <v>775</v>
      </c>
      <c r="I217" s="310"/>
      <c r="J217" s="310"/>
      <c r="K217" s="265"/>
    </row>
    <row r="218" spans="2:11" customFormat="1" ht="15" customHeight="1">
      <c r="B218" s="264"/>
      <c r="C218" s="196"/>
      <c r="D218" s="196"/>
      <c r="E218" s="196"/>
      <c r="F218" s="217">
        <v>4</v>
      </c>
      <c r="G218" s="253"/>
      <c r="H218" s="310" t="s">
        <v>776</v>
      </c>
      <c r="I218" s="310"/>
      <c r="J218" s="310"/>
      <c r="K218" s="265"/>
    </row>
    <row r="219" spans="2:11" customFormat="1" ht="12.75" customHeight="1">
      <c r="B219" s="266"/>
      <c r="C219" s="267"/>
      <c r="D219" s="267"/>
      <c r="E219" s="267"/>
      <c r="F219" s="267"/>
      <c r="G219" s="267"/>
      <c r="H219" s="267"/>
      <c r="I219" s="267"/>
      <c r="J219" s="267"/>
      <c r="K219" s="268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01 - Velká tělocvična</vt:lpstr>
      <vt:lpstr>02 - Malá tělocvična</vt:lpstr>
      <vt:lpstr>03 - Vedlejší a ostatní r...</vt:lpstr>
      <vt:lpstr>Pokyny pro vyplnění</vt:lpstr>
      <vt:lpstr>'01 - Velká tělocvična'!Názvy_tisku</vt:lpstr>
      <vt:lpstr>'02 - Malá tělocvična'!Názvy_tisku</vt:lpstr>
      <vt:lpstr>'03 - Vedlejší a ostatní r...'!Názvy_tisku</vt:lpstr>
      <vt:lpstr>'Rekapitulace stavby'!Názvy_tisku</vt:lpstr>
      <vt:lpstr>'01 - Velká tělocvična'!Oblast_tisku</vt:lpstr>
      <vt:lpstr>'02 - Malá tělocvična'!Oblast_tisku</vt:lpstr>
      <vt:lpstr>'03 - Vedlejší a ostatní r...'!Oblast_tisku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DESKTOP-66LSVAL\uživatel</dc:creator>
  <cp:lastModifiedBy>Petr Mlýnek</cp:lastModifiedBy>
  <dcterms:created xsi:type="dcterms:W3CDTF">2025-03-08T13:54:35Z</dcterms:created>
  <dcterms:modified xsi:type="dcterms:W3CDTF">2025-03-12T10:19:24Z</dcterms:modified>
</cp:coreProperties>
</file>