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chvarovaI\Desktop\sml_chodník Mostní - oprava povodňových škod\"/>
    </mc:Choice>
  </mc:AlternateContent>
  <xr:revisionPtr revIDLastSave="0" documentId="13_ncr:1_{5EF03165-D407-45ED-8EE8-757B15639F4B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 01 Pol" sheetId="12" r:id="rId4"/>
    <sheet name="02 02 Pol" sheetId="13" r:id="rId5"/>
  </sheets>
  <externalReferences>
    <externalReference r:id="rId6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_xlnm.Print_Titles" localSheetId="4">'02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Pol'!$A$1:$G$47</definedName>
    <definedName name="_xlnm.Print_Area" localSheetId="4">'02 02 Pol'!$A$1:$G$39</definedName>
    <definedName name="_xlnm.Print_Area" localSheetId="1">Stavba!$A$1:$J$43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3" l="1"/>
  <c r="G36" i="13" s="1"/>
  <c r="G34" i="13"/>
  <c r="G33" i="13"/>
  <c r="G32" i="13"/>
  <c r="G31" i="13"/>
  <c r="G30" i="13"/>
  <c r="G29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3" i="13"/>
  <c r="G12" i="13"/>
  <c r="G11" i="13"/>
  <c r="G10" i="13"/>
  <c r="G9" i="13"/>
  <c r="G45" i="12"/>
  <c r="G44" i="12" s="1"/>
  <c r="G42" i="12"/>
  <c r="G41" i="12"/>
  <c r="G40" i="12"/>
  <c r="G39" i="12"/>
  <c r="G38" i="12"/>
  <c r="G37" i="12"/>
  <c r="G36" i="12"/>
  <c r="G35" i="12"/>
  <c r="G34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3" i="12"/>
  <c r="G12" i="12"/>
  <c r="G11" i="12"/>
  <c r="G10" i="12"/>
  <c r="G9" i="12"/>
  <c r="P35" i="13"/>
  <c r="F42" i="1"/>
  <c r="G8" i="13" l="1"/>
  <c r="G14" i="13"/>
  <c r="G28" i="13"/>
  <c r="G33" i="12"/>
  <c r="G8" i="12"/>
  <c r="G14" i="12"/>
  <c r="J28" i="1"/>
  <c r="J26" i="1"/>
  <c r="G38" i="1"/>
  <c r="F38" i="1"/>
  <c r="J23" i="1"/>
  <c r="J24" i="1"/>
  <c r="J25" i="1"/>
  <c r="J27" i="1"/>
  <c r="E24" i="1"/>
  <c r="E26" i="1"/>
  <c r="G48" i="12" l="1"/>
  <c r="G40" i="1" s="1"/>
  <c r="G40" i="13"/>
  <c r="G41" i="1" s="1"/>
  <c r="H41" i="1" s="1"/>
  <c r="I41" i="1" s="1"/>
  <c r="G42" i="1" l="1"/>
  <c r="G25" i="1" s="1"/>
  <c r="G26" i="1" s="1"/>
  <c r="H40" i="1"/>
  <c r="H42" i="1" s="1"/>
  <c r="G29" i="1" l="1"/>
  <c r="I40" i="1"/>
  <c r="I42" i="1" s="1"/>
  <c r="J40" i="1" s="1"/>
  <c r="J41" i="1" l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<sst xmlns="http://schemas.openxmlformats.org/spreadsheetml/2006/main" count="297" uniqueCount="144">
  <si>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</si>
  <si>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</si>
  <si>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</si>
  <si>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</si>
  <si>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</si>
  <si>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</si>
  <si>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</si>
  <si>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</si>
  <si>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</si>
  <si>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</si>
  <si>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</si>
  <si>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</si>
  <si>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</si>
  <si>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</si>
  <si>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</si>
  <si>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</si>
  <si>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</si>
  <si>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</si>
  <si>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</si>
  <si>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</si>
  <si>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</si>
  <si>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</si>
  <si>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</si>
  <si>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</si>
  <si>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</si>
  <si>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</si>
  <si>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</si>
  <si>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</si>
  <si>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</si>
  <si>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</si>
  <si>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</si>
  <si>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</si>
  <si>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</si>
  <si>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</si>
  <si>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</si>
  <si>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</si>
  <si>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</si>
  <si>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</si>
  <si>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</si>
  <si>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</si>
  <si>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</si>
  <si>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Stavba</t>
  </si>
  <si>
    <t>01</t>
  </si>
  <si>
    <t xml:space="preserve">Mostní A,B,C,D </t>
  </si>
  <si>
    <t>02</t>
  </si>
  <si>
    <t>Celkem za stavbu</t>
  </si>
  <si>
    <t>CZK</t>
  </si>
  <si>
    <t>0</t>
  </si>
  <si>
    <t>Nepřiřazený díl</t>
  </si>
  <si>
    <t>00</t>
  </si>
  <si>
    <t>Všeobecné konstrukce a práce</t>
  </si>
  <si>
    <t>91</t>
  </si>
  <si>
    <t>Doplňující práce na komunikaci</t>
  </si>
  <si>
    <t>99</t>
  </si>
  <si>
    <t>Staveništní přesun hmot</t>
  </si>
  <si>
    <t>VN</t>
  </si>
  <si>
    <t>ON</t>
  </si>
  <si>
    <t>P.č.</t>
  </si>
  <si>
    <t>Číslo položky</t>
  </si>
  <si>
    <t>Název položky</t>
  </si>
  <si>
    <t>MJ</t>
  </si>
  <si>
    <t>Množství</t>
  </si>
  <si>
    <t>Cena / MJ</t>
  </si>
  <si>
    <t>Díl:</t>
  </si>
  <si>
    <t>015112</t>
  </si>
  <si>
    <t>POPLATKY ZA LIKVIDACI ODPADŮ NEKONTAMINOVANÝCH - vytěžené zeminy / horniny I. třídy těžitelnosti</t>
  </si>
  <si>
    <t>t</t>
  </si>
  <si>
    <t>015120</t>
  </si>
  <si>
    <t>POPLATKY ZA LIKVIDACI ODPADŮ NEKONTAMINOVANÝCH - stavební a demoliční suť (beton)</t>
  </si>
  <si>
    <t>015130</t>
  </si>
  <si>
    <t>POPLATKY ZA LIKVIDACI ODPADŮ NEKONTAMINOVANÝCH - vybouraný asfaltový beton bez dehtu</t>
  </si>
  <si>
    <t>03100</t>
  </si>
  <si>
    <t>ZAŘÍZENÍ STAVENIŠTĚ - ZŘÍZENÍ, PROVOZ, DEMONTÁŽ</t>
  </si>
  <si>
    <t>kpl</t>
  </si>
  <si>
    <t>03101</t>
  </si>
  <si>
    <t>Geodetické zaměření skutečného stavu stavby</t>
  </si>
  <si>
    <t>kompl</t>
  </si>
  <si>
    <t>113202111R00</t>
  </si>
  <si>
    <t>Vytrhání obrub obrubníků silničních</t>
  </si>
  <si>
    <t>m</t>
  </si>
  <si>
    <t>113135</t>
  </si>
  <si>
    <t>Odstranění krytu zpevněných ploch s asfaltovým pojivem - odvoz do 8 km, s uložením na trvalou skládku</t>
  </si>
  <si>
    <t>m3</t>
  </si>
  <si>
    <t>113155</t>
  </si>
  <si>
    <t>Odstranění krytu zpevněných ploch z betonu - odvoz do 8km, s uložením na trvalou skládku</t>
  </si>
  <si>
    <t>113165</t>
  </si>
  <si>
    <t>Odstranění krytu zpevněných ploch z beton. silničních dílců, odvoz do 8 km, s uložením na trvalou skládku</t>
  </si>
  <si>
    <t>113172</t>
  </si>
  <si>
    <t>Odstranění krytu zpevněných ploch z dlažebních kostek - odvoz do 2 km, s uložením na neplacenou skládku investora</t>
  </si>
  <si>
    <t xml:space="preserve">m2    </t>
  </si>
  <si>
    <t>113182</t>
  </si>
  <si>
    <t>Odstranění krytu zpevněných ploch z dlaždic - s odvozem do 2 km</t>
  </si>
  <si>
    <t>11351A</t>
  </si>
  <si>
    <t>Odstranění záhonových obrubníků - bez dopravy, s uložením na skládku</t>
  </si>
  <si>
    <t>11351B</t>
  </si>
  <si>
    <t>Odstranění záhonových obrubníků - doprava suti a vybouraných hmot na trvalou skládku</t>
  </si>
  <si>
    <t>tkm</t>
  </si>
  <si>
    <t>122735</t>
  </si>
  <si>
    <t>Odkopávky a prokopávky obecné tř. I - odvoz do 8 km, nezapažené i zapažené, vč. svislé dopravy, ztížených i ručních vykopávek, příplatku za lepivost, čerpání vody, pažení</t>
  </si>
  <si>
    <t>18110</t>
  </si>
  <si>
    <t>Úprava pláně v hornině tř. I  vyrovnáním výškových rozdílů, se zhutněním</t>
  </si>
  <si>
    <t>m2</t>
  </si>
  <si>
    <t>56335</t>
  </si>
  <si>
    <t>Vozovkové vrstvy ze štěrkodrti ŠD tl. do 150 mm - dodávka, rozprostření a zhutnění - podkladní vrstva dlažeb chodníků</t>
  </si>
  <si>
    <t>56335a</t>
  </si>
  <si>
    <t>Vozovkové vrstvy ze štěrkodrti ŠD tl. do 250 mm - dodávka, rozprostření a zhutnění - podkladní vrstva dlažeb vjezdů</t>
  </si>
  <si>
    <t>582612a</t>
  </si>
  <si>
    <t>Kryt z betonových dlaždic se zámkem šedých tl. 80 mm do lože z kameniva, se zřízením lože a vyplněním spár drobným kamenivem - dlaždice 200/100 mm tl. 80 mm - barva přírodní</t>
  </si>
  <si>
    <t>58261B</t>
  </si>
  <si>
    <t>Kryt z betonových dlaždic se zámkem barev. reliéfních tl. 80 mm do lože z kameniva, s dodáním dlaždic a kameniva, se zřízením lože a vyplněním spár drobným kamenivem</t>
  </si>
  <si>
    <t>587206</t>
  </si>
  <si>
    <t>Předláždění krytu z betonových dlaždic se zámkem s rozebráním, očištěním a znovuuložením dlaždic, včetně dodání a rozprostření materiálu pro lože a výplň spar</t>
  </si>
  <si>
    <t>89921</t>
  </si>
  <si>
    <t>Výšková úprava poklopu uličního vstupu jeho zvýšením nebo snížením, vč. nutné úpravy stávajícího povrchu vozovky nebo chodníku</t>
  </si>
  <si>
    <t>ks</t>
  </si>
  <si>
    <t>89923</t>
  </si>
  <si>
    <t>Výšková úprava krycího hrnce šoupěte, ventilu, hydrantu jeho zvýšením nebo snížením, vč. nutné úpravy stávajícího povrchu vozovky nebo chodníku</t>
  </si>
  <si>
    <t>89911O</t>
  </si>
  <si>
    <t>Betonový poklop D400 typ KDB - dodávka a osazení včetně rámu</t>
  </si>
  <si>
    <t>596811111RV2</t>
  </si>
  <si>
    <t>Kladení dlaždic kom.pro pěší, lože z kameniva těž. včetně dlažby betonové vymývané 40/40/4,5 cm</t>
  </si>
  <si>
    <t>916561111R00</t>
  </si>
  <si>
    <t>Osazení záhon.obrubníků do lože z C 12/15 s opěrou</t>
  </si>
  <si>
    <t>917862111R00</t>
  </si>
  <si>
    <t>Osazení stojatého obrubníku betonového, s boční opěrou, do lože z betonu C 12/15</t>
  </si>
  <si>
    <t>919735113R00</t>
  </si>
  <si>
    <t>Řezání stávajícího živičného krytu tl. 10 - 15 cm</t>
  </si>
  <si>
    <t>59217010R</t>
  </si>
  <si>
    <t>Obrubník silniční betonový 150 x 250 x 1000 mm přírodní</t>
  </si>
  <si>
    <t>kus</t>
  </si>
  <si>
    <t>59217476R</t>
  </si>
  <si>
    <t>Obrubník silniční nájezdový výška 150 mm, 1000 x 150 mm šedý</t>
  </si>
  <si>
    <t>59217491R</t>
  </si>
  <si>
    <t>Obrubník silniční přechodový pravý ABO 2-15 PP v 150 x 150 x 1000 mm</t>
  </si>
  <si>
    <t>59217492R</t>
  </si>
  <si>
    <t>Obrubník silniční přechodový levý ABO 2-15 PL v 150 x 150 x 1000 mm</t>
  </si>
  <si>
    <t>917211</t>
  </si>
  <si>
    <t>Záhonové obruby z betonových obrubníků š. 50 mm do lože z prostého betonu s boční opěrou, s dodáním obrubníků a betonové směsi C16/20, se zřízením lože tl. 80 až 100 mm, s vyplněním a zatřením spár</t>
  </si>
  <si>
    <t>cementovou maltou - obrubník přímý 50 x 200 mm, dl.1000 mm - barva přírodní … náhrada odstran. obrubníků</t>
  </si>
  <si>
    <t>998223011R00</t>
  </si>
  <si>
    <t>Přesun hmot, pozemní komunikace, kryt dlážděný</t>
  </si>
  <si>
    <t>CELKEM</t>
  </si>
  <si>
    <t>Mostní před domem (č.p 46 a 48)</t>
  </si>
  <si>
    <t>chodník Mostní – oprava povodňových škod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</si>
</sst>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49" fontId="0" fillId="0" borderId="0" xfId="0" applyNumberFormat="1"/>
    <xf numFmtId="164" fontId="0" fillId="0" borderId="0" xfId="0" applyNumberFormat="1"/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5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5" fillId="0" borderId="0" xfId="0" applyFont="1" applyBorder="1" applyAlignment="1">
      <alignment vertical="top"/>
    </xf>
    <xf numFmtId="49" fontId="15" fillId="0" borderId="0" xfId="0" applyNumberFormat="1" applyFont="1" applyBorder="1" applyAlignment="1">
      <alignment vertical="top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0" fontId="15" fillId="0" borderId="38" xfId="0" applyFont="1" applyBorder="1" applyAlignment="1">
      <alignment vertical="top"/>
    </xf>
    <xf numFmtId="49" fontId="15" fillId="0" borderId="39" xfId="0" applyNumberFormat="1" applyFont="1" applyBorder="1" applyAlignment="1">
      <alignment vertical="top"/>
    </xf>
    <xf numFmtId="0" fontId="15" fillId="0" borderId="39" xfId="0" applyFont="1" applyBorder="1" applyAlignment="1">
      <alignment horizontal="center" vertical="top" shrinkToFit="1"/>
    </xf>
    <xf numFmtId="165" fontId="15" fillId="0" borderId="39" xfId="0" applyNumberFormat="1" applyFont="1" applyBorder="1" applyAlignment="1">
      <alignment vertical="top" shrinkToFit="1"/>
    </xf>
    <xf numFmtId="4" fontId="15" fillId="0" borderId="39" xfId="0" applyNumberFormat="1" applyFont="1" applyBorder="1" applyAlignment="1">
      <alignment vertical="top" shrinkToFit="1"/>
    </xf>
    <xf numFmtId="0" fontId="15" fillId="0" borderId="40" xfId="0" applyFont="1" applyBorder="1" applyAlignment="1">
      <alignment vertical="top"/>
    </xf>
    <xf numFmtId="49" fontId="15" fillId="0" borderId="41" xfId="0" applyNumberFormat="1" applyFont="1" applyBorder="1" applyAlignment="1">
      <alignment vertical="top"/>
    </xf>
    <xf numFmtId="0" fontId="15" fillId="0" borderId="41" xfId="0" applyFont="1" applyBorder="1" applyAlignment="1">
      <alignment horizontal="center" vertical="top" shrinkToFit="1"/>
    </xf>
    <xf numFmtId="165" fontId="15" fillId="0" borderId="41" xfId="0" applyNumberFormat="1" applyFont="1" applyBorder="1" applyAlignment="1">
      <alignment vertical="top" shrinkToFit="1"/>
    </xf>
    <xf numFmtId="4" fontId="15" fillId="0" borderId="41" xfId="0" applyNumberFormat="1" applyFont="1" applyBorder="1" applyAlignment="1">
      <alignment vertical="top" shrinkToFit="1"/>
    </xf>
    <xf numFmtId="0" fontId="17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5" fillId="0" borderId="41" xfId="0" applyNumberFormat="1" applyFont="1" applyBorder="1" applyAlignment="1">
      <alignment horizontal="left" vertical="top" wrapText="1"/>
    </xf>
    <xf numFmtId="49" fontId="15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0" fillId="5" borderId="0" xfId="0" applyNumberFormat="1" applyFill="1"/>
    <xf numFmtId="4" fontId="15" fillId="0" borderId="42" xfId="0" applyNumberFormat="1" applyFont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3" fillId="0" borderId="22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6" fillId="0" borderId="18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53" t="s">
        <v>39</v>
      </c>
      <c r="B2" s="153"/>
      <c r="C2" s="153"/>
      <c r="D2" s="153"/>
      <c r="E2" s="153"/>
      <c r="F2" s="153"/>
      <c r="G2" s="15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45"/>
  <sheetViews>
    <sheetView showGridLines="0" topLeftCell="B4" zoomScaleNormal="100" zoomScaleSheetLayoutView="75" workbookViewId="0">
      <selection activeCell="I17" sqref="I17:J17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" customWidth="1"/>
    <col min="11" max="11" width="4.28515625" customWidth="1"/>
    <col min="12" max="15" width="10.7109375" customWidth="1"/>
    <col min="52" max="52" width="94.5703125" customWidth="1"/>
  </cols>
  <sheetData>
    <row r="1" spans="1:15" ht="33.75" customHeight="1" x14ac:dyDescent="0.2">
      <c r="A1" s="47" t="s">
        <v>36</v>
      </c>
      <c r="B1" s="186" t="s">
        <v>4</v>
      </c>
      <c r="C1" s="187"/>
      <c r="D1" s="187"/>
      <c r="E1" s="187"/>
      <c r="F1" s="187"/>
      <c r="G1" s="187"/>
      <c r="H1" s="187"/>
      <c r="I1" s="187"/>
      <c r="J1" s="188"/>
    </row>
    <row r="2" spans="1:15" ht="36" customHeight="1" x14ac:dyDescent="0.2">
      <c r="A2" s="2"/>
      <c r="B2" s="76" t="s">
        <v>24</v>
      </c>
      <c r="C2" s="77"/>
      <c r="D2" s="78"/>
      <c r="E2" s="192" t="s">
        <v>143</v>
      </c>
      <c r="F2" s="193"/>
      <c r="G2" s="193"/>
      <c r="H2" s="193"/>
      <c r="I2" s="193"/>
      <c r="J2" s="194"/>
      <c r="O2" s="1"/>
    </row>
    <row r="3" spans="1:15" ht="27" hidden="1" customHeight="1" x14ac:dyDescent="0.2">
      <c r="A3" s="2"/>
      <c r="B3" s="79"/>
      <c r="C3" s="77"/>
      <c r="D3" s="80"/>
      <c r="E3" s="195"/>
      <c r="F3" s="196"/>
      <c r="G3" s="196"/>
      <c r="H3" s="196"/>
      <c r="I3" s="196"/>
      <c r="J3" s="197"/>
    </row>
    <row r="4" spans="1:15" ht="23.25" customHeight="1" x14ac:dyDescent="0.2">
      <c r="A4" s="2"/>
      <c r="B4" s="81"/>
      <c r="C4" s="82"/>
      <c r="D4" s="83"/>
      <c r="E4" s="176"/>
      <c r="F4" s="176"/>
      <c r="G4" s="176"/>
      <c r="H4" s="176"/>
      <c r="I4" s="176"/>
      <c r="J4" s="177"/>
    </row>
    <row r="5" spans="1:15" ht="24" customHeight="1" x14ac:dyDescent="0.2">
      <c r="A5" s="2"/>
      <c r="B5" s="31" t="s">
        <v>23</v>
      </c>
      <c r="D5" s="180"/>
      <c r="E5" s="181"/>
      <c r="F5" s="181"/>
      <c r="G5" s="181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182"/>
      <c r="E6" s="183"/>
      <c r="F6" s="183"/>
      <c r="G6" s="183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184"/>
      <c r="F7" s="185"/>
      <c r="G7" s="185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99"/>
      <c r="E11" s="199"/>
      <c r="F11" s="199"/>
      <c r="G11" s="199"/>
      <c r="H11" s="18" t="s">
        <v>40</v>
      </c>
      <c r="I11" s="22"/>
      <c r="J11" s="8"/>
    </row>
    <row r="12" spans="1:15" ht="15.75" customHeight="1" x14ac:dyDescent="0.2">
      <c r="A12" s="2"/>
      <c r="B12" s="28"/>
      <c r="C12" s="55"/>
      <c r="D12" s="175"/>
      <c r="E12" s="175"/>
      <c r="F12" s="175"/>
      <c r="G12" s="175"/>
      <c r="H12" s="18" t="s">
        <v>34</v>
      </c>
      <c r="I12" s="22"/>
      <c r="J12" s="8"/>
    </row>
    <row r="13" spans="1:15" ht="15.75" customHeight="1" x14ac:dyDescent="0.2">
      <c r="A13" s="2"/>
      <c r="B13" s="29"/>
      <c r="C13" s="56"/>
      <c r="D13" s="53"/>
      <c r="E13" s="178"/>
      <c r="F13" s="179"/>
      <c r="G13" s="179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198"/>
      <c r="F15" s="198"/>
      <c r="G15" s="200"/>
      <c r="H15" s="200"/>
      <c r="I15" s="200" t="s">
        <v>31</v>
      </c>
      <c r="J15" s="201"/>
    </row>
    <row r="16" spans="1:15" ht="23.25" customHeight="1" x14ac:dyDescent="0.2">
      <c r="A16" s="117" t="s">
        <v>26</v>
      </c>
      <c r="B16" s="38" t="s">
        <v>26</v>
      </c>
      <c r="C16" s="62"/>
      <c r="D16" s="63"/>
      <c r="E16" s="163"/>
      <c r="F16" s="172"/>
      <c r="G16" s="163"/>
      <c r="H16" s="172"/>
      <c r="I16" s="163"/>
      <c r="J16" s="164"/>
    </row>
    <row r="17" spans="1:10" ht="23.25" customHeight="1" x14ac:dyDescent="0.2">
      <c r="A17" s="117" t="s">
        <v>27</v>
      </c>
      <c r="B17" s="38" t="s">
        <v>27</v>
      </c>
      <c r="C17" s="62"/>
      <c r="D17" s="63"/>
      <c r="E17" s="163"/>
      <c r="F17" s="172"/>
      <c r="G17" s="163"/>
      <c r="H17" s="172"/>
      <c r="I17" s="163"/>
      <c r="J17" s="164"/>
    </row>
    <row r="18" spans="1:10" ht="23.25" customHeight="1" x14ac:dyDescent="0.2">
      <c r="A18" s="117" t="s">
        <v>28</v>
      </c>
      <c r="B18" s="38" t="s">
        <v>28</v>
      </c>
      <c r="C18" s="62"/>
      <c r="D18" s="63"/>
      <c r="E18" s="163"/>
      <c r="F18" s="172"/>
      <c r="G18" s="163"/>
      <c r="H18" s="172"/>
      <c r="I18" s="163"/>
      <c r="J18" s="164"/>
    </row>
    <row r="19" spans="1:10" ht="23.25" customHeight="1" x14ac:dyDescent="0.2">
      <c r="A19" s="117" t="s">
        <v>55</v>
      </c>
      <c r="B19" s="38" t="s">
        <v>29</v>
      </c>
      <c r="C19" s="62"/>
      <c r="D19" s="63"/>
      <c r="E19" s="163"/>
      <c r="F19" s="172"/>
      <c r="G19" s="163"/>
      <c r="H19" s="172"/>
      <c r="I19" s="163"/>
      <c r="J19" s="164"/>
    </row>
    <row r="20" spans="1:10" ht="23.25" customHeight="1" x14ac:dyDescent="0.2">
      <c r="A20" s="117" t="s">
        <v>56</v>
      </c>
      <c r="B20" s="38" t="s">
        <v>30</v>
      </c>
      <c r="C20" s="62"/>
      <c r="D20" s="63"/>
      <c r="E20" s="163"/>
      <c r="F20" s="172"/>
      <c r="G20" s="163"/>
      <c r="H20" s="172"/>
      <c r="I20" s="163"/>
      <c r="J20" s="164"/>
    </row>
    <row r="21" spans="1:10" ht="23.25" customHeight="1" x14ac:dyDescent="0.2">
      <c r="A21" s="2"/>
      <c r="B21" s="48" t="s">
        <v>31</v>
      </c>
      <c r="C21" s="64"/>
      <c r="D21" s="65"/>
      <c r="E21" s="173"/>
      <c r="F21" s="202"/>
      <c r="G21" s="173"/>
      <c r="H21" s="202"/>
      <c r="I21" s="173"/>
      <c r="J21" s="174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161">
        <v>0</v>
      </c>
      <c r="H23" s="162"/>
      <c r="I23" s="162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170">
        <v>0</v>
      </c>
      <c r="H24" s="171"/>
      <c r="I24" s="171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161">
        <f>ZakladDPHZaklVypocet</f>
        <v>0</v>
      </c>
      <c r="H25" s="162"/>
      <c r="I25" s="162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89">
        <f>ZakladDPHZakl*0.21</f>
        <v>0</v>
      </c>
      <c r="H26" s="190"/>
      <c r="I26" s="190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191"/>
      <c r="H27" s="191"/>
      <c r="I27" s="191"/>
      <c r="J27" s="41" t="str">
        <f t="shared" si="0"/>
        <v>CZK</v>
      </c>
    </row>
    <row r="28" spans="1:10" ht="27.75" hidden="1" customHeight="1" thickBot="1" x14ac:dyDescent="0.25">
      <c r="A28" s="2"/>
      <c r="B28" s="107" t="s">
        <v>25</v>
      </c>
      <c r="C28" s="108"/>
      <c r="D28" s="108"/>
      <c r="E28" s="109"/>
      <c r="F28" s="110"/>
      <c r="G28" s="160">
        <v>6183783.3499999996</v>
      </c>
      <c r="H28" s="165"/>
      <c r="I28" s="165"/>
      <c r="J28" s="111" t="str">
        <f t="shared" si="0"/>
        <v>CZK</v>
      </c>
    </row>
    <row r="29" spans="1:10" ht="27.75" customHeight="1" thickBot="1" x14ac:dyDescent="0.25">
      <c r="A29" s="2"/>
      <c r="B29" s="107" t="s">
        <v>35</v>
      </c>
      <c r="C29" s="112"/>
      <c r="D29" s="112"/>
      <c r="E29" s="112"/>
      <c r="F29" s="113"/>
      <c r="G29" s="160">
        <f>ZakladDPHZakl+DPHZakl</f>
        <v>0</v>
      </c>
      <c r="H29" s="160"/>
      <c r="I29" s="160"/>
      <c r="J29" s="114" t="s">
        <v>46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66"/>
      <c r="E34" s="167"/>
      <c r="G34" s="168"/>
      <c r="H34" s="169"/>
      <c r="I34" s="169"/>
      <c r="J34" s="25"/>
    </row>
    <row r="35" spans="1:10" ht="12.75" customHeight="1" x14ac:dyDescent="0.2">
      <c r="A35" s="2"/>
      <c r="B35" s="2"/>
      <c r="D35" s="159" t="s">
        <v>2</v>
      </c>
      <c r="E35" s="159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6" t="s">
        <v>17</v>
      </c>
      <c r="C37" s="87"/>
      <c r="D37" s="87"/>
      <c r="E37" s="87"/>
      <c r="F37" s="88"/>
      <c r="G37" s="88"/>
      <c r="H37" s="88"/>
      <c r="I37" s="88"/>
      <c r="J37" s="89"/>
    </row>
    <row r="38" spans="1:10" ht="25.5" customHeight="1" x14ac:dyDescent="0.2">
      <c r="A38" s="85" t="s">
        <v>37</v>
      </c>
      <c r="B38" s="90" t="s">
        <v>18</v>
      </c>
      <c r="C38" s="91" t="s">
        <v>6</v>
      </c>
      <c r="D38" s="91"/>
      <c r="E38" s="91"/>
      <c r="F38" s="92" t="str">
        <f>B23</f>
        <v>Základ pro sníženou DPH</v>
      </c>
      <c r="G38" s="92" t="str">
        <f>B25</f>
        <v>Základ pro základní DPH</v>
      </c>
      <c r="H38" s="93" t="s">
        <v>19</v>
      </c>
      <c r="I38" s="93" t="s">
        <v>1</v>
      </c>
      <c r="J38" s="94" t="s">
        <v>0</v>
      </c>
    </row>
    <row r="39" spans="1:10" ht="25.5" hidden="1" customHeight="1" x14ac:dyDescent="0.2">
      <c r="A39" s="85">
        <v>1</v>
      </c>
      <c r="B39" s="95" t="s">
        <v>41</v>
      </c>
      <c r="C39" s="154"/>
      <c r="D39" s="154"/>
      <c r="E39" s="154"/>
      <c r="F39" s="96">
        <v>0</v>
      </c>
      <c r="G39" s="97">
        <v>6183783.3499999996</v>
      </c>
      <c r="H39" s="98">
        <v>1298594.5</v>
      </c>
      <c r="I39" s="98">
        <v>7482377.8499999996</v>
      </c>
      <c r="J39" s="99" t="str">
        <f>IF(CenaCelkemVypocet=0,"",I39/CenaCelkemVypocet*100)</f>
        <v/>
      </c>
    </row>
    <row r="40" spans="1:10" ht="25.5" customHeight="1" x14ac:dyDescent="0.2">
      <c r="A40" s="85">
        <v>2</v>
      </c>
      <c r="B40" s="100" t="s">
        <v>42</v>
      </c>
      <c r="C40" s="155" t="s">
        <v>43</v>
      </c>
      <c r="D40" s="155"/>
      <c r="E40" s="155"/>
      <c r="F40" s="101">
        <v>0</v>
      </c>
      <c r="G40" s="102">
        <f>'01 01 Pol'!G48</f>
        <v>0</v>
      </c>
      <c r="H40" s="102">
        <f>G40*0.21</f>
        <v>0</v>
      </c>
      <c r="I40" s="102">
        <f>G40+H40</f>
        <v>0</v>
      </c>
      <c r="J40" s="103" t="str">
        <f>IF(CenaCelkemVypocet=0,"",I40/CenaCelkemVypocet*100)</f>
        <v/>
      </c>
    </row>
    <row r="41" spans="1:10" ht="25.5" customHeight="1" x14ac:dyDescent="0.2">
      <c r="A41" s="85">
        <v>2</v>
      </c>
      <c r="B41" s="100" t="s">
        <v>44</v>
      </c>
      <c r="C41" s="155" t="s">
        <v>142</v>
      </c>
      <c r="D41" s="155"/>
      <c r="E41" s="155"/>
      <c r="F41" s="101">
        <v>0</v>
      </c>
      <c r="G41" s="102">
        <f>'02 02 Pol'!G40</f>
        <v>0</v>
      </c>
      <c r="H41" s="102">
        <f>G41*0.21</f>
        <v>0</v>
      </c>
      <c r="I41" s="102">
        <f>G41+H41</f>
        <v>0</v>
      </c>
      <c r="J41" s="103" t="str">
        <f>IF(CenaCelkemVypocet=0,"",I41/CenaCelkemVypocet*100)</f>
        <v/>
      </c>
    </row>
    <row r="42" spans="1:10" ht="25.5" customHeight="1" x14ac:dyDescent="0.2">
      <c r="A42" s="85"/>
      <c r="B42" s="156" t="s">
        <v>45</v>
      </c>
      <c r="C42" s="157"/>
      <c r="D42" s="157"/>
      <c r="E42" s="158"/>
      <c r="F42" s="104">
        <f>SUMIF(A39:A41,"=1",F39:F41)</f>
        <v>0</v>
      </c>
      <c r="G42" s="105">
        <f>G40+G41</f>
        <v>0</v>
      </c>
      <c r="H42" s="105">
        <f>H40+H41</f>
        <v>0</v>
      </c>
      <c r="I42" s="105">
        <f>I40+I41</f>
        <v>0</v>
      </c>
      <c r="J42" s="106">
        <f>SUMIF(A39:A41,"=1",J39:J41)</f>
        <v>0</v>
      </c>
    </row>
    <row r="44" spans="1:10" x14ac:dyDescent="0.2">
      <c r="F44" s="84"/>
      <c r="G44" s="84"/>
      <c r="H44" s="84"/>
      <c r="I44" s="84"/>
      <c r="J44" s="116"/>
    </row>
    <row r="45" spans="1:10" x14ac:dyDescent="0.2">
      <c r="F45" s="84"/>
      <c r="G45" s="84"/>
      <c r="H45" s="84"/>
      <c r="I45" s="84"/>
      <c r="J45" s="11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5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G29:I29"/>
    <mergeCell ref="G25:I25"/>
    <mergeCell ref="I19:J19"/>
    <mergeCell ref="G28:I28"/>
    <mergeCell ref="D34:E34"/>
    <mergeCell ref="G34:I34"/>
    <mergeCell ref="G24:I24"/>
    <mergeCell ref="G23:I23"/>
    <mergeCell ref="E19:F19"/>
    <mergeCell ref="E20:F20"/>
    <mergeCell ref="I20:J20"/>
    <mergeCell ref="I21:J21"/>
    <mergeCell ref="G19:H19"/>
    <mergeCell ref="G20:H20"/>
    <mergeCell ref="C39:E39"/>
    <mergeCell ref="C40:E40"/>
    <mergeCell ref="C41:E41"/>
    <mergeCell ref="B42:E42"/>
    <mergeCell ref="D35:E3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03" t="s">
        <v>7</v>
      </c>
      <c r="B1" s="203"/>
      <c r="C1" s="204"/>
      <c r="D1" s="203"/>
      <c r="E1" s="203"/>
      <c r="F1" s="203"/>
      <c r="G1" s="203"/>
    </row>
    <row r="2" spans="1:7" ht="24.95" customHeight="1" x14ac:dyDescent="0.2">
      <c r="A2" s="50" t="s">
        <v>8</v>
      </c>
      <c r="B2" s="49"/>
      <c r="C2" s="205"/>
      <c r="D2" s="205"/>
      <c r="E2" s="205"/>
      <c r="F2" s="205"/>
      <c r="G2" s="206"/>
    </row>
    <row r="3" spans="1:7" ht="24.95" customHeight="1" x14ac:dyDescent="0.2">
      <c r="A3" s="50" t="s">
        <v>9</v>
      </c>
      <c r="B3" s="49"/>
      <c r="C3" s="205"/>
      <c r="D3" s="205"/>
      <c r="E3" s="205"/>
      <c r="F3" s="205"/>
      <c r="G3" s="206"/>
    </row>
    <row r="4" spans="1:7" ht="24.95" customHeight="1" x14ac:dyDescent="0.2">
      <c r="A4" s="50" t="s">
        <v>10</v>
      </c>
      <c r="B4" s="49"/>
      <c r="C4" s="205"/>
      <c r="D4" s="205"/>
      <c r="E4" s="205"/>
      <c r="F4" s="205"/>
      <c r="G4" s="206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N5000"/>
  <sheetViews>
    <sheetView zoomScale="120" zoomScaleNormal="120" workbookViewId="0">
      <pane ySplit="7" topLeftCell="A8" activePane="bottomLeft" state="frozen"/>
      <selection pane="bottomLeft" activeCell="C2" sqref="C2:G2"/>
    </sheetView>
  </sheetViews>
  <sheetFormatPr defaultRowHeight="12.75" outlineLevelRow="1" x14ac:dyDescent="0.2"/>
  <cols>
    <col min="1" max="1" width="3.42578125" customWidth="1"/>
    <col min="2" max="2" width="12.5703125" style="115" customWidth="1"/>
    <col min="3" max="3" width="38.28515625" style="115" customWidth="1"/>
    <col min="4" max="4" width="4.85546875" customWidth="1"/>
    <col min="5" max="5" width="10.5703125" customWidth="1"/>
    <col min="6" max="6" width="9.85546875" customWidth="1"/>
    <col min="7" max="7" width="12.7109375" customWidth="1"/>
  </cols>
  <sheetData>
    <row r="1" spans="1:14" ht="15.75" customHeight="1" x14ac:dyDescent="0.25">
      <c r="A1" s="207" t="s">
        <v>7</v>
      </c>
      <c r="B1" s="207"/>
      <c r="C1" s="207"/>
      <c r="D1" s="207"/>
      <c r="E1" s="207"/>
      <c r="F1" s="207"/>
      <c r="G1" s="207"/>
    </row>
    <row r="2" spans="1:14" ht="24.95" customHeight="1" x14ac:dyDescent="0.2">
      <c r="A2" s="118" t="s">
        <v>8</v>
      </c>
      <c r="B2" s="49"/>
      <c r="C2" s="208" t="s">
        <v>143</v>
      </c>
      <c r="D2" s="209"/>
      <c r="E2" s="209"/>
      <c r="F2" s="209"/>
      <c r="G2" s="210"/>
    </row>
    <row r="3" spans="1:14" ht="24.95" customHeight="1" x14ac:dyDescent="0.2">
      <c r="A3" s="118" t="s">
        <v>9</v>
      </c>
      <c r="B3" s="49" t="s">
        <v>42</v>
      </c>
      <c r="C3" s="208" t="s">
        <v>43</v>
      </c>
      <c r="D3" s="209"/>
      <c r="E3" s="209"/>
      <c r="F3" s="209"/>
      <c r="G3" s="210"/>
    </row>
    <row r="4" spans="1:14" ht="24.95" customHeight="1" x14ac:dyDescent="0.2">
      <c r="A4" s="119" t="s">
        <v>10</v>
      </c>
      <c r="B4" s="120" t="s">
        <v>42</v>
      </c>
      <c r="C4" s="211" t="s">
        <v>43</v>
      </c>
      <c r="D4" s="212"/>
      <c r="E4" s="212"/>
      <c r="F4" s="212"/>
      <c r="G4" s="213"/>
    </row>
    <row r="5" spans="1:14" x14ac:dyDescent="0.2">
      <c r="D5" s="10"/>
    </row>
    <row r="6" spans="1:14" x14ac:dyDescent="0.2">
      <c r="A6" s="122" t="s">
        <v>57</v>
      </c>
      <c r="B6" s="124" t="s">
        <v>58</v>
      </c>
      <c r="C6" s="124" t="s">
        <v>59</v>
      </c>
      <c r="D6" s="123" t="s">
        <v>60</v>
      </c>
      <c r="E6" s="122" t="s">
        <v>61</v>
      </c>
      <c r="F6" s="121" t="s">
        <v>62</v>
      </c>
      <c r="G6" s="122" t="s">
        <v>31</v>
      </c>
    </row>
    <row r="7" spans="1:14" hidden="1" x14ac:dyDescent="0.2">
      <c r="A7" s="3"/>
      <c r="B7" s="4"/>
      <c r="C7" s="4"/>
      <c r="D7" s="6"/>
      <c r="E7" s="126"/>
      <c r="F7" s="127"/>
      <c r="G7" s="127"/>
    </row>
    <row r="8" spans="1:14" x14ac:dyDescent="0.2">
      <c r="A8" s="130" t="s">
        <v>63</v>
      </c>
      <c r="B8" s="131" t="s">
        <v>47</v>
      </c>
      <c r="C8" s="146" t="s">
        <v>48</v>
      </c>
      <c r="D8" s="132"/>
      <c r="E8" s="133"/>
      <c r="F8" s="134"/>
      <c r="G8" s="134">
        <f>G9+G10+G11+G12+G13</f>
        <v>0</v>
      </c>
    </row>
    <row r="9" spans="1:14" ht="33.75" x14ac:dyDescent="0.2">
      <c r="A9" s="140">
        <v>1</v>
      </c>
      <c r="B9" s="141" t="s">
        <v>64</v>
      </c>
      <c r="C9" s="147" t="s">
        <v>65</v>
      </c>
      <c r="D9" s="142" t="s">
        <v>66</v>
      </c>
      <c r="E9" s="143">
        <v>1181.2</v>
      </c>
      <c r="F9" s="144"/>
      <c r="G9" s="144">
        <f>E9*F9</f>
        <v>0</v>
      </c>
      <c r="H9" s="125"/>
      <c r="I9" s="125"/>
      <c r="J9" s="125"/>
      <c r="K9" s="125"/>
      <c r="L9" s="125"/>
      <c r="M9" s="125"/>
      <c r="N9" s="125"/>
    </row>
    <row r="10" spans="1:14" ht="33.75" x14ac:dyDescent="0.2">
      <c r="A10" s="140">
        <v>2</v>
      </c>
      <c r="B10" s="141" t="s">
        <v>67</v>
      </c>
      <c r="C10" s="147" t="s">
        <v>68</v>
      </c>
      <c r="D10" s="142" t="s">
        <v>66</v>
      </c>
      <c r="E10" s="143">
        <v>155</v>
      </c>
      <c r="F10" s="144"/>
      <c r="G10" s="144">
        <f t="shared" ref="G10:G13" si="0">E10*F10</f>
        <v>0</v>
      </c>
      <c r="H10" s="125"/>
      <c r="I10" s="125"/>
      <c r="J10" s="125"/>
      <c r="K10" s="125"/>
      <c r="L10" s="125"/>
      <c r="M10" s="125"/>
      <c r="N10" s="125"/>
    </row>
    <row r="11" spans="1:14" ht="33.75" x14ac:dyDescent="0.2">
      <c r="A11" s="140">
        <v>3</v>
      </c>
      <c r="B11" s="141" t="s">
        <v>69</v>
      </c>
      <c r="C11" s="147" t="s">
        <v>70</v>
      </c>
      <c r="D11" s="142" t="s">
        <v>66</v>
      </c>
      <c r="E11" s="143">
        <v>19.170000000000002</v>
      </c>
      <c r="F11" s="144"/>
      <c r="G11" s="144">
        <f t="shared" si="0"/>
        <v>0</v>
      </c>
      <c r="H11" s="125"/>
      <c r="I11" s="125"/>
      <c r="J11" s="125"/>
      <c r="K11" s="125"/>
      <c r="L11" s="125"/>
      <c r="M11" s="125"/>
      <c r="N11" s="125"/>
    </row>
    <row r="12" spans="1:14" ht="22.5" x14ac:dyDescent="0.2">
      <c r="A12" s="140">
        <v>4</v>
      </c>
      <c r="B12" s="141" t="s">
        <v>71</v>
      </c>
      <c r="C12" s="147" t="s">
        <v>72</v>
      </c>
      <c r="D12" s="142" t="s">
        <v>73</v>
      </c>
      <c r="E12" s="143">
        <v>1</v>
      </c>
      <c r="F12" s="144"/>
      <c r="G12" s="144">
        <f t="shared" si="0"/>
        <v>0</v>
      </c>
      <c r="H12" s="125"/>
      <c r="I12" s="125"/>
      <c r="J12" s="125"/>
      <c r="K12" s="125"/>
      <c r="L12" s="125"/>
      <c r="M12" s="125"/>
      <c r="N12" s="125"/>
    </row>
    <row r="13" spans="1:14" x14ac:dyDescent="0.2">
      <c r="A13" s="140">
        <v>5</v>
      </c>
      <c r="B13" s="141" t="s">
        <v>74</v>
      </c>
      <c r="C13" s="147" t="s">
        <v>75</v>
      </c>
      <c r="D13" s="142" t="s">
        <v>76</v>
      </c>
      <c r="E13" s="143">
        <v>1</v>
      </c>
      <c r="F13" s="144"/>
      <c r="G13" s="144">
        <f t="shared" si="0"/>
        <v>0</v>
      </c>
      <c r="H13" s="125"/>
      <c r="I13" s="125"/>
      <c r="J13" s="125"/>
      <c r="K13" s="125"/>
      <c r="L13" s="125"/>
      <c r="M13" s="125"/>
      <c r="N13" s="125"/>
    </row>
    <row r="14" spans="1:14" x14ac:dyDescent="0.2">
      <c r="A14" s="130" t="s">
        <v>63</v>
      </c>
      <c r="B14" s="131" t="s">
        <v>49</v>
      </c>
      <c r="C14" s="146" t="s">
        <v>50</v>
      </c>
      <c r="D14" s="132"/>
      <c r="E14" s="133"/>
      <c r="F14" s="134"/>
      <c r="G14" s="134">
        <f>G15+G16+G17+G18+G19+G20+G21+G22+G23+G24+G25+G26+G27+G28+G29+G30+G31+G32</f>
        <v>0</v>
      </c>
    </row>
    <row r="15" spans="1:14" x14ac:dyDescent="0.2">
      <c r="A15" s="140">
        <v>6</v>
      </c>
      <c r="B15" s="141" t="s">
        <v>77</v>
      </c>
      <c r="C15" s="147" t="s">
        <v>78</v>
      </c>
      <c r="D15" s="142" t="s">
        <v>79</v>
      </c>
      <c r="E15" s="143">
        <v>838</v>
      </c>
      <c r="F15" s="144"/>
      <c r="G15" s="144">
        <f t="shared" ref="G15:G32" si="1">E15*F15</f>
        <v>0</v>
      </c>
      <c r="H15" s="125"/>
      <c r="I15" s="125"/>
      <c r="J15" s="125"/>
      <c r="K15" s="125"/>
      <c r="L15" s="125"/>
      <c r="M15" s="125"/>
      <c r="N15" s="125"/>
    </row>
    <row r="16" spans="1:14" ht="33.75" x14ac:dyDescent="0.2">
      <c r="A16" s="140">
        <v>7</v>
      </c>
      <c r="B16" s="141" t="s">
        <v>80</v>
      </c>
      <c r="C16" s="147" t="s">
        <v>81</v>
      </c>
      <c r="D16" s="142" t="s">
        <v>82</v>
      </c>
      <c r="E16" s="143">
        <v>3</v>
      </c>
      <c r="F16" s="144"/>
      <c r="G16" s="144">
        <f t="shared" si="1"/>
        <v>0</v>
      </c>
      <c r="H16" s="125"/>
      <c r="I16" s="125"/>
      <c r="J16" s="125"/>
      <c r="K16" s="125"/>
      <c r="L16" s="125"/>
      <c r="M16" s="125"/>
      <c r="N16" s="125"/>
    </row>
    <row r="17" spans="1:14" ht="22.5" x14ac:dyDescent="0.2">
      <c r="A17" s="140">
        <v>8</v>
      </c>
      <c r="B17" s="141" t="s">
        <v>83</v>
      </c>
      <c r="C17" s="147" t="s">
        <v>84</v>
      </c>
      <c r="D17" s="142" t="s">
        <v>82</v>
      </c>
      <c r="E17" s="143">
        <v>65.239999999999995</v>
      </c>
      <c r="F17" s="144"/>
      <c r="G17" s="144">
        <f t="shared" si="1"/>
        <v>0</v>
      </c>
      <c r="H17" s="125"/>
      <c r="I17" s="125"/>
      <c r="J17" s="125"/>
      <c r="K17" s="125"/>
      <c r="L17" s="125"/>
      <c r="M17" s="125"/>
      <c r="N17" s="125"/>
    </row>
    <row r="18" spans="1:14" ht="33.75" x14ac:dyDescent="0.2">
      <c r="A18" s="140">
        <v>9</v>
      </c>
      <c r="B18" s="141" t="s">
        <v>85</v>
      </c>
      <c r="C18" s="147" t="s">
        <v>86</v>
      </c>
      <c r="D18" s="142" t="s">
        <v>82</v>
      </c>
      <c r="E18" s="143">
        <v>0.98</v>
      </c>
      <c r="F18" s="144"/>
      <c r="G18" s="144">
        <f t="shared" si="1"/>
        <v>0</v>
      </c>
      <c r="H18" s="125"/>
      <c r="I18" s="125"/>
      <c r="J18" s="125"/>
      <c r="K18" s="125"/>
      <c r="L18" s="125"/>
      <c r="M18" s="125"/>
      <c r="N18" s="125"/>
    </row>
    <row r="19" spans="1:14" ht="33.75" x14ac:dyDescent="0.2">
      <c r="A19" s="140">
        <v>10</v>
      </c>
      <c r="B19" s="141" t="s">
        <v>87</v>
      </c>
      <c r="C19" s="147" t="s">
        <v>88</v>
      </c>
      <c r="D19" s="142" t="s">
        <v>89</v>
      </c>
      <c r="E19" s="143">
        <v>702</v>
      </c>
      <c r="F19" s="144"/>
      <c r="G19" s="144">
        <f t="shared" si="1"/>
        <v>0</v>
      </c>
      <c r="H19" s="125"/>
      <c r="I19" s="125"/>
      <c r="J19" s="125"/>
      <c r="K19" s="125"/>
      <c r="L19" s="125"/>
      <c r="M19" s="125"/>
      <c r="N19" s="125"/>
    </row>
    <row r="20" spans="1:14" ht="22.5" x14ac:dyDescent="0.2">
      <c r="A20" s="140">
        <v>11</v>
      </c>
      <c r="B20" s="141" t="s">
        <v>90</v>
      </c>
      <c r="C20" s="147" t="s">
        <v>91</v>
      </c>
      <c r="D20" s="142" t="s">
        <v>89</v>
      </c>
      <c r="E20" s="143">
        <v>1087.7</v>
      </c>
      <c r="F20" s="144"/>
      <c r="G20" s="144">
        <f t="shared" si="1"/>
        <v>0</v>
      </c>
      <c r="H20" s="125"/>
      <c r="I20" s="125"/>
      <c r="J20" s="125"/>
      <c r="K20" s="125"/>
      <c r="L20" s="125"/>
      <c r="M20" s="125"/>
      <c r="N20" s="125"/>
    </row>
    <row r="21" spans="1:14" ht="22.5" x14ac:dyDescent="0.2">
      <c r="A21" s="140">
        <v>12</v>
      </c>
      <c r="B21" s="141" t="s">
        <v>92</v>
      </c>
      <c r="C21" s="147" t="s">
        <v>93</v>
      </c>
      <c r="D21" s="142" t="s">
        <v>79</v>
      </c>
      <c r="E21" s="143">
        <v>838</v>
      </c>
      <c r="F21" s="144"/>
      <c r="G21" s="144">
        <f t="shared" si="1"/>
        <v>0</v>
      </c>
      <c r="H21" s="125"/>
      <c r="I21" s="125"/>
      <c r="J21" s="125"/>
      <c r="K21" s="125"/>
      <c r="L21" s="125"/>
      <c r="M21" s="125"/>
      <c r="N21" s="125"/>
    </row>
    <row r="22" spans="1:14" ht="22.5" x14ac:dyDescent="0.2">
      <c r="A22" s="140">
        <v>13</v>
      </c>
      <c r="B22" s="141" t="s">
        <v>94</v>
      </c>
      <c r="C22" s="147" t="s">
        <v>95</v>
      </c>
      <c r="D22" s="142" t="s">
        <v>96</v>
      </c>
      <c r="E22" s="143">
        <v>345.28</v>
      </c>
      <c r="F22" s="144"/>
      <c r="G22" s="144">
        <f t="shared" si="1"/>
        <v>0</v>
      </c>
      <c r="H22" s="125"/>
      <c r="I22" s="125"/>
      <c r="J22" s="125"/>
      <c r="K22" s="125"/>
      <c r="L22" s="125"/>
      <c r="M22" s="125"/>
      <c r="N22" s="125"/>
    </row>
    <row r="23" spans="1:14" ht="45" x14ac:dyDescent="0.2">
      <c r="A23" s="140">
        <v>14</v>
      </c>
      <c r="B23" s="141" t="s">
        <v>97</v>
      </c>
      <c r="C23" s="147" t="s">
        <v>98</v>
      </c>
      <c r="D23" s="142" t="s">
        <v>82</v>
      </c>
      <c r="E23" s="143">
        <v>536.91</v>
      </c>
      <c r="F23" s="144"/>
      <c r="G23" s="144">
        <f t="shared" si="1"/>
        <v>0</v>
      </c>
      <c r="H23" s="125"/>
      <c r="I23" s="125"/>
      <c r="J23" s="125"/>
      <c r="K23" s="125"/>
      <c r="L23" s="125"/>
      <c r="M23" s="125"/>
      <c r="N23" s="125"/>
    </row>
    <row r="24" spans="1:14" ht="22.5" x14ac:dyDescent="0.2">
      <c r="A24" s="140">
        <v>15</v>
      </c>
      <c r="B24" s="141" t="s">
        <v>99</v>
      </c>
      <c r="C24" s="147" t="s">
        <v>100</v>
      </c>
      <c r="D24" s="142" t="s">
        <v>101</v>
      </c>
      <c r="E24" s="143">
        <v>1789.7</v>
      </c>
      <c r="F24" s="144"/>
      <c r="G24" s="144">
        <f t="shared" si="1"/>
        <v>0</v>
      </c>
      <c r="H24" s="125"/>
      <c r="I24" s="125"/>
      <c r="J24" s="125"/>
      <c r="K24" s="125"/>
      <c r="L24" s="125"/>
      <c r="M24" s="125"/>
      <c r="N24" s="125"/>
    </row>
    <row r="25" spans="1:14" ht="33.75" x14ac:dyDescent="0.2">
      <c r="A25" s="140">
        <v>16</v>
      </c>
      <c r="B25" s="141" t="s">
        <v>102</v>
      </c>
      <c r="C25" s="147" t="s">
        <v>103</v>
      </c>
      <c r="D25" s="142" t="s">
        <v>101</v>
      </c>
      <c r="E25" s="143">
        <v>1789.7</v>
      </c>
      <c r="F25" s="144"/>
      <c r="G25" s="144">
        <f t="shared" si="1"/>
        <v>0</v>
      </c>
      <c r="H25" s="125"/>
      <c r="I25" s="125"/>
      <c r="J25" s="125"/>
      <c r="K25" s="125"/>
      <c r="L25" s="125"/>
      <c r="M25" s="125"/>
      <c r="N25" s="125"/>
    </row>
    <row r="26" spans="1:14" ht="33.75" x14ac:dyDescent="0.2">
      <c r="A26" s="140">
        <v>17</v>
      </c>
      <c r="B26" s="141" t="s">
        <v>104</v>
      </c>
      <c r="C26" s="147" t="s">
        <v>105</v>
      </c>
      <c r="D26" s="142" t="s">
        <v>101</v>
      </c>
      <c r="E26" s="143">
        <v>1789.7</v>
      </c>
      <c r="F26" s="144"/>
      <c r="G26" s="144">
        <f t="shared" si="1"/>
        <v>0</v>
      </c>
      <c r="H26" s="125"/>
      <c r="I26" s="125"/>
      <c r="J26" s="125"/>
      <c r="K26" s="125"/>
      <c r="L26" s="125"/>
      <c r="M26" s="125"/>
      <c r="N26" s="125"/>
    </row>
    <row r="27" spans="1:14" ht="45" x14ac:dyDescent="0.2">
      <c r="A27" s="140">
        <v>18</v>
      </c>
      <c r="B27" s="141" t="s">
        <v>106</v>
      </c>
      <c r="C27" s="147" t="s">
        <v>107</v>
      </c>
      <c r="D27" s="142" t="s">
        <v>101</v>
      </c>
      <c r="E27" s="143">
        <v>664.2</v>
      </c>
      <c r="F27" s="144"/>
      <c r="G27" s="144">
        <f t="shared" si="1"/>
        <v>0</v>
      </c>
      <c r="H27" s="125"/>
      <c r="I27" s="125"/>
      <c r="J27" s="125"/>
      <c r="K27" s="125"/>
      <c r="L27" s="125"/>
      <c r="M27" s="125"/>
      <c r="N27" s="125"/>
    </row>
    <row r="28" spans="1:14" ht="45" x14ac:dyDescent="0.2">
      <c r="A28" s="140">
        <v>19</v>
      </c>
      <c r="B28" s="141" t="s">
        <v>108</v>
      </c>
      <c r="C28" s="147" t="s">
        <v>109</v>
      </c>
      <c r="D28" s="142" t="s">
        <v>101</v>
      </c>
      <c r="E28" s="143">
        <v>64.8</v>
      </c>
      <c r="F28" s="144"/>
      <c r="G28" s="144">
        <f t="shared" si="1"/>
        <v>0</v>
      </c>
      <c r="H28" s="125"/>
      <c r="I28" s="125"/>
      <c r="J28" s="125"/>
      <c r="K28" s="125"/>
      <c r="L28" s="125"/>
      <c r="M28" s="125"/>
      <c r="N28" s="125"/>
    </row>
    <row r="29" spans="1:14" ht="45" x14ac:dyDescent="0.2">
      <c r="A29" s="140">
        <v>20</v>
      </c>
      <c r="B29" s="141" t="s">
        <v>110</v>
      </c>
      <c r="C29" s="147" t="s">
        <v>111</v>
      </c>
      <c r="D29" s="142" t="s">
        <v>101</v>
      </c>
      <c r="E29" s="143">
        <v>25.3</v>
      </c>
      <c r="F29" s="144"/>
      <c r="G29" s="144">
        <f t="shared" si="1"/>
        <v>0</v>
      </c>
      <c r="H29" s="125"/>
      <c r="I29" s="125"/>
      <c r="J29" s="125"/>
      <c r="K29" s="125"/>
      <c r="L29" s="125"/>
      <c r="M29" s="125"/>
      <c r="N29" s="125"/>
    </row>
    <row r="30" spans="1:14" ht="33.75" x14ac:dyDescent="0.2">
      <c r="A30" s="140">
        <v>21</v>
      </c>
      <c r="B30" s="141" t="s">
        <v>112</v>
      </c>
      <c r="C30" s="147" t="s">
        <v>113</v>
      </c>
      <c r="D30" s="142" t="s">
        <v>114</v>
      </c>
      <c r="E30" s="143">
        <v>12</v>
      </c>
      <c r="F30" s="144"/>
      <c r="G30" s="144">
        <f t="shared" si="1"/>
        <v>0</v>
      </c>
      <c r="H30" s="125"/>
      <c r="I30" s="125"/>
      <c r="J30" s="125"/>
      <c r="K30" s="125"/>
      <c r="L30" s="125"/>
      <c r="M30" s="125"/>
      <c r="N30" s="125"/>
    </row>
    <row r="31" spans="1:14" ht="33.75" x14ac:dyDescent="0.2">
      <c r="A31" s="140">
        <v>22</v>
      </c>
      <c r="B31" s="141" t="s">
        <v>115</v>
      </c>
      <c r="C31" s="147" t="s">
        <v>116</v>
      </c>
      <c r="D31" s="142" t="s">
        <v>114</v>
      </c>
      <c r="E31" s="143">
        <v>15</v>
      </c>
      <c r="F31" s="144"/>
      <c r="G31" s="144">
        <f t="shared" si="1"/>
        <v>0</v>
      </c>
      <c r="H31" s="125"/>
      <c r="I31" s="125"/>
      <c r="J31" s="125"/>
      <c r="K31" s="125"/>
      <c r="L31" s="125"/>
      <c r="M31" s="125"/>
      <c r="N31" s="125"/>
    </row>
    <row r="32" spans="1:14" ht="22.5" x14ac:dyDescent="0.2">
      <c r="A32" s="140">
        <v>23</v>
      </c>
      <c r="B32" s="141" t="s">
        <v>117</v>
      </c>
      <c r="C32" s="147" t="s">
        <v>118</v>
      </c>
      <c r="D32" s="142" t="s">
        <v>114</v>
      </c>
      <c r="E32" s="143">
        <v>12</v>
      </c>
      <c r="F32" s="144"/>
      <c r="G32" s="144">
        <f t="shared" si="1"/>
        <v>0</v>
      </c>
      <c r="H32" s="125"/>
      <c r="I32" s="125"/>
      <c r="J32" s="125"/>
      <c r="K32" s="125"/>
      <c r="L32" s="125"/>
      <c r="M32" s="125"/>
      <c r="N32" s="125"/>
    </row>
    <row r="33" spans="1:14" x14ac:dyDescent="0.2">
      <c r="A33" s="130" t="s">
        <v>63</v>
      </c>
      <c r="B33" s="131" t="s">
        <v>51</v>
      </c>
      <c r="C33" s="146" t="s">
        <v>52</v>
      </c>
      <c r="D33" s="132"/>
      <c r="E33" s="133"/>
      <c r="F33" s="134"/>
      <c r="G33" s="134">
        <f>G34+G35+G36+G37+G38+G39+G40+G41+G42</f>
        <v>0</v>
      </c>
    </row>
    <row r="34" spans="1:14" ht="22.5" x14ac:dyDescent="0.2">
      <c r="A34" s="140">
        <v>24</v>
      </c>
      <c r="B34" s="141" t="s">
        <v>119</v>
      </c>
      <c r="C34" s="147" t="s">
        <v>120</v>
      </c>
      <c r="D34" s="142" t="s">
        <v>101</v>
      </c>
      <c r="E34" s="143">
        <v>1087.7</v>
      </c>
      <c r="F34" s="144"/>
      <c r="G34" s="144">
        <f t="shared" ref="G34:G42" si="2">E34*F34</f>
        <v>0</v>
      </c>
      <c r="H34" s="125"/>
      <c r="I34" s="125"/>
      <c r="J34" s="125"/>
      <c r="K34" s="125"/>
      <c r="L34" s="125"/>
      <c r="M34" s="125"/>
      <c r="N34" s="125"/>
    </row>
    <row r="35" spans="1:14" x14ac:dyDescent="0.2">
      <c r="A35" s="140">
        <v>25</v>
      </c>
      <c r="B35" s="141" t="s">
        <v>121</v>
      </c>
      <c r="C35" s="147" t="s">
        <v>122</v>
      </c>
      <c r="D35" s="142" t="s">
        <v>79</v>
      </c>
      <c r="E35" s="143">
        <v>838</v>
      </c>
      <c r="F35" s="144"/>
      <c r="G35" s="144">
        <f t="shared" si="2"/>
        <v>0</v>
      </c>
      <c r="H35" s="125"/>
      <c r="I35" s="125"/>
      <c r="J35" s="125"/>
      <c r="K35" s="125"/>
      <c r="L35" s="125"/>
      <c r="M35" s="125"/>
      <c r="N35" s="125"/>
    </row>
    <row r="36" spans="1:14" ht="22.5" x14ac:dyDescent="0.2">
      <c r="A36" s="140">
        <v>26</v>
      </c>
      <c r="B36" s="141" t="s">
        <v>123</v>
      </c>
      <c r="C36" s="147" t="s">
        <v>124</v>
      </c>
      <c r="D36" s="142" t="s">
        <v>79</v>
      </c>
      <c r="E36" s="143">
        <v>838</v>
      </c>
      <c r="F36" s="144"/>
      <c r="G36" s="144">
        <f t="shared" si="2"/>
        <v>0</v>
      </c>
      <c r="H36" s="125"/>
      <c r="I36" s="125"/>
      <c r="J36" s="125"/>
      <c r="K36" s="125"/>
      <c r="L36" s="125"/>
      <c r="M36" s="125"/>
      <c r="N36" s="125"/>
    </row>
    <row r="37" spans="1:14" x14ac:dyDescent="0.2">
      <c r="A37" s="140">
        <v>27</v>
      </c>
      <c r="B37" s="141" t="s">
        <v>125</v>
      </c>
      <c r="C37" s="147" t="s">
        <v>126</v>
      </c>
      <c r="D37" s="142" t="s">
        <v>79</v>
      </c>
      <c r="E37" s="143">
        <v>838</v>
      </c>
      <c r="F37" s="144"/>
      <c r="G37" s="144">
        <f t="shared" si="2"/>
        <v>0</v>
      </c>
      <c r="H37" s="125"/>
      <c r="I37" s="125"/>
      <c r="J37" s="125"/>
      <c r="K37" s="125"/>
      <c r="L37" s="125"/>
      <c r="M37" s="125"/>
      <c r="N37" s="125"/>
    </row>
    <row r="38" spans="1:14" ht="22.5" x14ac:dyDescent="0.2">
      <c r="A38" s="140">
        <v>28</v>
      </c>
      <c r="B38" s="141" t="s">
        <v>127</v>
      </c>
      <c r="C38" s="147" t="s">
        <v>128</v>
      </c>
      <c r="D38" s="142" t="s">
        <v>129</v>
      </c>
      <c r="E38" s="143">
        <v>676</v>
      </c>
      <c r="F38" s="144"/>
      <c r="G38" s="144">
        <f t="shared" si="2"/>
        <v>0</v>
      </c>
      <c r="H38" s="125"/>
      <c r="I38" s="125"/>
      <c r="J38" s="125"/>
      <c r="K38" s="125"/>
      <c r="L38" s="125"/>
      <c r="M38" s="125"/>
      <c r="N38" s="125"/>
    </row>
    <row r="39" spans="1:14" ht="22.5" x14ac:dyDescent="0.2">
      <c r="A39" s="140">
        <v>29</v>
      </c>
      <c r="B39" s="141" t="s">
        <v>130</v>
      </c>
      <c r="C39" s="147" t="s">
        <v>131</v>
      </c>
      <c r="D39" s="142" t="s">
        <v>129</v>
      </c>
      <c r="E39" s="143">
        <v>162</v>
      </c>
      <c r="F39" s="144"/>
      <c r="G39" s="144">
        <f t="shared" si="2"/>
        <v>0</v>
      </c>
      <c r="H39" s="125"/>
      <c r="I39" s="125"/>
      <c r="J39" s="125"/>
      <c r="K39" s="125"/>
      <c r="L39" s="125"/>
      <c r="M39" s="125"/>
      <c r="N39" s="125"/>
    </row>
    <row r="40" spans="1:14" ht="22.5" x14ac:dyDescent="0.2">
      <c r="A40" s="140">
        <v>30</v>
      </c>
      <c r="B40" s="141" t="s">
        <v>132</v>
      </c>
      <c r="C40" s="147" t="s">
        <v>133</v>
      </c>
      <c r="D40" s="142" t="s">
        <v>129</v>
      </c>
      <c r="E40" s="143">
        <v>54</v>
      </c>
      <c r="F40" s="144"/>
      <c r="G40" s="144">
        <f t="shared" si="2"/>
        <v>0</v>
      </c>
      <c r="H40" s="125"/>
      <c r="I40" s="125"/>
      <c r="J40" s="125"/>
      <c r="K40" s="125"/>
      <c r="L40" s="125"/>
      <c r="M40" s="125"/>
      <c r="N40" s="125"/>
    </row>
    <row r="41" spans="1:14" ht="22.5" x14ac:dyDescent="0.2">
      <c r="A41" s="140">
        <v>31</v>
      </c>
      <c r="B41" s="141" t="s">
        <v>134</v>
      </c>
      <c r="C41" s="147" t="s">
        <v>135</v>
      </c>
      <c r="D41" s="142" t="s">
        <v>129</v>
      </c>
      <c r="E41" s="143">
        <v>54</v>
      </c>
      <c r="F41" s="144"/>
      <c r="G41" s="144">
        <f t="shared" si="2"/>
        <v>0</v>
      </c>
      <c r="H41" s="125"/>
      <c r="I41" s="125"/>
      <c r="J41" s="125"/>
      <c r="K41" s="125"/>
      <c r="L41" s="125"/>
      <c r="M41" s="125"/>
      <c r="N41" s="125"/>
    </row>
    <row r="42" spans="1:14" ht="45" x14ac:dyDescent="0.2">
      <c r="A42" s="135">
        <v>32</v>
      </c>
      <c r="B42" s="136" t="s">
        <v>136</v>
      </c>
      <c r="C42" s="148" t="s">
        <v>137</v>
      </c>
      <c r="D42" s="137" t="s">
        <v>79</v>
      </c>
      <c r="E42" s="138">
        <v>838</v>
      </c>
      <c r="F42" s="139"/>
      <c r="G42" s="144">
        <f t="shared" si="2"/>
        <v>0</v>
      </c>
      <c r="H42" s="125"/>
      <c r="I42" s="125"/>
      <c r="J42" s="125"/>
      <c r="K42" s="125"/>
      <c r="L42" s="125"/>
      <c r="M42" s="125"/>
      <c r="N42" s="125"/>
    </row>
    <row r="43" spans="1:14" outlineLevel="1" x14ac:dyDescent="0.2">
      <c r="A43" s="128"/>
      <c r="B43" s="129"/>
      <c r="C43" s="214" t="s">
        <v>138</v>
      </c>
      <c r="D43" s="215"/>
      <c r="E43" s="215"/>
      <c r="F43" s="215"/>
      <c r="G43" s="215"/>
      <c r="H43" s="125"/>
      <c r="I43" s="125"/>
      <c r="J43" s="125"/>
      <c r="K43" s="125"/>
      <c r="L43" s="125"/>
      <c r="M43" s="125"/>
      <c r="N43" s="125"/>
    </row>
    <row r="44" spans="1:14" x14ac:dyDescent="0.2">
      <c r="A44" s="130" t="s">
        <v>63</v>
      </c>
      <c r="B44" s="131" t="s">
        <v>53</v>
      </c>
      <c r="C44" s="146" t="s">
        <v>54</v>
      </c>
      <c r="D44" s="132"/>
      <c r="E44" s="133"/>
      <c r="F44" s="134"/>
      <c r="G44" s="134">
        <f>G45</f>
        <v>0</v>
      </c>
    </row>
    <row r="45" spans="1:14" x14ac:dyDescent="0.2">
      <c r="A45" s="135">
        <v>33</v>
      </c>
      <c r="B45" s="136" t="s">
        <v>139</v>
      </c>
      <c r="C45" s="148" t="s">
        <v>140</v>
      </c>
      <c r="D45" s="137" t="s">
        <v>66</v>
      </c>
      <c r="E45" s="138">
        <v>480.32787999999999</v>
      </c>
      <c r="F45" s="139"/>
      <c r="G45" s="152">
        <f>E45*F45</f>
        <v>0</v>
      </c>
      <c r="H45" s="125"/>
      <c r="I45" s="125"/>
      <c r="J45" s="125"/>
      <c r="K45" s="125"/>
      <c r="L45" s="125"/>
      <c r="M45" s="125"/>
      <c r="N45" s="125"/>
    </row>
    <row r="46" spans="1:14" x14ac:dyDescent="0.2">
      <c r="A46" s="3"/>
      <c r="B46" s="4"/>
      <c r="C46" s="149"/>
      <c r="D46" s="6"/>
      <c r="E46" s="3"/>
      <c r="F46" s="3"/>
      <c r="G46" s="3"/>
    </row>
    <row r="47" spans="1:14" x14ac:dyDescent="0.2">
      <c r="C47" s="150"/>
      <c r="D47" s="10"/>
    </row>
    <row r="48" spans="1:14" x14ac:dyDescent="0.2">
      <c r="B48" s="115" t="s">
        <v>141</v>
      </c>
      <c r="D48" s="10"/>
      <c r="G48" s="151">
        <f>G8+G14+G33+G44</f>
        <v>0</v>
      </c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5">
    <mergeCell ref="A1:G1"/>
    <mergeCell ref="C2:G2"/>
    <mergeCell ref="C3:G3"/>
    <mergeCell ref="C4:G4"/>
    <mergeCell ref="C43:G43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W5000"/>
  <sheetViews>
    <sheetView tabSelected="1" zoomScale="120" zoomScaleNormal="120" workbookViewId="0">
      <pane ySplit="7" topLeftCell="A8" activePane="bottomLeft" state="frozen"/>
      <selection pane="bottomLeft" activeCell="E17" sqref="E17"/>
    </sheetView>
  </sheetViews>
  <sheetFormatPr defaultRowHeight="12.75" outlineLevelRow="1" x14ac:dyDescent="0.2"/>
  <cols>
    <col min="1" max="1" width="3.42578125" customWidth="1"/>
    <col min="2" max="2" width="12.5703125" style="115" customWidth="1"/>
    <col min="3" max="3" width="38.28515625" style="11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16" max="16" width="73.7109375" customWidth="1"/>
  </cols>
  <sheetData>
    <row r="1" spans="1:23" ht="15.75" customHeight="1" x14ac:dyDescent="0.25">
      <c r="A1" s="207" t="s">
        <v>7</v>
      </c>
      <c r="B1" s="207"/>
      <c r="C1" s="207"/>
      <c r="D1" s="207"/>
      <c r="E1" s="207"/>
      <c r="F1" s="207"/>
      <c r="G1" s="207"/>
    </row>
    <row r="2" spans="1:23" ht="24.95" customHeight="1" x14ac:dyDescent="0.2">
      <c r="A2" s="118" t="s">
        <v>8</v>
      </c>
      <c r="B2" s="49"/>
      <c r="C2" s="208" t="s">
        <v>143</v>
      </c>
      <c r="D2" s="209"/>
      <c r="E2" s="209"/>
      <c r="F2" s="209"/>
      <c r="G2" s="210"/>
    </row>
    <row r="3" spans="1:23" ht="24.95" customHeight="1" x14ac:dyDescent="0.2">
      <c r="A3" s="118" t="s">
        <v>9</v>
      </c>
      <c r="B3" s="49" t="s">
        <v>44</v>
      </c>
      <c r="C3" s="208" t="s">
        <v>142</v>
      </c>
      <c r="D3" s="209"/>
      <c r="E3" s="209"/>
      <c r="F3" s="209"/>
      <c r="G3" s="210"/>
    </row>
    <row r="4" spans="1:23" ht="24.95" customHeight="1" x14ac:dyDescent="0.2">
      <c r="A4" s="119" t="s">
        <v>10</v>
      </c>
      <c r="B4" s="120" t="s">
        <v>44</v>
      </c>
      <c r="C4" s="211" t="s">
        <v>142</v>
      </c>
      <c r="D4" s="212"/>
      <c r="E4" s="212"/>
      <c r="F4" s="212"/>
      <c r="G4" s="213"/>
    </row>
    <row r="5" spans="1:23" x14ac:dyDescent="0.2">
      <c r="D5" s="10"/>
    </row>
    <row r="6" spans="1:23" x14ac:dyDescent="0.2">
      <c r="A6" s="122" t="s">
        <v>57</v>
      </c>
      <c r="B6" s="124" t="s">
        <v>58</v>
      </c>
      <c r="C6" s="124" t="s">
        <v>59</v>
      </c>
      <c r="D6" s="123" t="s">
        <v>60</v>
      </c>
      <c r="E6" s="122" t="s">
        <v>61</v>
      </c>
      <c r="F6" s="121" t="s">
        <v>62</v>
      </c>
      <c r="G6" s="122" t="s">
        <v>31</v>
      </c>
    </row>
    <row r="7" spans="1:23" ht="36" hidden="1" x14ac:dyDescent="0.2">
      <c r="A7" s="3"/>
      <c r="B7" s="4"/>
      <c r="C7" s="4"/>
      <c r="D7" s="6"/>
      <c r="E7" s="126"/>
      <c r="F7" s="127"/>
      <c r="G7" s="127"/>
    </row>
    <row r="8" spans="1:23" x14ac:dyDescent="0.2">
      <c r="A8" s="130" t="s">
        <v>63</v>
      </c>
      <c r="B8" s="131" t="s">
        <v>47</v>
      </c>
      <c r="C8" s="146" t="s">
        <v>48</v>
      </c>
      <c r="D8" s="132"/>
      <c r="E8" s="133"/>
      <c r="F8" s="134"/>
      <c r="G8" s="134">
        <f>G9+G10+G11+G12+G13</f>
        <v>0</v>
      </c>
    </row>
    <row r="9" spans="1:23" ht="33.75" x14ac:dyDescent="0.2">
      <c r="A9" s="140">
        <v>1</v>
      </c>
      <c r="B9" s="141" t="s">
        <v>64</v>
      </c>
      <c r="C9" s="147" t="s">
        <v>65</v>
      </c>
      <c r="D9" s="142" t="s">
        <v>66</v>
      </c>
      <c r="E9" s="143">
        <v>99.22</v>
      </c>
      <c r="F9" s="144"/>
      <c r="G9" s="144">
        <f>E9*F9</f>
        <v>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</row>
    <row r="10" spans="1:23" ht="33.75" x14ac:dyDescent="0.2">
      <c r="A10" s="140">
        <v>2</v>
      </c>
      <c r="B10" s="141" t="s">
        <v>67</v>
      </c>
      <c r="C10" s="147" t="s">
        <v>68</v>
      </c>
      <c r="D10" s="142" t="s">
        <v>66</v>
      </c>
      <c r="E10" s="143">
        <v>6.05</v>
      </c>
      <c r="F10" s="144"/>
      <c r="G10" s="144">
        <f t="shared" ref="G10:G13" si="0">E10*F10</f>
        <v>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</row>
    <row r="11" spans="1:23" ht="33.75" x14ac:dyDescent="0.2">
      <c r="A11" s="140">
        <v>3</v>
      </c>
      <c r="B11" s="141" t="s">
        <v>69</v>
      </c>
      <c r="C11" s="147" t="s">
        <v>70</v>
      </c>
      <c r="D11" s="142" t="s">
        <v>66</v>
      </c>
      <c r="E11" s="143">
        <v>1.4079999999999999</v>
      </c>
      <c r="F11" s="144"/>
      <c r="G11" s="144">
        <f t="shared" si="0"/>
        <v>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</row>
    <row r="12" spans="1:23" ht="22.5" x14ac:dyDescent="0.2">
      <c r="A12" s="140">
        <v>4</v>
      </c>
      <c r="B12" s="141" t="s">
        <v>71</v>
      </c>
      <c r="C12" s="147" t="s">
        <v>72</v>
      </c>
      <c r="D12" s="142" t="s">
        <v>73</v>
      </c>
      <c r="E12" s="143">
        <v>1</v>
      </c>
      <c r="F12" s="144"/>
      <c r="G12" s="144">
        <f t="shared" si="0"/>
        <v>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</row>
    <row r="13" spans="1:23" x14ac:dyDescent="0.2">
      <c r="A13" s="140">
        <v>5</v>
      </c>
      <c r="B13" s="141" t="s">
        <v>74</v>
      </c>
      <c r="C13" s="147" t="s">
        <v>75</v>
      </c>
      <c r="D13" s="142" t="s">
        <v>76</v>
      </c>
      <c r="E13" s="143">
        <v>1</v>
      </c>
      <c r="F13" s="144"/>
      <c r="G13" s="144">
        <f t="shared" si="0"/>
        <v>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</row>
    <row r="14" spans="1:23" x14ac:dyDescent="0.2">
      <c r="A14" s="130" t="s">
        <v>63</v>
      </c>
      <c r="B14" s="131" t="s">
        <v>49</v>
      </c>
      <c r="C14" s="146" t="s">
        <v>50</v>
      </c>
      <c r="D14" s="132"/>
      <c r="E14" s="133"/>
      <c r="F14" s="134"/>
      <c r="G14" s="134">
        <f>G15+G16+G17+G18+G19+G20+G21+G22+G23+G24+G25+G26+G27</f>
        <v>0</v>
      </c>
    </row>
    <row r="15" spans="1:23" x14ac:dyDescent="0.2">
      <c r="A15" s="140">
        <v>6</v>
      </c>
      <c r="B15" s="141" t="s">
        <v>77</v>
      </c>
      <c r="C15" s="147" t="s">
        <v>78</v>
      </c>
      <c r="D15" s="142" t="s">
        <v>79</v>
      </c>
      <c r="E15" s="143">
        <v>43</v>
      </c>
      <c r="F15" s="144"/>
      <c r="G15" s="144">
        <f t="shared" ref="G15:G27" si="1">E15*F15</f>
        <v>0</v>
      </c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</row>
    <row r="16" spans="1:23" ht="33.75" x14ac:dyDescent="0.2">
      <c r="A16" s="140">
        <v>7</v>
      </c>
      <c r="B16" s="141" t="s">
        <v>80</v>
      </c>
      <c r="C16" s="147" t="s">
        <v>81</v>
      </c>
      <c r="D16" s="142" t="s">
        <v>82</v>
      </c>
      <c r="E16" s="143">
        <v>0.64</v>
      </c>
      <c r="F16" s="144"/>
      <c r="G16" s="144">
        <f t="shared" si="1"/>
        <v>0</v>
      </c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</row>
    <row r="17" spans="1:23" ht="22.5" x14ac:dyDescent="0.2">
      <c r="A17" s="140">
        <v>8</v>
      </c>
      <c r="B17" s="141" t="s">
        <v>83</v>
      </c>
      <c r="C17" s="147" t="s">
        <v>84</v>
      </c>
      <c r="D17" s="142" t="s">
        <v>82</v>
      </c>
      <c r="E17" s="143">
        <v>2.75</v>
      </c>
      <c r="F17" s="144"/>
      <c r="G17" s="144">
        <f t="shared" si="1"/>
        <v>0</v>
      </c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</row>
    <row r="18" spans="1:23" ht="33.75" x14ac:dyDescent="0.2">
      <c r="A18" s="140">
        <v>9</v>
      </c>
      <c r="B18" s="141" t="s">
        <v>85</v>
      </c>
      <c r="C18" s="147" t="s">
        <v>86</v>
      </c>
      <c r="D18" s="142" t="s">
        <v>82</v>
      </c>
      <c r="E18" s="143">
        <v>0.2</v>
      </c>
      <c r="F18" s="144"/>
      <c r="G18" s="144">
        <f t="shared" si="1"/>
        <v>0</v>
      </c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</row>
    <row r="19" spans="1:23" ht="22.5" x14ac:dyDescent="0.2">
      <c r="A19" s="140">
        <v>10</v>
      </c>
      <c r="B19" s="141" t="s">
        <v>90</v>
      </c>
      <c r="C19" s="147" t="s">
        <v>91</v>
      </c>
      <c r="D19" s="142" t="s">
        <v>89</v>
      </c>
      <c r="E19" s="143">
        <v>130.6</v>
      </c>
      <c r="F19" s="144"/>
      <c r="G19" s="144">
        <f t="shared" si="1"/>
        <v>0</v>
      </c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</row>
    <row r="20" spans="1:23" ht="22.5" x14ac:dyDescent="0.2">
      <c r="A20" s="140">
        <v>11</v>
      </c>
      <c r="B20" s="141" t="s">
        <v>92</v>
      </c>
      <c r="C20" s="147" t="s">
        <v>93</v>
      </c>
      <c r="D20" s="142" t="s">
        <v>79</v>
      </c>
      <c r="E20" s="143">
        <v>20</v>
      </c>
      <c r="F20" s="144"/>
      <c r="G20" s="144">
        <f t="shared" si="1"/>
        <v>0</v>
      </c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</row>
    <row r="21" spans="1:23" ht="22.5" x14ac:dyDescent="0.2">
      <c r="A21" s="140">
        <v>12</v>
      </c>
      <c r="B21" s="141" t="s">
        <v>94</v>
      </c>
      <c r="C21" s="147" t="s">
        <v>95</v>
      </c>
      <c r="D21" s="142" t="s">
        <v>96</v>
      </c>
      <c r="E21" s="143">
        <v>9.4499999999999993</v>
      </c>
      <c r="F21" s="144"/>
      <c r="G21" s="144">
        <f t="shared" si="1"/>
        <v>0</v>
      </c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</row>
    <row r="22" spans="1:23" ht="45" x14ac:dyDescent="0.2">
      <c r="A22" s="140">
        <v>13</v>
      </c>
      <c r="B22" s="141" t="s">
        <v>97</v>
      </c>
      <c r="C22" s="147" t="s">
        <v>98</v>
      </c>
      <c r="D22" s="142" t="s">
        <v>82</v>
      </c>
      <c r="E22" s="143">
        <v>45.1</v>
      </c>
      <c r="F22" s="144"/>
      <c r="G22" s="144">
        <f t="shared" si="1"/>
        <v>0</v>
      </c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</row>
    <row r="23" spans="1:23" ht="22.5" x14ac:dyDescent="0.2">
      <c r="A23" s="140">
        <v>14</v>
      </c>
      <c r="B23" s="141" t="s">
        <v>99</v>
      </c>
      <c r="C23" s="147" t="s">
        <v>100</v>
      </c>
      <c r="D23" s="142" t="s">
        <v>101</v>
      </c>
      <c r="E23" s="143">
        <v>130.6</v>
      </c>
      <c r="F23" s="144"/>
      <c r="G23" s="144">
        <f t="shared" si="1"/>
        <v>0</v>
      </c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</row>
    <row r="24" spans="1:23" ht="33.75" x14ac:dyDescent="0.2">
      <c r="A24" s="140">
        <v>15</v>
      </c>
      <c r="B24" s="141" t="s">
        <v>102</v>
      </c>
      <c r="C24" s="147" t="s">
        <v>103</v>
      </c>
      <c r="D24" s="142" t="s">
        <v>101</v>
      </c>
      <c r="E24" s="143">
        <v>130.6</v>
      </c>
      <c r="F24" s="144"/>
      <c r="G24" s="144">
        <f t="shared" si="1"/>
        <v>0</v>
      </c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</row>
    <row r="25" spans="1:23" ht="33.75" x14ac:dyDescent="0.2">
      <c r="A25" s="140">
        <v>16</v>
      </c>
      <c r="B25" s="141" t="s">
        <v>104</v>
      </c>
      <c r="C25" s="147" t="s">
        <v>105</v>
      </c>
      <c r="D25" s="142" t="s">
        <v>101</v>
      </c>
      <c r="E25" s="143">
        <v>130.6</v>
      </c>
      <c r="F25" s="144"/>
      <c r="G25" s="144">
        <f t="shared" si="1"/>
        <v>0</v>
      </c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</row>
    <row r="26" spans="1:23" ht="45" x14ac:dyDescent="0.2">
      <c r="A26" s="140">
        <v>17</v>
      </c>
      <c r="B26" s="141" t="s">
        <v>110</v>
      </c>
      <c r="C26" s="147" t="s">
        <v>111</v>
      </c>
      <c r="D26" s="142" t="s">
        <v>101</v>
      </c>
      <c r="E26" s="143">
        <v>9.52</v>
      </c>
      <c r="F26" s="144"/>
      <c r="G26" s="144">
        <f t="shared" si="1"/>
        <v>0</v>
      </c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</row>
    <row r="27" spans="1:23" ht="33.75" x14ac:dyDescent="0.2">
      <c r="A27" s="140">
        <v>18</v>
      </c>
      <c r="B27" s="141" t="s">
        <v>115</v>
      </c>
      <c r="C27" s="147" t="s">
        <v>116</v>
      </c>
      <c r="D27" s="142" t="s">
        <v>114</v>
      </c>
      <c r="E27" s="143">
        <v>5</v>
      </c>
      <c r="F27" s="144"/>
      <c r="G27" s="144">
        <f t="shared" si="1"/>
        <v>0</v>
      </c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</row>
    <row r="28" spans="1:23" x14ac:dyDescent="0.2">
      <c r="A28" s="130" t="s">
        <v>63</v>
      </c>
      <c r="B28" s="131" t="s">
        <v>51</v>
      </c>
      <c r="C28" s="146" t="s">
        <v>52</v>
      </c>
      <c r="D28" s="132"/>
      <c r="E28" s="133"/>
      <c r="F28" s="134"/>
      <c r="G28" s="134">
        <f>G29+G30+G31+G32+G33+G34</f>
        <v>0</v>
      </c>
    </row>
    <row r="29" spans="1:23" ht="22.5" x14ac:dyDescent="0.2">
      <c r="A29" s="140">
        <v>19</v>
      </c>
      <c r="B29" s="141" t="s">
        <v>119</v>
      </c>
      <c r="C29" s="147" t="s">
        <v>120</v>
      </c>
      <c r="D29" s="142" t="s">
        <v>101</v>
      </c>
      <c r="E29" s="143">
        <v>130.6</v>
      </c>
      <c r="F29" s="144"/>
      <c r="G29" s="144">
        <f t="shared" ref="G29:G34" si="2">E29*F29</f>
        <v>0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</row>
    <row r="30" spans="1:23" x14ac:dyDescent="0.2">
      <c r="A30" s="140">
        <v>20</v>
      </c>
      <c r="B30" s="141" t="s">
        <v>121</v>
      </c>
      <c r="C30" s="147" t="s">
        <v>122</v>
      </c>
      <c r="D30" s="142" t="s">
        <v>79</v>
      </c>
      <c r="E30" s="143">
        <v>12</v>
      </c>
      <c r="F30" s="144"/>
      <c r="G30" s="144">
        <f t="shared" si="2"/>
        <v>0</v>
      </c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</row>
    <row r="31" spans="1:23" ht="22.5" x14ac:dyDescent="0.2">
      <c r="A31" s="140">
        <v>21</v>
      </c>
      <c r="B31" s="141" t="s">
        <v>123</v>
      </c>
      <c r="C31" s="147" t="s">
        <v>124</v>
      </c>
      <c r="D31" s="142" t="s">
        <v>79</v>
      </c>
      <c r="E31" s="143">
        <v>43</v>
      </c>
      <c r="F31" s="144"/>
      <c r="G31" s="144">
        <f t="shared" si="2"/>
        <v>0</v>
      </c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</row>
    <row r="32" spans="1:23" x14ac:dyDescent="0.2">
      <c r="A32" s="140">
        <v>22</v>
      </c>
      <c r="B32" s="141" t="s">
        <v>125</v>
      </c>
      <c r="C32" s="147" t="s">
        <v>126</v>
      </c>
      <c r="D32" s="142" t="s">
        <v>79</v>
      </c>
      <c r="E32" s="143">
        <v>43</v>
      </c>
      <c r="F32" s="144"/>
      <c r="G32" s="144">
        <f t="shared" si="2"/>
        <v>0</v>
      </c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</row>
    <row r="33" spans="1:23" ht="22.5" x14ac:dyDescent="0.2">
      <c r="A33" s="140">
        <v>23</v>
      </c>
      <c r="B33" s="141" t="s">
        <v>127</v>
      </c>
      <c r="C33" s="147" t="s">
        <v>128</v>
      </c>
      <c r="D33" s="142" t="s">
        <v>129</v>
      </c>
      <c r="E33" s="143">
        <v>43</v>
      </c>
      <c r="F33" s="144"/>
      <c r="G33" s="144">
        <f t="shared" si="2"/>
        <v>0</v>
      </c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</row>
    <row r="34" spans="1:23" ht="45" x14ac:dyDescent="0.2">
      <c r="A34" s="135">
        <v>24</v>
      </c>
      <c r="B34" s="136" t="s">
        <v>136</v>
      </c>
      <c r="C34" s="148" t="s">
        <v>137</v>
      </c>
      <c r="D34" s="137" t="s">
        <v>79</v>
      </c>
      <c r="E34" s="138">
        <v>12</v>
      </c>
      <c r="F34" s="139"/>
      <c r="G34" s="144">
        <f t="shared" si="2"/>
        <v>0</v>
      </c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</row>
    <row r="35" spans="1:23" ht="22.5" outlineLevel="1" x14ac:dyDescent="0.2">
      <c r="A35" s="128"/>
      <c r="B35" s="129"/>
      <c r="C35" s="214" t="s">
        <v>138</v>
      </c>
      <c r="D35" s="215"/>
      <c r="E35" s="215"/>
      <c r="F35" s="215"/>
      <c r="G35" s="215"/>
      <c r="H35" s="125"/>
      <c r="I35" s="125"/>
      <c r="J35" s="125"/>
      <c r="K35" s="125"/>
      <c r="L35" s="125"/>
      <c r="M35" s="125"/>
      <c r="N35" s="125"/>
      <c r="O35" s="125"/>
      <c r="P35" s="145" t="str">
        <f>C35</f>
        <v>cementovou maltou - obrubník přímý 50 x 200 mm, dl.1000 mm - barva přírodní … náhrada odstran. obrubníků</v>
      </c>
      <c r="Q35" s="125"/>
      <c r="R35" s="125"/>
      <c r="S35" s="125"/>
      <c r="T35" s="125"/>
      <c r="U35" s="125"/>
      <c r="V35" s="125"/>
      <c r="W35" s="125"/>
    </row>
    <row r="36" spans="1:23" x14ac:dyDescent="0.2">
      <c r="A36" s="130" t="s">
        <v>63</v>
      </c>
      <c r="B36" s="131" t="s">
        <v>53</v>
      </c>
      <c r="C36" s="146" t="s">
        <v>54</v>
      </c>
      <c r="D36" s="132"/>
      <c r="E36" s="133"/>
      <c r="F36" s="134"/>
      <c r="G36" s="134">
        <f>G37</f>
        <v>0</v>
      </c>
    </row>
    <row r="37" spans="1:23" x14ac:dyDescent="0.2">
      <c r="A37" s="135">
        <v>25</v>
      </c>
      <c r="B37" s="136" t="s">
        <v>139</v>
      </c>
      <c r="C37" s="148" t="s">
        <v>140</v>
      </c>
      <c r="D37" s="137" t="s">
        <v>66</v>
      </c>
      <c r="E37" s="138">
        <v>32.79439</v>
      </c>
      <c r="F37" s="139"/>
      <c r="G37" s="152">
        <f>E37*F37</f>
        <v>0</v>
      </c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</row>
    <row r="38" spans="1:23" x14ac:dyDescent="0.2">
      <c r="A38" s="3"/>
      <c r="B38" s="4"/>
      <c r="C38" s="149"/>
      <c r="D38" s="6"/>
      <c r="E38" s="3"/>
      <c r="F38" s="3"/>
      <c r="G38" s="3"/>
    </row>
    <row r="39" spans="1:23" x14ac:dyDescent="0.2">
      <c r="C39" s="150"/>
      <c r="D39" s="10"/>
    </row>
    <row r="40" spans="1:23" x14ac:dyDescent="0.2">
      <c r="B40" s="115" t="s">
        <v>141</v>
      </c>
      <c r="D40" s="10"/>
      <c r="G40" s="151">
        <f>G8+G14+G28+G36</f>
        <v>0</v>
      </c>
    </row>
    <row r="41" spans="1:23" x14ac:dyDescent="0.2">
      <c r="D41" s="10"/>
    </row>
    <row r="42" spans="1:23" x14ac:dyDescent="0.2">
      <c r="D42" s="10"/>
    </row>
    <row r="43" spans="1:23" x14ac:dyDescent="0.2">
      <c r="D43" s="10"/>
    </row>
    <row r="44" spans="1:23" x14ac:dyDescent="0.2">
      <c r="D44" s="10"/>
    </row>
    <row r="45" spans="1:23" x14ac:dyDescent="0.2">
      <c r="D45" s="10"/>
    </row>
    <row r="46" spans="1:23" x14ac:dyDescent="0.2">
      <c r="D46" s="10"/>
    </row>
    <row r="47" spans="1:23" x14ac:dyDescent="0.2">
      <c r="D47" s="10"/>
    </row>
    <row r="48" spans="1:2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5">
    <mergeCell ref="A1:G1"/>
    <mergeCell ref="C2:G2"/>
    <mergeCell ref="C3:G3"/>
    <mergeCell ref="C4:G4"/>
    <mergeCell ref="C35:G35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01 01 Pol</vt:lpstr>
      <vt:lpstr>02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'02 02 Pol'!Názvy_tisku</vt:lpstr>
      <vt:lpstr>oadresa</vt:lpstr>
      <vt:lpstr>Stavba!Objednatel</vt:lpstr>
      <vt:lpstr>Stavba!Objekt</vt:lpstr>
      <vt:lpstr>'01 01 Pol'!Oblast_tisku</vt:lpstr>
      <vt:lpstr>'02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Lichvárová Iveta</cp:lastModifiedBy>
  <cp:lastPrinted>2025-04-10T05:47:22Z</cp:lastPrinted>
  <dcterms:created xsi:type="dcterms:W3CDTF">2009-04-08T07:15:50Z</dcterms:created>
  <dcterms:modified xsi:type="dcterms:W3CDTF">2025-04-22T13:41:12Z</dcterms:modified>
</cp:coreProperties>
</file>