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ynologyDrive\Projekce\2025\BREDA KOPULE\Rozpočet\"/>
    </mc:Choice>
  </mc:AlternateContent>
  <xr:revisionPtr revIDLastSave="0" documentId="8_{2935632A-220E-4989-9DA4-36F87B692813}" xr6:coauthVersionLast="47" xr6:coauthVersionMax="47" xr10:uidLastSave="{00000000-0000-0000-0000-000000000000}"/>
  <bookViews>
    <workbookView xWindow="-7440" yWindow="-20190" windowWidth="25440" windowHeight="15975" activeTab="1" xr2:uid="{00000000-000D-0000-FFFF-FFFF00000000}"/>
  </bookViews>
  <sheets>
    <sheet name="Rekapitulace stavby" sheetId="1" r:id="rId1"/>
    <sheet name="1 - BREDA - REKONSTRUKCE ..." sheetId="2" r:id="rId2"/>
    <sheet name="Pokyny pro vyplnění" sheetId="3" r:id="rId3"/>
  </sheets>
  <definedNames>
    <definedName name="_xlnm._FilterDatabase" localSheetId="1" hidden="1">'1 - BREDA - REKONSTRUKCE ...'!$C$102:$K$241</definedName>
    <definedName name="_xlnm.Print_Titles" localSheetId="1">'1 - BREDA - REKONSTRUKCE ...'!$102:$102</definedName>
    <definedName name="_xlnm.Print_Titles" localSheetId="0">'Rekapitulace stavby'!$52:$52</definedName>
    <definedName name="_xlnm.Print_Area" localSheetId="1">'1 - BREDA - REKONSTRUKCE ...'!$C$4:$J$39,'1 - BREDA - REKONSTRUKCE ...'!$C$45:$J$84,'1 - BREDA - REKONSTRUKCE ...'!$C$90:$J$241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17" i="2" l="1"/>
  <c r="J37" i="2"/>
  <c r="J36" i="2"/>
  <c r="AY55" i="1"/>
  <c r="J35" i="2"/>
  <c r="AX55" i="1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T233" i="2"/>
  <c r="R234" i="2"/>
  <c r="R233" i="2"/>
  <c r="P234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T228" i="2"/>
  <c r="R229" i="2"/>
  <c r="R228" i="2"/>
  <c r="P229" i="2"/>
  <c r="P228" i="2"/>
  <c r="BI227" i="2"/>
  <c r="BH227" i="2"/>
  <c r="BG227" i="2"/>
  <c r="BF227" i="2"/>
  <c r="T227" i="2"/>
  <c r="T226" i="2"/>
  <c r="R227" i="2"/>
  <c r="R226" i="2"/>
  <c r="P227" i="2"/>
  <c r="P226" i="2"/>
  <c r="BI224" i="2"/>
  <c r="BH224" i="2"/>
  <c r="BG224" i="2"/>
  <c r="BF224" i="2"/>
  <c r="T224" i="2"/>
  <c r="T223" i="2"/>
  <c r="R224" i="2"/>
  <c r="R223" i="2"/>
  <c r="P224" i="2"/>
  <c r="P223" i="2" s="1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T184" i="2"/>
  <c r="R185" i="2"/>
  <c r="R184" i="2"/>
  <c r="P185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T150" i="2"/>
  <c r="R151" i="2"/>
  <c r="R150" i="2" s="1"/>
  <c r="P151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J100" i="2"/>
  <c r="J99" i="2"/>
  <c r="F97" i="2"/>
  <c r="E95" i="2"/>
  <c r="J55" i="2"/>
  <c r="J54" i="2"/>
  <c r="F52" i="2"/>
  <c r="E50" i="2"/>
  <c r="J18" i="2"/>
  <c r="E18" i="2"/>
  <c r="F100" i="2" s="1"/>
  <c r="J15" i="2"/>
  <c r="E15" i="2"/>
  <c r="F54" i="2" s="1"/>
  <c r="J14" i="2"/>
  <c r="J12" i="2"/>
  <c r="J97" i="2"/>
  <c r="E7" i="2"/>
  <c r="E93" i="2" s="1"/>
  <c r="L50" i="1"/>
  <c r="AM50" i="1"/>
  <c r="AM49" i="1"/>
  <c r="L49" i="1"/>
  <c r="AM47" i="1"/>
  <c r="L47" i="1"/>
  <c r="L45" i="1"/>
  <c r="L44" i="1"/>
  <c r="J200" i="2"/>
  <c r="BK212" i="2"/>
  <c r="J181" i="2"/>
  <c r="J229" i="2"/>
  <c r="BK203" i="2"/>
  <c r="J109" i="2"/>
  <c r="BK110" i="2"/>
  <c r="BK116" i="2"/>
  <c r="J111" i="2"/>
  <c r="J206" i="2"/>
  <c r="BK154" i="2"/>
  <c r="J234" i="2"/>
  <c r="J183" i="2"/>
  <c r="J107" i="2"/>
  <c r="BK158" i="2"/>
  <c r="BK113" i="2"/>
  <c r="BK181" i="2"/>
  <c r="BK177" i="2"/>
  <c r="J171" i="2"/>
  <c r="J221" i="2"/>
  <c r="J154" i="2"/>
  <c r="J110" i="2"/>
  <c r="BK164" i="2"/>
  <c r="BK114" i="2"/>
  <c r="BK161" i="2"/>
  <c r="BK132" i="2"/>
  <c r="J130" i="2"/>
  <c r="J188" i="2"/>
  <c r="J141" i="2"/>
  <c r="BK217" i="2"/>
  <c r="BK149" i="2"/>
  <c r="J169" i="2"/>
  <c r="J125" i="2"/>
  <c r="J208" i="2"/>
  <c r="J145" i="2"/>
  <c r="J129" i="2"/>
  <c r="BK109" i="2"/>
  <c r="BK165" i="2"/>
  <c r="J168" i="2"/>
  <c r="BK162" i="2"/>
  <c r="BK171" i="2"/>
  <c r="BK240" i="2"/>
  <c r="J175" i="2"/>
  <c r="J219" i="2"/>
  <c r="BK147" i="2"/>
  <c r="BK108" i="2"/>
  <c r="J115" i="2"/>
  <c r="J192" i="2"/>
  <c r="J157" i="2"/>
  <c r="BK141" i="2"/>
  <c r="BK133" i="2"/>
  <c r="J198" i="2"/>
  <c r="BK238" i="2"/>
  <c r="BK157" i="2"/>
  <c r="J240" i="2"/>
  <c r="J161" i="2"/>
  <c r="BK219" i="2"/>
  <c r="BK139" i="2"/>
  <c r="J215" i="2"/>
  <c r="J180" i="2"/>
  <c r="J236" i="2"/>
  <c r="J160" i="2"/>
  <c r="BK129" i="2"/>
  <c r="J214" i="2"/>
  <c r="BK143" i="2"/>
  <c r="J166" i="2"/>
  <c r="BK214" i="2"/>
  <c r="J108" i="2"/>
  <c r="BK175" i="2"/>
  <c r="J124" i="2"/>
  <c r="J122" i="2"/>
  <c r="BK122" i="2"/>
  <c r="BK208" i="2"/>
  <c r="J117" i="2"/>
  <c r="BK202" i="2"/>
  <c r="BK180" i="2"/>
  <c r="J212" i="2"/>
  <c r="J133" i="2"/>
  <c r="BK201" i="2"/>
  <c r="BK121" i="2"/>
  <c r="BK168" i="2"/>
  <c r="J191" i="2"/>
  <c r="J232" i="2"/>
  <c r="BK224" i="2"/>
  <c r="BK125" i="2"/>
  <c r="BK192" i="2"/>
  <c r="J151" i="2"/>
  <c r="J113" i="2"/>
  <c r="AS54" i="1"/>
  <c r="BK215" i="2"/>
  <c r="BK138" i="2"/>
  <c r="BK229" i="2"/>
  <c r="J119" i="2"/>
  <c r="J210" i="2"/>
  <c r="BK107" i="2"/>
  <c r="J146" i="2"/>
  <c r="BK198" i="2"/>
  <c r="J227" i="2"/>
  <c r="J147" i="2"/>
  <c r="J156" i="2"/>
  <c r="BK220" i="2"/>
  <c r="BK189" i="2"/>
  <c r="BK115" i="2"/>
  <c r="BK194" i="2"/>
  <c r="BK146" i="2"/>
  <c r="BK151" i="2"/>
  <c r="J139" i="2"/>
  <c r="J158" i="2"/>
  <c r="BK130" i="2"/>
  <c r="J202" i="2"/>
  <c r="BK160" i="2"/>
  <c r="BK190" i="2"/>
  <c r="J116" i="2"/>
  <c r="J196" i="2"/>
  <c r="J143" i="2"/>
  <c r="J178" i="2"/>
  <c r="BK210" i="2"/>
  <c r="J224" i="2"/>
  <c r="BK124" i="2"/>
  <c r="BK187" i="2"/>
  <c r="BK169" i="2"/>
  <c r="J164" i="2"/>
  <c r="BK236" i="2"/>
  <c r="J121" i="2"/>
  <c r="J217" i="2"/>
  <c r="BK156" i="2"/>
  <c r="BK106" i="2"/>
  <c r="BK145" i="2"/>
  <c r="BK232" i="2"/>
  <c r="J149" i="2"/>
  <c r="BK111" i="2"/>
  <c r="J189" i="2"/>
  <c r="J194" i="2"/>
  <c r="BK221" i="2"/>
  <c r="J132" i="2"/>
  <c r="J162" i="2"/>
  <c r="J127" i="2"/>
  <c r="BK227" i="2"/>
  <c r="BK127" i="2"/>
  <c r="J190" i="2"/>
  <c r="J185" i="2"/>
  <c r="J201" i="2"/>
  <c r="BK234" i="2"/>
  <c r="BK117" i="2"/>
  <c r="BK185" i="2"/>
  <c r="J177" i="2"/>
  <c r="BK206" i="2"/>
  <c r="J131" i="2"/>
  <c r="BK178" i="2"/>
  <c r="BK119" i="2"/>
  <c r="BK188" i="2"/>
  <c r="BK209" i="2"/>
  <c r="J138" i="2"/>
  <c r="BK200" i="2"/>
  <c r="J187" i="2"/>
  <c r="J220" i="2"/>
  <c r="J165" i="2"/>
  <c r="BK196" i="2"/>
  <c r="BK231" i="2"/>
  <c r="BK126" i="2"/>
  <c r="J238" i="2"/>
  <c r="J126" i="2"/>
  <c r="BK166" i="2"/>
  <c r="J209" i="2"/>
  <c r="BK137" i="2"/>
  <c r="J231" i="2"/>
  <c r="J106" i="2"/>
  <c r="J203" i="2"/>
  <c r="BK131" i="2"/>
  <c r="J137" i="2"/>
  <c r="BK191" i="2"/>
  <c r="J114" i="2"/>
  <c r="BK183" i="2"/>
  <c r="R205" i="2" l="1"/>
  <c r="P216" i="2"/>
  <c r="BK213" i="2"/>
  <c r="J213" i="2"/>
  <c r="J75" i="2"/>
  <c r="BK216" i="2"/>
  <c r="J216" i="2"/>
  <c r="J76" i="2"/>
  <c r="P105" i="2"/>
  <c r="P123" i="2"/>
  <c r="R140" i="2"/>
  <c r="R159" i="2"/>
  <c r="BK179" i="2"/>
  <c r="J179" i="2"/>
  <c r="J70" i="2"/>
  <c r="T186" i="2"/>
  <c r="R216" i="2"/>
  <c r="T216" i="2"/>
  <c r="BK123" i="2"/>
  <c r="J123" i="2" s="1"/>
  <c r="J63" i="2" s="1"/>
  <c r="P140" i="2"/>
  <c r="T153" i="2"/>
  <c r="P167" i="2"/>
  <c r="BK186" i="2"/>
  <c r="J186" i="2"/>
  <c r="J72" i="2"/>
  <c r="T197" i="2"/>
  <c r="BK230" i="2"/>
  <c r="J230" i="2"/>
  <c r="J81" i="2"/>
  <c r="R105" i="2"/>
  <c r="R118" i="2"/>
  <c r="BK140" i="2"/>
  <c r="J140" i="2"/>
  <c r="J64" i="2"/>
  <c r="BK159" i="2"/>
  <c r="J159" i="2"/>
  <c r="J68" i="2"/>
  <c r="BK167" i="2"/>
  <c r="J167" i="2"/>
  <c r="J69" i="2"/>
  <c r="P179" i="2"/>
  <c r="P186" i="2"/>
  <c r="P197" i="2"/>
  <c r="T205" i="2"/>
  <c r="R230" i="2"/>
  <c r="BK235" i="2"/>
  <c r="J235" i="2"/>
  <c r="J83" i="2"/>
  <c r="T105" i="2"/>
  <c r="P118" i="2"/>
  <c r="BK153" i="2"/>
  <c r="J153" i="2"/>
  <c r="J67" i="2" s="1"/>
  <c r="P159" i="2"/>
  <c r="T159" i="2"/>
  <c r="T179" i="2"/>
  <c r="R197" i="2"/>
  <c r="T213" i="2"/>
  <c r="P230" i="2"/>
  <c r="P235" i="2"/>
  <c r="P222" i="2" s="1"/>
  <c r="BK105" i="2"/>
  <c r="J105" i="2"/>
  <c r="J61" i="2"/>
  <c r="BK118" i="2"/>
  <c r="J118" i="2"/>
  <c r="J62" i="2"/>
  <c r="T118" i="2"/>
  <c r="R123" i="2"/>
  <c r="T140" i="2"/>
  <c r="P153" i="2"/>
  <c r="T167" i="2"/>
  <c r="R179" i="2"/>
  <c r="BK197" i="2"/>
  <c r="J197" i="2" s="1"/>
  <c r="J73" i="2" s="1"/>
  <c r="P205" i="2"/>
  <c r="R213" i="2"/>
  <c r="T230" i="2"/>
  <c r="R235" i="2"/>
  <c r="T123" i="2"/>
  <c r="R153" i="2"/>
  <c r="R167" i="2"/>
  <c r="R186" i="2"/>
  <c r="BK205" i="2"/>
  <c r="J205" i="2" s="1"/>
  <c r="J74" i="2" s="1"/>
  <c r="P213" i="2"/>
  <c r="T235" i="2"/>
  <c r="F55" i="2"/>
  <c r="F99" i="2"/>
  <c r="BE113" i="2"/>
  <c r="BE114" i="2"/>
  <c r="BE116" i="2"/>
  <c r="BE203" i="2"/>
  <c r="BE224" i="2"/>
  <c r="BE232" i="2"/>
  <c r="BE234" i="2"/>
  <c r="BE109" i="2"/>
  <c r="BE131" i="2"/>
  <c r="BE181" i="2"/>
  <c r="BE188" i="2"/>
  <c r="BE194" i="2"/>
  <c r="BE217" i="2"/>
  <c r="BE220" i="2"/>
  <c r="BE117" i="2"/>
  <c r="BE127" i="2"/>
  <c r="BE129" i="2"/>
  <c r="BE151" i="2"/>
  <c r="BE162" i="2"/>
  <c r="BE168" i="2"/>
  <c r="BE175" i="2"/>
  <c r="BE192" i="2"/>
  <c r="BE196" i="2"/>
  <c r="BE206" i="2"/>
  <c r="BE208" i="2"/>
  <c r="E48" i="2"/>
  <c r="J52" i="2"/>
  <c r="BE138" i="2"/>
  <c r="BE145" i="2"/>
  <c r="BE149" i="2"/>
  <c r="BE191" i="2"/>
  <c r="BE231" i="2"/>
  <c r="BE236" i="2"/>
  <c r="BE126" i="2"/>
  <c r="BE132" i="2"/>
  <c r="BE133" i="2"/>
  <c r="BE147" i="2"/>
  <c r="BE165" i="2"/>
  <c r="BE200" i="2"/>
  <c r="BE238" i="2"/>
  <c r="BE240" i="2"/>
  <c r="BE110" i="2"/>
  <c r="BE119" i="2"/>
  <c r="BE121" i="2"/>
  <c r="BE122" i="2"/>
  <c r="BE169" i="2"/>
  <c r="BE171" i="2"/>
  <c r="BE210" i="2"/>
  <c r="BE212" i="2"/>
  <c r="BE219" i="2"/>
  <c r="BE106" i="2"/>
  <c r="BE111" i="2"/>
  <c r="BE143" i="2"/>
  <c r="BE187" i="2"/>
  <c r="BE214" i="2"/>
  <c r="BE221" i="2"/>
  <c r="BK223" i="2"/>
  <c r="J223" i="2" s="1"/>
  <c r="J78" i="2" s="1"/>
  <c r="BE154" i="2"/>
  <c r="BE156" i="2"/>
  <c r="BE157" i="2"/>
  <c r="BE160" i="2"/>
  <c r="BE177" i="2"/>
  <c r="BE124" i="2"/>
  <c r="BE190" i="2"/>
  <c r="BE209" i="2"/>
  <c r="BK233" i="2"/>
  <c r="J233" i="2" s="1"/>
  <c r="J82" i="2" s="1"/>
  <c r="BE107" i="2"/>
  <c r="BE108" i="2"/>
  <c r="BE115" i="2"/>
  <c r="BE125" i="2"/>
  <c r="BE164" i="2"/>
  <c r="BE178" i="2"/>
  <c r="BE198" i="2"/>
  <c r="BE202" i="2"/>
  <c r="BE227" i="2"/>
  <c r="BK150" i="2"/>
  <c r="J150" i="2"/>
  <c r="J65" i="2"/>
  <c r="BK226" i="2"/>
  <c r="J226" i="2"/>
  <c r="J79" i="2"/>
  <c r="BE130" i="2"/>
  <c r="BE141" i="2"/>
  <c r="BE146" i="2"/>
  <c r="BE158" i="2"/>
  <c r="BE180" i="2"/>
  <c r="BE183" i="2"/>
  <c r="BE185" i="2"/>
  <c r="BK184" i="2"/>
  <c r="J184" i="2"/>
  <c r="J71" i="2"/>
  <c r="BK228" i="2"/>
  <c r="J228" i="2"/>
  <c r="J80" i="2"/>
  <c r="BE137" i="2"/>
  <c r="BE139" i="2"/>
  <c r="BE161" i="2"/>
  <c r="BE166" i="2"/>
  <c r="BE189" i="2"/>
  <c r="BE201" i="2"/>
  <c r="BE215" i="2"/>
  <c r="BE229" i="2"/>
  <c r="F34" i="2"/>
  <c r="BA55" i="1" s="1"/>
  <c r="BA54" i="1" s="1"/>
  <c r="AW54" i="1" s="1"/>
  <c r="AK30" i="1" s="1"/>
  <c r="F37" i="2"/>
  <c r="BD55" i="1" s="1"/>
  <c r="BD54" i="1" s="1"/>
  <c r="W33" i="1" s="1"/>
  <c r="J34" i="2"/>
  <c r="AW55" i="1" s="1"/>
  <c r="F36" i="2"/>
  <c r="BC55" i="1" s="1"/>
  <c r="BC54" i="1" s="1"/>
  <c r="W32" i="1" s="1"/>
  <c r="F35" i="2"/>
  <c r="BB55" i="1" s="1"/>
  <c r="BB54" i="1" s="1"/>
  <c r="W31" i="1" s="1"/>
  <c r="T222" i="2" l="1"/>
  <c r="R222" i="2"/>
  <c r="T152" i="2"/>
  <c r="R152" i="2"/>
  <c r="P152" i="2"/>
  <c r="T104" i="2"/>
  <c r="T103" i="2" s="1"/>
  <c r="P104" i="2"/>
  <c r="P103" i="2" s="1"/>
  <c r="AU55" i="1" s="1"/>
  <c r="AU54" i="1" s="1"/>
  <c r="R104" i="2"/>
  <c r="R103" i="2"/>
  <c r="BK104" i="2"/>
  <c r="J104" i="2" s="1"/>
  <c r="J60" i="2" s="1"/>
  <c r="BK152" i="2"/>
  <c r="J152" i="2" s="1"/>
  <c r="J66" i="2" s="1"/>
  <c r="BK222" i="2"/>
  <c r="J222" i="2" s="1"/>
  <c r="J77" i="2" s="1"/>
  <c r="AY54" i="1"/>
  <c r="F33" i="2"/>
  <c r="AZ55" i="1" s="1"/>
  <c r="AZ54" i="1" s="1"/>
  <c r="W29" i="1" s="1"/>
  <c r="W30" i="1"/>
  <c r="J33" i="2"/>
  <c r="AV55" i="1" s="1"/>
  <c r="AT55" i="1" s="1"/>
  <c r="AX54" i="1"/>
  <c r="BK103" i="2" l="1"/>
  <c r="J103" i="2" s="1"/>
  <c r="J59" i="2" s="1"/>
  <c r="AV54" i="1"/>
  <c r="AK29" i="1" s="1"/>
  <c r="AT54" i="1" l="1"/>
  <c r="J30" i="2"/>
  <c r="AG55" i="1" s="1"/>
  <c r="AG54" i="1" s="1"/>
  <c r="AK26" i="1" s="1"/>
  <c r="AK35" i="1" s="1"/>
  <c r="AN54" i="1" l="1"/>
  <c r="J39" i="2"/>
  <c r="AN55" i="1"/>
</calcChain>
</file>

<file path=xl/sharedStrings.xml><?xml version="1.0" encoding="utf-8"?>
<sst xmlns="http://schemas.openxmlformats.org/spreadsheetml/2006/main" count="2360" uniqueCount="691">
  <si>
    <t>Export Komplet</t>
  </si>
  <si>
    <t>VZ</t>
  </si>
  <si>
    <t>2.0</t>
  </si>
  <si>
    <t>ZAMOK</t>
  </si>
  <si>
    <t>False</t>
  </si>
  <si>
    <t>{7e5c8e6c-0b80-497f-94af-084122bb4942}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</si>
  <si>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</si>
  <si>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</si>
  <si>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</si>
  <si>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</si>
  <si>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</si>
  <si>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</si>
  <si>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</si>
  <si>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</si>
  <si>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</si>
  <si>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</si>
  <si>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</si>
  <si>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Breda, nám. Republiky č.p. 159-160, REKONSTRUKCE KOPULE - II etapa</t>
  </si>
  <si>
    <t>KSO:</t>
  </si>
  <si>
    <t/>
  </si>
  <si>
    <t>CC-CZ:</t>
  </si>
  <si>
    <t>Místo:</t>
  </si>
  <si>
    <t xml:space="preserve"> </t>
  </si>
  <si>
    <t>Datum:</t>
  </si>
  <si>
    <t>3. 2. 2026</t>
  </si>
  <si>
    <t>Zadavatel:</t>
  </si>
  <si>
    <t>IČ:</t>
  </si>
  <si>
    <t>DIČ:</t>
  </si>
  <si>
    <t>Účastník:</t>
  </si>
  <si>
    <t>Vyplň údaj</t>
  </si>
  <si>
    <t>Projektant:</t>
  </si>
  <si>
    <t>projekční kancelář INFOHOME, Opava</t>
  </si>
  <si>
    <t>True</t>
  </si>
  <si>
    <t>Zpracovatel:</t>
  </si>
  <si>
    <t>---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</si>
  <si>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</si>
  <si>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</si>
  <si>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</si>
  <si>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</si>
  <si>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</si>
  <si>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</si>
  <si>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</si>
  <si>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</si>
  <si>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</si>
  <si>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</si>
  <si>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</si>
  <si>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</si>
  <si>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</si>
  <si>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</si>
  <si>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</si>
  <si>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</si>
  <si>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</si>
  <si>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</si>
  <si>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</si>
  <si>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</si>
  <si>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</si>
  <si>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</si>
  <si>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</si>
  <si>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</si>
  <si>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</si>
  <si>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</si>
  <si>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</si>
  <si>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</si>
  <si>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</si>
  <si>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</si>
  <si>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</si>
  <si>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</si>
  <si>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</si>
  <si>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</si>
  <si>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</si>
  <si>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</si>
  <si>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</si>
  <si>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</si>
  <si>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</si>
  <si>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</si>
  <si>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</si>
  <si>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BREDA - REKONSTRUKCE KOPULE - II. etapa</t>
  </si>
  <si>
    <t>STA</t>
  </si>
  <si>
    <t>{1bd7b1df-499f-42b6-91f2-0c7402e1154c}</t>
  </si>
  <si>
    <t>2</t>
  </si>
  <si>
    <t>KRYCÍ LIST SOUPISU PRACÍ</t>
  </si>
  <si>
    <t>Objekt:</t>
  </si>
  <si>
    <t>1 - BREDA - REKONSTRUKCE KOPULE - II. 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</si>
  <si>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</si>
  <si>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</si>
  <si>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</si>
  <si>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</si>
  <si>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</si>
  <si>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4RE2 - Restaurátorské práce 2. Etapa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</si>
  <si>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</si>
  <si>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</si>
  <si>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</si>
  <si>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</si>
  <si>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</si>
  <si>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761 - Konstrukce prosvětlovací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</si>
  <si>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</si>
  <si>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</si>
  <si>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</si>
  <si>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</si>
  <si>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</si>
  <si>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</si>
  <si>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</si>
  <si>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 xml:space="preserve">    21-M - Elektromontáže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</si>
  <si>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</si>
  <si>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</si>
  <si>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</si>
  <si>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</si>
  <si>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</si>
  <si>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</si>
  <si>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</si>
  <si>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</si>
  <si>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</si>
  <si>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</si>
  <si>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</si>
  <si>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</si>
  <si>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</si>
  <si>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</si>
  <si>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</si>
  <si>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</si>
  <si>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</si>
  <si>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</si>
  <si>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</si>
  <si>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</si>
  <si>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</si>
  <si>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</si>
  <si>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</si>
  <si>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</si>
  <si>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4RE2</t>
  </si>
  <si>
    <t>Restaurátorské práce 2. Etapa</t>
  </si>
  <si>
    <t>K</t>
  </si>
  <si>
    <t>4R10</t>
  </si>
  <si>
    <t>Demontáž skleněné výplně - zasklení horní rozety</t>
  </si>
  <si>
    <t>kus</t>
  </si>
  <si>
    <t>4</t>
  </si>
  <si>
    <t>4R11</t>
  </si>
  <si>
    <t>Restaurování kovových rámů pro zasklení horní rozety (demontáž, očištění od zbytků tmelu a nátěrů, odstranění koroze, stabilizace koroze, aplikace antikorozního nátěru a aplikace barevného ochranného nátěru)</t>
  </si>
  <si>
    <t>3</t>
  </si>
  <si>
    <t>4R12</t>
  </si>
  <si>
    <t>Montáž skleněné výplně – zasklení horní rozety</t>
  </si>
  <si>
    <t>6</t>
  </si>
  <si>
    <t>4R13</t>
  </si>
  <si>
    <t>Výroba skleněné výplně - ATYP zasklení – zasklení horní rozety</t>
  </si>
  <si>
    <t>8</t>
  </si>
  <si>
    <t>5</t>
  </si>
  <si>
    <t>4R14</t>
  </si>
  <si>
    <t>Demontáž stávajících skleněných luxferů</t>
  </si>
  <si>
    <t>10</t>
  </si>
  <si>
    <t>4R15</t>
  </si>
  <si>
    <t>Výroba skleněné výplně – luxfer (tvar nového luxferu se bude shodovat s původním kusem)</t>
  </si>
  <si>
    <t>VV</t>
  </si>
  <si>
    <t>4290*1,05</t>
  </si>
  <si>
    <t>7</t>
  </si>
  <si>
    <t>4R16</t>
  </si>
  <si>
    <t>Začištění lůžek pro osazení nových luxferů (po demontáži původních luxferů)</t>
  </si>
  <si>
    <t>14</t>
  </si>
  <si>
    <t>4R17</t>
  </si>
  <si>
    <t>Montáž luxferů včetně utěsnění proti vnikání vody a korekce styku se žebrem kupole v podhledu</t>
  </si>
  <si>
    <t>16</t>
  </si>
  <si>
    <t>9</t>
  </si>
  <si>
    <t>4R18</t>
  </si>
  <si>
    <t>Restaurování teracových částí kupole- horní prstenec (dočištění povrchu, injektáž prasklin, tmelení úbytků a retuš)</t>
  </si>
  <si>
    <t>m2</t>
  </si>
  <si>
    <t>18</t>
  </si>
  <si>
    <t>4R19</t>
  </si>
  <si>
    <t>Restaurování teracových částí kupole- spodní prstenec (dočištění povrchu, injektáž prasklin, tmelení úbytků a retuš)</t>
  </si>
  <si>
    <t>20</t>
  </si>
  <si>
    <t>11</t>
  </si>
  <si>
    <t>4R20</t>
  </si>
  <si>
    <t>Restaurování teracových částí kupole- žebra (dočištění povrchu, injektáž prasklin, tmelení úbytků a retuš)</t>
  </si>
  <si>
    <t>m</t>
  </si>
  <si>
    <t>22</t>
  </si>
  <si>
    <t>Úpravy povrchů, podlahy a osazování výplní</t>
  </si>
  <si>
    <t>619996115</t>
  </si>
  <si>
    <t>Ochrana podlahy obedněním z řeziva</t>
  </si>
  <si>
    <t>24</t>
  </si>
  <si>
    <t>"ochrana prosklené podlahy kopule pro opravu nadstřešní části - podkladní konstrukce" 24,8</t>
  </si>
  <si>
    <t>13</t>
  </si>
  <si>
    <t>619996117</t>
  </si>
  <si>
    <t>Ochrana podlahy obedněním z OSB desek</t>
  </si>
  <si>
    <t>26</t>
  </si>
  <si>
    <t>619996147</t>
  </si>
  <si>
    <t>Ochrana podlahy zakrytím geotextilií</t>
  </si>
  <si>
    <t>28</t>
  </si>
  <si>
    <t>Ostatní konstrukce a práce, bourání</t>
  </si>
  <si>
    <t>15</t>
  </si>
  <si>
    <t>945231112.1</t>
  </si>
  <si>
    <t>Montáž pomocné posuvné lešení nad kupolí, vč. pojezdu a ochranného zábradlí</t>
  </si>
  <si>
    <t>30</t>
  </si>
  <si>
    <t>945231112.2</t>
  </si>
  <si>
    <t>Pronájem obloukového pojízdného lešení nad kopulí</t>
  </si>
  <si>
    <t>měs</t>
  </si>
  <si>
    <t>32</t>
  </si>
  <si>
    <t>17</t>
  </si>
  <si>
    <t>945231112.3</t>
  </si>
  <si>
    <t>Demontáž lešení nad kopulí</t>
  </si>
  <si>
    <t>34</t>
  </si>
  <si>
    <t>949101111.r</t>
  </si>
  <si>
    <t>Lešení pomocné ATYP pro objekty pozemních staveb s lešeňovou podlahou</t>
  </si>
  <si>
    <t>36</t>
  </si>
  <si>
    <t>"pomocné lešení pro opravy konstrukcí a zasklení nad kopulí" 25</t>
  </si>
  <si>
    <t>19</t>
  </si>
  <si>
    <t>952901114</t>
  </si>
  <si>
    <t>Vyčištění budov bytové a občanské výstavby při výšce podlaží přes 4 m</t>
  </si>
  <si>
    <t>38</t>
  </si>
  <si>
    <t>952903006.1</t>
  </si>
  <si>
    <t>Čištění budov odstranění ptačího nebo netopýřího trusu</t>
  </si>
  <si>
    <t>40</t>
  </si>
  <si>
    <t>952905231.1</t>
  </si>
  <si>
    <t>Dezinfekce podlah</t>
  </si>
  <si>
    <t>42</t>
  </si>
  <si>
    <t>985142213</t>
  </si>
  <si>
    <t>Vysekání spojovací hmoty ze spár zdiva hl přes 40 mm dl přes 12 m/m2</t>
  </si>
  <si>
    <t>44</t>
  </si>
  <si>
    <t>23</t>
  </si>
  <si>
    <t>985311212.BSF</t>
  </si>
  <si>
    <t>Reprofilace líce kleneb a podhledů cementovou sanační maltou MasterEmaco S 5440 RS tl přes 10 do 20 mm</t>
  </si>
  <si>
    <t>46</t>
  </si>
  <si>
    <t>"Sanace prstence vynášející ocelový rám zasklení nad kopulí" 16,8*0,8</t>
  </si>
  <si>
    <t>"Sanace poškozených 26 ks žeber mezi luxfery po demontáži luxfer"  78</t>
  </si>
  <si>
    <t>Součet</t>
  </si>
  <si>
    <t>985311911</t>
  </si>
  <si>
    <t>Příplatek při reprofilaci sanační maltou za práci ve stísněném prostoru</t>
  </si>
  <si>
    <t>48</t>
  </si>
  <si>
    <t>25</t>
  </si>
  <si>
    <t>985311912</t>
  </si>
  <si>
    <t>Příplatek při reprofilaci sanační maltou za plochu do 10 m2 jednotlivě</t>
  </si>
  <si>
    <t>50</t>
  </si>
  <si>
    <t>985311913</t>
  </si>
  <si>
    <t>Příplatek při reprofilaci sanační maltou za větší členitost povrchu (sloupy, výklenky)</t>
  </si>
  <si>
    <t>52</t>
  </si>
  <si>
    <t>997</t>
  </si>
  <si>
    <t>Doprava suti a vybouraných hmot</t>
  </si>
  <si>
    <t>27</t>
  </si>
  <si>
    <t>997013002</t>
  </si>
  <si>
    <t>Vyklizení ulehlé suti z prostorů do 15 m2 s naložením z hl do 10 m</t>
  </si>
  <si>
    <t>m3</t>
  </si>
  <si>
    <t>54</t>
  </si>
  <si>
    <t>"2.etapa 30 %" 1,881*0,3</t>
  </si>
  <si>
    <t>997013009</t>
  </si>
  <si>
    <t>Příplatek ZKD 5 m hloubky nad 10 m u vyklizení ulehlé suti z prostorů do 15 m2</t>
  </si>
  <si>
    <t>56</t>
  </si>
  <si>
    <t>2*0,564</t>
  </si>
  <si>
    <t>29</t>
  </si>
  <si>
    <t>997013217</t>
  </si>
  <si>
    <t>Vnitrostaveništní doprava suti a vybouraných hmot pro budovy v přes 21 do 24 m ručně</t>
  </si>
  <si>
    <t>t</t>
  </si>
  <si>
    <t>58</t>
  </si>
  <si>
    <t>997013501</t>
  </si>
  <si>
    <t>Odvoz suti a vybouraných hmot na skládku nebo meziskládku do 1 km se složením</t>
  </si>
  <si>
    <t>60</t>
  </si>
  <si>
    <t>31</t>
  </si>
  <si>
    <t>997013509</t>
  </si>
  <si>
    <t>Příplatek k odvozu suti a vybouraných hmot na skládku ZKD 1 km přes 1 km</t>
  </si>
  <si>
    <t>62</t>
  </si>
  <si>
    <t>51,79*29 "Přepočtené koeficientem množství</t>
  </si>
  <si>
    <t>997013609</t>
  </si>
  <si>
    <t>Poplatek za uložení na skládce (skládkovné) stavebního odpadu ze směsí nebo oddělených frakcí betonu, cihel a keramických výrobků kód odpadu 17 01 07</t>
  </si>
  <si>
    <t>64</t>
  </si>
  <si>
    <t>998</t>
  </si>
  <si>
    <t>Přesun hmot</t>
  </si>
  <si>
    <t>33</t>
  </si>
  <si>
    <t>998011010</t>
  </si>
  <si>
    <t>Přesun hmot pro budovy zděné s omezením mechanizace pro budovy v přes 12 do 24 m</t>
  </si>
  <si>
    <t>66</t>
  </si>
  <si>
    <t>PSV</t>
  </si>
  <si>
    <t>Práce a dodávky PSV</t>
  </si>
  <si>
    <t>761</t>
  </si>
  <si>
    <t>Konstrukce prosvětlovací</t>
  </si>
  <si>
    <t>761111913</t>
  </si>
  <si>
    <t>Oprava spárování konstrukcí ze skleněných tvárnic v rozsahu poškození přes 70 %</t>
  </si>
  <si>
    <t>68</t>
  </si>
  <si>
    <t>"opravy po vyřezání luxfer" 0,2*4*4290</t>
  </si>
  <si>
    <t>35</t>
  </si>
  <si>
    <t>761990001</t>
  </si>
  <si>
    <t>Příplatek ke konstrukcím ze skleněných tvárnic za plochu do 10 m2</t>
  </si>
  <si>
    <t>70</t>
  </si>
  <si>
    <t>761990002</t>
  </si>
  <si>
    <t>Příplatek ke konstrukcím ze skleněných tvárnic za omezený prostor</t>
  </si>
  <si>
    <t>72</t>
  </si>
  <si>
    <t>37</t>
  </si>
  <si>
    <t>998761123</t>
  </si>
  <si>
    <t>Přesun hmot tonážní pro konstrukce prosvětlovací ruční v objektech v přes 12 do 24 m</t>
  </si>
  <si>
    <t>74</t>
  </si>
  <si>
    <t>762</t>
  </si>
  <si>
    <t>Konstrukce tesařské</t>
  </si>
  <si>
    <t>762083122</t>
  </si>
  <si>
    <t>Impregnace řeziva proti dřevokaznému hmyzu, houbám a plísním máčením třída ohrožení 3 a 4</t>
  </si>
  <si>
    <t>76</t>
  </si>
  <si>
    <t>39</t>
  </si>
  <si>
    <t>762341210</t>
  </si>
  <si>
    <t>Montáž bednění střech rovných a šikmých sklonu do 60° z hrubých prken na sraz tl do 32 mm</t>
  </si>
  <si>
    <t>78</t>
  </si>
  <si>
    <t>M</t>
  </si>
  <si>
    <t>60515111</t>
  </si>
  <si>
    <t>řezivo jehličnaté boční prkno 20-30mm</t>
  </si>
  <si>
    <t>80</t>
  </si>
  <si>
    <t>5,4*0,024*1,5</t>
  </si>
  <si>
    <t>41</t>
  </si>
  <si>
    <t>762395000</t>
  </si>
  <si>
    <t>Spojovací prostředky krovů, bednění, laťování, nadstřešních konstrukcí</t>
  </si>
  <si>
    <t>82</t>
  </si>
  <si>
    <t>7627129.r</t>
  </si>
  <si>
    <t>Provedení nového obkladu věžičky kopule, vč. nátěru</t>
  </si>
  <si>
    <t>84</t>
  </si>
  <si>
    <t>43</t>
  </si>
  <si>
    <t>998762123</t>
  </si>
  <si>
    <t>Přesun hmot tonážní pro kce tesařské ruční v objektech v přes 12 do 24 m</t>
  </si>
  <si>
    <t>86</t>
  </si>
  <si>
    <t>764</t>
  </si>
  <si>
    <t>Konstrukce klempířské</t>
  </si>
  <si>
    <t>764042419</t>
  </si>
  <si>
    <t>Strukturovaná oddělovací rohož s integrovanou pojistnou hydroizolací jakékoliv rš</t>
  </si>
  <si>
    <t>88</t>
  </si>
  <si>
    <t>45</t>
  </si>
  <si>
    <t>764141403</t>
  </si>
  <si>
    <t>Krytina střechy rovné drážkováním ze svitků z TiZn předzvětralého plechu rš 500 mm sklonu přes 30 do 60°</t>
  </si>
  <si>
    <t>90</t>
  </si>
  <si>
    <t>"vrchní věžička kopule" 5,4</t>
  </si>
  <si>
    <t>764141456</t>
  </si>
  <si>
    <t>Krytina střechy oblé drážkováním ze svitků z TiZn předzvětralého plechu rš 500 mm</t>
  </si>
  <si>
    <t>92</t>
  </si>
  <si>
    <t>"oplechování lemu pod zasklením nastřešní části" 16,8</t>
  </si>
  <si>
    <t>"napojení oplechování u okapu, bude upřesněno"  102*0,5</t>
  </si>
  <si>
    <t>47</t>
  </si>
  <si>
    <t>764242401.1</t>
  </si>
  <si>
    <t>Oplechování krycí lištou z TiZn předzvětralého plechu</t>
  </si>
  <si>
    <t>94</t>
  </si>
  <si>
    <t>"krycí lišta zasklení"  139</t>
  </si>
  <si>
    <t>764541410</t>
  </si>
  <si>
    <t>Žlab podokapní hranatý v liště z TiZn předzvětralého plechu rš 200 mm</t>
  </si>
  <si>
    <t>96</t>
  </si>
  <si>
    <t>49</t>
  </si>
  <si>
    <t>998764123</t>
  </si>
  <si>
    <t>Přesun hmot tonážní pro konstrukce klempířské ruční v objektech v přes 12 do 24 m</t>
  </si>
  <si>
    <t>100</t>
  </si>
  <si>
    <t>765</t>
  </si>
  <si>
    <t>Krytina skládaná</t>
  </si>
  <si>
    <t>765192011.1</t>
  </si>
  <si>
    <t>Provizorní zakrytí střechy ochrannou plachtou na lanech, vč. dodávky lan a kotvení</t>
  </si>
  <si>
    <t>102</t>
  </si>
  <si>
    <t>51</t>
  </si>
  <si>
    <t>70921214</t>
  </si>
  <si>
    <t>plachta prodyšná PE 320g/m2 s nehořlavou úpravou</t>
  </si>
  <si>
    <t>104</t>
  </si>
  <si>
    <t>340*1,1 "Přepočtené koeficientem množství</t>
  </si>
  <si>
    <t>765192011.2</t>
  </si>
  <si>
    <t>Demontáž zakrytí plachtou</t>
  </si>
  <si>
    <t>106</t>
  </si>
  <si>
    <t>766</t>
  </si>
  <si>
    <t>Konstrukce truhlářské</t>
  </si>
  <si>
    <t>53</t>
  </si>
  <si>
    <t>766001.1</t>
  </si>
  <si>
    <t>Repase žaluzií horní věžičky nad kopulí</t>
  </si>
  <si>
    <t>108</t>
  </si>
  <si>
    <t>767</t>
  </si>
  <si>
    <t>Konstrukce zámečnické</t>
  </si>
  <si>
    <t>7679901.r</t>
  </si>
  <si>
    <t>Oprava a repase klapky pro odvod vzduchu, vč. dodání nových lanek</t>
  </si>
  <si>
    <t>110</t>
  </si>
  <si>
    <t>55</t>
  </si>
  <si>
    <t>7679902.r</t>
  </si>
  <si>
    <t>Oprava přístupového schodiště - žebříku, vč. doplnění zábradlí a nových nášlapů z tvrdého dřeva</t>
  </si>
  <si>
    <t>112</t>
  </si>
  <si>
    <t>7679903.r</t>
  </si>
  <si>
    <t>Repase konstrukce vrchní věžičky kopule</t>
  </si>
  <si>
    <t>114</t>
  </si>
  <si>
    <t>57</t>
  </si>
  <si>
    <t>7679905.r</t>
  </si>
  <si>
    <t>Repase ovládání lustru</t>
  </si>
  <si>
    <t>116</t>
  </si>
  <si>
    <t>767995112</t>
  </si>
  <si>
    <t>Montáž atypických zámečnických konstrukcí hmotnosti přes 5 do 10 kg</t>
  </si>
  <si>
    <t>kg</t>
  </si>
  <si>
    <t>118</t>
  </si>
  <si>
    <t>59</t>
  </si>
  <si>
    <t>13010618</t>
  </si>
  <si>
    <t>ocel profilová jakost S235JR (11 375) průřezu T 40x40x5,0mm</t>
  </si>
  <si>
    <t>120</t>
  </si>
  <si>
    <t>0,15*1,08</t>
  </si>
  <si>
    <t>767996701</t>
  </si>
  <si>
    <t>Demontáž atypických zámečnických konstrukcí řezáním hm jednotlivých dílů do 50 kg</t>
  </si>
  <si>
    <t>122</t>
  </si>
  <si>
    <t>"výměna prvků kontrukce zasklení nad kopulí, odhad" 150</t>
  </si>
  <si>
    <t>61</t>
  </si>
  <si>
    <t>998767123</t>
  </si>
  <si>
    <t>Přesun hmot tonážní pro zámečnické konstrukce ruční v objektech v přes 12 do 24 m</t>
  </si>
  <si>
    <t>124</t>
  </si>
  <si>
    <t>783</t>
  </si>
  <si>
    <t>Dokončovací práce - nátěry</t>
  </si>
  <si>
    <t>783301303</t>
  </si>
  <si>
    <t>Bezoplachové odrezivění zámečnických konstrukcí</t>
  </si>
  <si>
    <t>126</t>
  </si>
  <si>
    <t>"ocelová konstrukce pro zasklení prostoru nad kopulí" 30*2</t>
  </si>
  <si>
    <t>63</t>
  </si>
  <si>
    <t>783301313</t>
  </si>
  <si>
    <t>Odmaštění zámečnických konstrukcí ředidlovým odmašťovačem</t>
  </si>
  <si>
    <t>128</t>
  </si>
  <si>
    <t>783306805</t>
  </si>
  <si>
    <t>Odstranění nátěru ze zámečnických konstrukcí opálením</t>
  </si>
  <si>
    <t>130</t>
  </si>
  <si>
    <t>65</t>
  </si>
  <si>
    <t>783314201</t>
  </si>
  <si>
    <t>Základní antikorozní jednonásobný syntetický standardní nátěr zámečnických konstrukcí</t>
  </si>
  <si>
    <t>132</t>
  </si>
  <si>
    <t>783317101</t>
  </si>
  <si>
    <t>Krycí jednonásobný syntetický standardní nátěr zámečnických konstrukcí</t>
  </si>
  <si>
    <t>134</t>
  </si>
  <si>
    <t>"2 vrstvy" 2*60</t>
  </si>
  <si>
    <t>787</t>
  </si>
  <si>
    <t>Dokončovací práce - zasklívání</t>
  </si>
  <si>
    <t>67</t>
  </si>
  <si>
    <t>787300801</t>
  </si>
  <si>
    <t>Vysklívání střešních konstrukcí a světlíků tmelených</t>
  </si>
  <si>
    <t>136</t>
  </si>
  <si>
    <t>"zasklení prostoru nad kopulí" 12*2,5</t>
  </si>
  <si>
    <t>787300901</t>
  </si>
  <si>
    <t>Oprava zasklívání střešních konstrukcí a světlíků přetmelení s odstraněním starého tmelu</t>
  </si>
  <si>
    <t>138</t>
  </si>
  <si>
    <t>69</t>
  </si>
  <si>
    <t>787313216.1</t>
  </si>
  <si>
    <t>Montáž zasklívání střech sklem válcovaným s drátěnou vložkou tl 6 až 8 mm s pod(za)tmelením</t>
  </si>
  <si>
    <t>140</t>
  </si>
  <si>
    <t>63437120</t>
  </si>
  <si>
    <t>sklo bezpečnostní vrstvené tl 8,4mm</t>
  </si>
  <si>
    <t>142</t>
  </si>
  <si>
    <t>"atyp, lichoběžník. tvar" 30*1,25</t>
  </si>
  <si>
    <t>71</t>
  </si>
  <si>
    <t>998787123</t>
  </si>
  <si>
    <t>Přesun hmot tonážní pro zasklívání ruční v objektech v přes 12 do 24 m</t>
  </si>
  <si>
    <t>144</t>
  </si>
  <si>
    <t>21-M</t>
  </si>
  <si>
    <t>Elektromontáže</t>
  </si>
  <si>
    <t>21002</t>
  </si>
  <si>
    <t>Hromosvod</t>
  </si>
  <si>
    <t>bm</t>
  </si>
  <si>
    <t>146</t>
  </si>
  <si>
    <t>73</t>
  </si>
  <si>
    <t>21001</t>
  </si>
  <si>
    <t>148</t>
  </si>
  <si>
    <t>HZS</t>
  </si>
  <si>
    <t>Hodinové zúčtovací sazby</t>
  </si>
  <si>
    <t>HZS1341</t>
  </si>
  <si>
    <t>Hodinová zúčtovací sazba lešenář</t>
  </si>
  <si>
    <t>hod</t>
  </si>
  <si>
    <t>262144</t>
  </si>
  <si>
    <t>150</t>
  </si>
  <si>
    <t>"denní kontroly lešení, přemísťování lešení nad kopulí na další pole" 170</t>
  </si>
  <si>
    <t>75</t>
  </si>
  <si>
    <t>HZS2112</t>
  </si>
  <si>
    <t>Hodinová zúčtovací sazba tesař odborný</t>
  </si>
  <si>
    <t>152</t>
  </si>
  <si>
    <t>HZS2152</t>
  </si>
  <si>
    <t>Hodinová zúčtovací sazba klempíř odborný</t>
  </si>
  <si>
    <t>154</t>
  </si>
  <si>
    <t>77</t>
  </si>
  <si>
    <t>HZS2491</t>
  </si>
  <si>
    <t>Hodinová zúčtovací sazba dělník zednických výpomocí</t>
  </si>
  <si>
    <t>156</t>
  </si>
  <si>
    <t>VRN</t>
  </si>
  <si>
    <t>Vedlejší rozpočtové náklady</t>
  </si>
  <si>
    <t>VRN1</t>
  </si>
  <si>
    <t>Průzkumné, zeměměřičské a projektové práce</t>
  </si>
  <si>
    <t>010001000</t>
  </si>
  <si>
    <t>158</t>
  </si>
  <si>
    <t>"resturátorský průzkum, závěrečná restaurátorská zpráva" 1+1</t>
  </si>
  <si>
    <t>VRN3</t>
  </si>
  <si>
    <t>Zařízení staveniště</t>
  </si>
  <si>
    <t>79</t>
  </si>
  <si>
    <t>030001000</t>
  </si>
  <si>
    <t>…</t>
  </si>
  <si>
    <t>160</t>
  </si>
  <si>
    <t>VRN4</t>
  </si>
  <si>
    <t>Inženýrská činnost</t>
  </si>
  <si>
    <t>041414000</t>
  </si>
  <si>
    <t>Plán BOZP</t>
  </si>
  <si>
    <t>162</t>
  </si>
  <si>
    <t>VRN6</t>
  </si>
  <si>
    <t>Územní vlivy</t>
  </si>
  <si>
    <t>81</t>
  </si>
  <si>
    <t>060001000</t>
  </si>
  <si>
    <t>164</t>
  </si>
  <si>
    <t>063303000</t>
  </si>
  <si>
    <t>Práce ve výškách, v hloubkách</t>
  </si>
  <si>
    <t>166</t>
  </si>
  <si>
    <t>VRN7</t>
  </si>
  <si>
    <t>Provozní vlivy</t>
  </si>
  <si>
    <t>83</t>
  </si>
  <si>
    <t>070001000</t>
  </si>
  <si>
    <t>168</t>
  </si>
  <si>
    <t>VRN9</t>
  </si>
  <si>
    <t>Ostatní náklady</t>
  </si>
  <si>
    <t>090001000</t>
  </si>
  <si>
    <t>170</t>
  </si>
  <si>
    <t>"Časosběr - D+M 2 ks kamer vč. konzol, provoz systému" 1</t>
  </si>
  <si>
    <t>85</t>
  </si>
  <si>
    <t>091403000</t>
  </si>
  <si>
    <t>Práce na památkovém objektu</t>
  </si>
  <si>
    <t>172</t>
  </si>
  <si>
    <t>"konzultace s památkáři, vzorkování materiálů, zabezpečení historických konstrukcí před poškozením,.."  1</t>
  </si>
  <si>
    <t>09-001R</t>
  </si>
  <si>
    <t>Ostatní náklady spojené s požadavky objednatele</t>
  </si>
  <si>
    <t>-2068187602</t>
  </si>
  <si>
    <t>"Ostatní náklady spojené s požadavky objednatele, které jsou uvedeny v jednotl. článcích smlouvy o dílo, pokud nejsou zahrnuty v soupisech prací" 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</si>
  <si>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</si>
  <si>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</si>
  <si>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</si>
  <si>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</si>
  <si>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</si>
  <si>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</si>
  <si>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</si>
  <si>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</si>
  <si>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</si>
  <si>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</si>
  <si>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</si>
  <si>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</si>
  <si>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</si>
  <si>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</si>
  <si>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</si>
  <si>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</si>
  <si>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</si>
  <si>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</si>
  <si>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</si>
  <si>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</si>
  <si>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</si>
  <si>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</si>
  <si>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</si>
  <si>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</si>
  <si>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</si>
  <si>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</si>
  <si>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</si>
  <si>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</si>
  <si>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</si>
  <si>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</si>
  <si>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</si>
  <si>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</si>
  <si>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</si>
  <si>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</si>
  <si>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</si>
  <si>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</si>
  <si>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</si>
  <si>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</si>
  <si>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</si>
  <si>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</si>
  <si>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</si>
  <si>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</si>
  <si>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</si>
  <si>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</si>
  <si>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</si>
  <si>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</si>
  <si>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</si>
  <si>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</si>
  <si>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</si>
  <si>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</si>
  <si>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</si>
  <si>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</si>
  <si>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</si>
  <si>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</si>
  <si>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</si>
  <si>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</si>
  <si>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</si>
  <si>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</si>
  <si>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</si>
  <si>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</si>
  <si>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</si>
  <si>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</si>
  <si>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</si>
  <si>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</si>
  <si>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</si>
  <si>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</si>
  <si>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</si>
  <si>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</si>
  <si>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</si>
  <si>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</si>
  <si>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</si>
  <si>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</si>
  <si>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</si>
  <si>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</si>
  <si>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</si>
  <si>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</si>
  <si>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</si>
  <si>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</si>
  <si>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</si>
  <si>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</si>
  <si>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</si>
  <si>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</si>
  <si>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</si>
  <si>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</si>
  <si>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</si>
  <si>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</si>
  <si>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</si>
  <si>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</si>
  <si>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</si>
  <si>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</si>
  <si>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</si>
  <si>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</si>
  <si>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</si>
  <si>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</si>
  <si>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</si>
  <si>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</si>
  <si>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</si>
  <si>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</si>
  <si>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</si>
  <si>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</si>
  <si>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</si>
  <si>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</si>
  <si>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</si>
  <si>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</si>
  <si>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</si>
  <si>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</si>
  <si>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</si>
  <si>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</si>
  <si>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</si>
  <si>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</si>
  <si>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</si>
  <si>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</si>
  <si>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</si>
  <si>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</si>
  <si>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</si>
  <si>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</si>
  <si>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</si>
  <si>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</si>
  <si>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</si>
  <si>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</si>
  <si>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</si>
  <si>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</si>
  <si>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</si>
  <si>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</si>
  <si>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</si>
  <si>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</si>
  <si>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</si>
  <si>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</si>
  <si>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</si>
  <si>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</si>
  <si>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</si>
  <si>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</si>
  <si>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</si>
  <si>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</si>
  <si>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</si>
  <si>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</si>
  <si>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</si>
  <si>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</si>
  <si>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</si>
  <si>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</si>
  <si>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</si>
  <si>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</si>
  <si>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</si>
  <si>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</si>
  <si>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</si>
  <si>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</si>
  <si>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</si>
  <si>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</si>
  <si>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</si>
  <si>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</si>
  <si>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</si>
  <si>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</si>
  <si>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</si>
  <si>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</si>
  <si>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</si>
  <si>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</si>
  <si>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</si>
  <si>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</si>
  <si>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</si>
  <si>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</si>
  <si>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</si>
  <si>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</si>
  <si>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</si>
  <si>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</si>
  <si>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</si>
  <si>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</si>
  <si>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</si>
  <si>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</si>
  <si>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</si>
  <si>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</si>
  <si>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</si>
  <si>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</si>
  <si>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</si>
  <si>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</si>
  <si>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</si>
  <si>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</si>
  <si>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</si>
  <si>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</si>
  <si>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</si>
  <si>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</si>
  <si>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</si>
  <si>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</si>
  <si>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</si>
  <si>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</si>
  <si>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</si>
  <si>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</si>
  <si>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</si>
  <si>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Lustr - fixní cena 300 000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</si>
</sst>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Protection="1">
      <protection locked="0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166" fontId="30" fillId="0" borderId="13" xfId="0" applyNumberFormat="1" applyFont="1" applyBorder="1" applyProtection="1">
      <protection locked="0"/>
    </xf>
    <xf numFmtId="166" fontId="30" fillId="0" borderId="14" xfId="0" applyNumberFormat="1" applyFont="1" applyBorder="1" applyProtection="1"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5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6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6" fontId="21" fillId="0" borderId="0" xfId="0" applyNumberFormat="1" applyFont="1" applyAlignment="1" applyProtection="1">
      <alignment vertical="center"/>
      <protection locked="0"/>
    </xf>
    <xf numFmtId="166" fontId="21" fillId="0" borderId="16" xfId="0" applyNumberFormat="1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4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4" fontId="20" fillId="2" borderId="2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4" fontId="20" fillId="0" borderId="23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4" fontId="33" fillId="0" borderId="23" xfId="0" applyNumberFormat="1" applyFont="1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0" fontId="0" fillId="0" borderId="0" xfId="0"/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61" workbookViewId="0">
      <selection activeCell="AC18" sqref="AC1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8" t="s">
        <v>0</v>
      </c>
      <c r="AZ1" s="8" t="s">
        <v>1</v>
      </c>
      <c r="BA1" s="8" t="s">
        <v>2</v>
      </c>
      <c r="BB1" s="8" t="s">
        <v>3</v>
      </c>
      <c r="BT1" s="8" t="s">
        <v>4</v>
      </c>
      <c r="BU1" s="8" t="s">
        <v>4</v>
      </c>
      <c r="BV1" s="8" t="s">
        <v>5</v>
      </c>
    </row>
    <row r="2" spans="1:74" ht="36.9" customHeight="1"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S2" s="9" t="s">
        <v>6</v>
      </c>
      <c r="BT2" s="9" t="s">
        <v>7</v>
      </c>
    </row>
    <row r="3" spans="1:74" ht="6.9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8</v>
      </c>
    </row>
    <row r="4" spans="1:74" ht="24.9" customHeight="1">
      <c r="B4" s="12"/>
      <c r="D4" s="13" t="s">
        <v>9</v>
      </c>
      <c r="AR4" s="12"/>
      <c r="AS4" s="14" t="s">
        <v>10</v>
      </c>
      <c r="BE4" s="15" t="s">
        <v>11</v>
      </c>
      <c r="BS4" s="9" t="s">
        <v>12</v>
      </c>
    </row>
    <row r="5" spans="1:74" ht="12" customHeight="1">
      <c r="B5" s="12"/>
      <c r="D5" s="16" t="s">
        <v>13</v>
      </c>
      <c r="K5" s="304" t="s">
        <v>14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12"/>
      <c r="BE5" s="301" t="s">
        <v>15</v>
      </c>
      <c r="BS5" s="9" t="s">
        <v>6</v>
      </c>
    </row>
    <row r="6" spans="1:74" ht="36.9" customHeight="1">
      <c r="B6" s="12"/>
      <c r="D6" s="18" t="s">
        <v>16</v>
      </c>
      <c r="K6" s="305" t="s">
        <v>17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R6" s="12"/>
      <c r="BE6" s="302"/>
      <c r="BS6" s="9" t="s">
        <v>6</v>
      </c>
    </row>
    <row r="7" spans="1:74" ht="12" customHeight="1">
      <c r="B7" s="12"/>
      <c r="D7" s="19" t="s">
        <v>18</v>
      </c>
      <c r="K7" s="17" t="s">
        <v>19</v>
      </c>
      <c r="AK7" s="19" t="s">
        <v>20</v>
      </c>
      <c r="AN7" s="17" t="s">
        <v>19</v>
      </c>
      <c r="AR7" s="12"/>
      <c r="BE7" s="302"/>
      <c r="BS7" s="9" t="s">
        <v>6</v>
      </c>
    </row>
    <row r="8" spans="1:74" ht="12" customHeight="1">
      <c r="B8" s="12"/>
      <c r="D8" s="19" t="s">
        <v>21</v>
      </c>
      <c r="K8" s="17" t="s">
        <v>22</v>
      </c>
      <c r="AK8" s="19" t="s">
        <v>23</v>
      </c>
      <c r="AN8" s="20" t="s">
        <v>24</v>
      </c>
      <c r="AR8" s="12"/>
      <c r="BE8" s="302"/>
      <c r="BS8" s="9" t="s">
        <v>6</v>
      </c>
    </row>
    <row r="9" spans="1:74" ht="14.4" customHeight="1">
      <c r="B9" s="12"/>
      <c r="AR9" s="12"/>
      <c r="BE9" s="302"/>
      <c r="BS9" s="9" t="s">
        <v>6</v>
      </c>
    </row>
    <row r="10" spans="1:74" ht="12" customHeight="1">
      <c r="B10" s="12"/>
      <c r="D10" s="19" t="s">
        <v>25</v>
      </c>
      <c r="AK10" s="19" t="s">
        <v>26</v>
      </c>
      <c r="AN10" s="17" t="s">
        <v>19</v>
      </c>
      <c r="AR10" s="12"/>
      <c r="BE10" s="302"/>
      <c r="BS10" s="9" t="s">
        <v>6</v>
      </c>
    </row>
    <row r="11" spans="1:74" ht="18.45" customHeight="1">
      <c r="B11" s="12"/>
      <c r="E11" s="17" t="s">
        <v>22</v>
      </c>
      <c r="AK11" s="19" t="s">
        <v>27</v>
      </c>
      <c r="AN11" s="17" t="s">
        <v>19</v>
      </c>
      <c r="AR11" s="12"/>
      <c r="BE11" s="302"/>
      <c r="BS11" s="9" t="s">
        <v>6</v>
      </c>
    </row>
    <row r="12" spans="1:74" ht="6.9" customHeight="1">
      <c r="B12" s="12"/>
      <c r="AR12" s="12"/>
      <c r="BE12" s="302"/>
      <c r="BS12" s="9" t="s">
        <v>6</v>
      </c>
    </row>
    <row r="13" spans="1:74" ht="12" customHeight="1">
      <c r="B13" s="12"/>
      <c r="D13" s="19" t="s">
        <v>28</v>
      </c>
      <c r="AK13" s="19" t="s">
        <v>26</v>
      </c>
      <c r="AN13" s="21" t="s">
        <v>29</v>
      </c>
      <c r="AR13" s="12"/>
      <c r="BE13" s="302"/>
      <c r="BS13" s="9" t="s">
        <v>6</v>
      </c>
    </row>
    <row r="14" spans="1:74" ht="13.2">
      <c r="B14" s="12"/>
      <c r="E14" s="306" t="s">
        <v>29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19" t="s">
        <v>27</v>
      </c>
      <c r="AN14" s="21" t="s">
        <v>29</v>
      </c>
      <c r="AR14" s="12"/>
      <c r="BE14" s="302"/>
      <c r="BS14" s="9" t="s">
        <v>6</v>
      </c>
    </row>
    <row r="15" spans="1:74" ht="6.9" customHeight="1">
      <c r="B15" s="12"/>
      <c r="AR15" s="12"/>
      <c r="BE15" s="302"/>
      <c r="BS15" s="9" t="s">
        <v>4</v>
      </c>
    </row>
    <row r="16" spans="1:74" ht="12" customHeight="1">
      <c r="B16" s="12"/>
      <c r="D16" s="19" t="s">
        <v>30</v>
      </c>
      <c r="AK16" s="19" t="s">
        <v>26</v>
      </c>
      <c r="AN16" s="17" t="s">
        <v>19</v>
      </c>
      <c r="AR16" s="12"/>
      <c r="BE16" s="302"/>
      <c r="BS16" s="9" t="s">
        <v>4</v>
      </c>
    </row>
    <row r="17" spans="2:71" ht="18.45" customHeight="1">
      <c r="B17" s="12"/>
      <c r="E17" s="17" t="s">
        <v>31</v>
      </c>
      <c r="AK17" s="19" t="s">
        <v>27</v>
      </c>
      <c r="AN17" s="17" t="s">
        <v>19</v>
      </c>
      <c r="AR17" s="12"/>
      <c r="BE17" s="302"/>
      <c r="BS17" s="9" t="s">
        <v>32</v>
      </c>
    </row>
    <row r="18" spans="2:71" ht="6.9" customHeight="1">
      <c r="B18" s="12"/>
      <c r="AR18" s="12"/>
      <c r="BE18" s="302"/>
      <c r="BS18" s="9" t="s">
        <v>6</v>
      </c>
    </row>
    <row r="19" spans="2:71" ht="12" customHeight="1">
      <c r="B19" s="12"/>
      <c r="D19" s="19" t="s">
        <v>33</v>
      </c>
      <c r="AK19" s="19" t="s">
        <v>26</v>
      </c>
      <c r="AN19" s="17" t="s">
        <v>34</v>
      </c>
      <c r="AR19" s="12"/>
      <c r="BE19" s="302"/>
      <c r="BS19" s="9" t="s">
        <v>6</v>
      </c>
    </row>
    <row r="20" spans="2:71" ht="18.45" customHeight="1">
      <c r="B20" s="12"/>
      <c r="E20" s="17" t="s">
        <v>34</v>
      </c>
      <c r="AK20" s="19" t="s">
        <v>27</v>
      </c>
      <c r="AN20" s="17" t="s">
        <v>19</v>
      </c>
      <c r="AR20" s="12"/>
      <c r="BE20" s="302"/>
      <c r="BS20" s="9" t="s">
        <v>4</v>
      </c>
    </row>
    <row r="21" spans="2:71" ht="6.9" customHeight="1">
      <c r="B21" s="12"/>
      <c r="AR21" s="12"/>
      <c r="BE21" s="302"/>
    </row>
    <row r="22" spans="2:71" ht="12" customHeight="1">
      <c r="B22" s="12"/>
      <c r="D22" s="19" t="s">
        <v>35</v>
      </c>
      <c r="AR22" s="12"/>
      <c r="BE22" s="302"/>
    </row>
    <row r="23" spans="2:71" ht="47.25" customHeight="1">
      <c r="B23" s="12"/>
      <c r="E23" s="308" t="s">
        <v>36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R23" s="12"/>
      <c r="BE23" s="302"/>
    </row>
    <row r="24" spans="2:71" ht="6.9" customHeight="1">
      <c r="B24" s="12"/>
      <c r="AR24" s="12"/>
      <c r="BE24" s="302"/>
    </row>
    <row r="25" spans="2:71" ht="6.9" customHeight="1">
      <c r="B25" s="1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2"/>
      <c r="BE25" s="302"/>
    </row>
    <row r="26" spans="2:71" s="1" customFormat="1" ht="25.95" customHeight="1">
      <c r="B26" s="23"/>
      <c r="D26" s="24" t="s">
        <v>37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09">
        <f>ROUND(AG54,2)</f>
        <v>300000</v>
      </c>
      <c r="AL26" s="310"/>
      <c r="AM26" s="310"/>
      <c r="AN26" s="310"/>
      <c r="AO26" s="310"/>
      <c r="AR26" s="23"/>
      <c r="BE26" s="302"/>
    </row>
    <row r="27" spans="2:71" s="1" customFormat="1" ht="6.9" customHeight="1">
      <c r="B27" s="23"/>
      <c r="AR27" s="23"/>
      <c r="BE27" s="302"/>
    </row>
    <row r="28" spans="2:71" s="1" customFormat="1" ht="13.2">
      <c r="B28" s="23"/>
      <c r="L28" s="311" t="s">
        <v>38</v>
      </c>
      <c r="M28" s="311"/>
      <c r="N28" s="311"/>
      <c r="O28" s="311"/>
      <c r="P28" s="311"/>
      <c r="W28" s="311" t="s">
        <v>39</v>
      </c>
      <c r="X28" s="311"/>
      <c r="Y28" s="311"/>
      <c r="Z28" s="311"/>
      <c r="AA28" s="311"/>
      <c r="AB28" s="311"/>
      <c r="AC28" s="311"/>
      <c r="AD28" s="311"/>
      <c r="AE28" s="311"/>
      <c r="AK28" s="311" t="s">
        <v>40</v>
      </c>
      <c r="AL28" s="311"/>
      <c r="AM28" s="311"/>
      <c r="AN28" s="311"/>
      <c r="AO28" s="311"/>
      <c r="AR28" s="23"/>
      <c r="BE28" s="302"/>
    </row>
    <row r="29" spans="2:71" s="2" customFormat="1" ht="14.4" customHeight="1">
      <c r="B29" s="26"/>
      <c r="D29" s="19" t="s">
        <v>41</v>
      </c>
      <c r="F29" s="19" t="s">
        <v>42</v>
      </c>
      <c r="L29" s="296">
        <v>0.21</v>
      </c>
      <c r="M29" s="295"/>
      <c r="N29" s="295"/>
      <c r="O29" s="295"/>
      <c r="P29" s="295"/>
      <c r="W29" s="294">
        <f>ROUND(AZ54, 2)</f>
        <v>300000</v>
      </c>
      <c r="X29" s="295"/>
      <c r="Y29" s="295"/>
      <c r="Z29" s="295"/>
      <c r="AA29" s="295"/>
      <c r="AB29" s="295"/>
      <c r="AC29" s="295"/>
      <c r="AD29" s="295"/>
      <c r="AE29" s="295"/>
      <c r="AK29" s="294">
        <f>ROUND(AV54, 2)</f>
        <v>63000</v>
      </c>
      <c r="AL29" s="295"/>
      <c r="AM29" s="295"/>
      <c r="AN29" s="295"/>
      <c r="AO29" s="295"/>
      <c r="AR29" s="26"/>
      <c r="BE29" s="303"/>
    </row>
    <row r="30" spans="2:71" s="2" customFormat="1" ht="14.4" customHeight="1">
      <c r="B30" s="26"/>
      <c r="F30" s="19" t="s">
        <v>43</v>
      </c>
      <c r="L30" s="296">
        <v>0.12</v>
      </c>
      <c r="M30" s="295"/>
      <c r="N30" s="295"/>
      <c r="O30" s="295"/>
      <c r="P30" s="295"/>
      <c r="W30" s="294">
        <f>ROUND(BA54, 2)</f>
        <v>0</v>
      </c>
      <c r="X30" s="295"/>
      <c r="Y30" s="295"/>
      <c r="Z30" s="295"/>
      <c r="AA30" s="295"/>
      <c r="AB30" s="295"/>
      <c r="AC30" s="295"/>
      <c r="AD30" s="295"/>
      <c r="AE30" s="295"/>
      <c r="AK30" s="294">
        <f>ROUND(AW54, 2)</f>
        <v>0</v>
      </c>
      <c r="AL30" s="295"/>
      <c r="AM30" s="295"/>
      <c r="AN30" s="295"/>
      <c r="AO30" s="295"/>
      <c r="AR30" s="26"/>
      <c r="BE30" s="303"/>
    </row>
    <row r="31" spans="2:71" s="2" customFormat="1" ht="14.4" hidden="1" customHeight="1">
      <c r="B31" s="26"/>
      <c r="F31" s="19" t="s">
        <v>44</v>
      </c>
      <c r="L31" s="296">
        <v>0.21</v>
      </c>
      <c r="M31" s="295"/>
      <c r="N31" s="295"/>
      <c r="O31" s="295"/>
      <c r="P31" s="295"/>
      <c r="W31" s="294">
        <f>ROUND(BB54, 2)</f>
        <v>0</v>
      </c>
      <c r="X31" s="295"/>
      <c r="Y31" s="295"/>
      <c r="Z31" s="295"/>
      <c r="AA31" s="295"/>
      <c r="AB31" s="295"/>
      <c r="AC31" s="295"/>
      <c r="AD31" s="295"/>
      <c r="AE31" s="295"/>
      <c r="AK31" s="294">
        <v>0</v>
      </c>
      <c r="AL31" s="295"/>
      <c r="AM31" s="295"/>
      <c r="AN31" s="295"/>
      <c r="AO31" s="295"/>
      <c r="AR31" s="26"/>
      <c r="BE31" s="303"/>
    </row>
    <row r="32" spans="2:71" s="2" customFormat="1" ht="14.4" hidden="1" customHeight="1">
      <c r="B32" s="26"/>
      <c r="F32" s="19" t="s">
        <v>45</v>
      </c>
      <c r="L32" s="296">
        <v>0.12</v>
      </c>
      <c r="M32" s="295"/>
      <c r="N32" s="295"/>
      <c r="O32" s="295"/>
      <c r="P32" s="295"/>
      <c r="W32" s="294">
        <f>ROUND(BC54, 2)</f>
        <v>0</v>
      </c>
      <c r="X32" s="295"/>
      <c r="Y32" s="295"/>
      <c r="Z32" s="295"/>
      <c r="AA32" s="295"/>
      <c r="AB32" s="295"/>
      <c r="AC32" s="295"/>
      <c r="AD32" s="295"/>
      <c r="AE32" s="295"/>
      <c r="AK32" s="294">
        <v>0</v>
      </c>
      <c r="AL32" s="295"/>
      <c r="AM32" s="295"/>
      <c r="AN32" s="295"/>
      <c r="AO32" s="295"/>
      <c r="AR32" s="26"/>
      <c r="BE32" s="303"/>
    </row>
    <row r="33" spans="2:44" s="2" customFormat="1" ht="14.4" hidden="1" customHeight="1">
      <c r="B33" s="26"/>
      <c r="F33" s="19" t="s">
        <v>46</v>
      </c>
      <c r="L33" s="296">
        <v>0</v>
      </c>
      <c r="M33" s="295"/>
      <c r="N33" s="295"/>
      <c r="O33" s="295"/>
      <c r="P33" s="295"/>
      <c r="W33" s="294">
        <f>ROUND(BD54, 2)</f>
        <v>0</v>
      </c>
      <c r="X33" s="295"/>
      <c r="Y33" s="295"/>
      <c r="Z33" s="295"/>
      <c r="AA33" s="295"/>
      <c r="AB33" s="295"/>
      <c r="AC33" s="295"/>
      <c r="AD33" s="295"/>
      <c r="AE33" s="295"/>
      <c r="AK33" s="294">
        <v>0</v>
      </c>
      <c r="AL33" s="295"/>
      <c r="AM33" s="295"/>
      <c r="AN33" s="295"/>
      <c r="AO33" s="295"/>
      <c r="AR33" s="26"/>
    </row>
    <row r="34" spans="2:44" s="1" customFormat="1" ht="6.9" customHeight="1">
      <c r="B34" s="23"/>
      <c r="AR34" s="23"/>
    </row>
    <row r="35" spans="2:44" s="1" customFormat="1" ht="25.95" customHeight="1">
      <c r="B35" s="23"/>
      <c r="C35" s="27"/>
      <c r="D35" s="28" t="s">
        <v>47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 t="s">
        <v>48</v>
      </c>
      <c r="U35" s="29"/>
      <c r="V35" s="29"/>
      <c r="W35" s="29"/>
      <c r="X35" s="297" t="s">
        <v>49</v>
      </c>
      <c r="Y35" s="298"/>
      <c r="Z35" s="298"/>
      <c r="AA35" s="298"/>
      <c r="AB35" s="298"/>
      <c r="AC35" s="29"/>
      <c r="AD35" s="29"/>
      <c r="AE35" s="29"/>
      <c r="AF35" s="29"/>
      <c r="AG35" s="29"/>
      <c r="AH35" s="29"/>
      <c r="AI35" s="29"/>
      <c r="AJ35" s="29"/>
      <c r="AK35" s="299">
        <f>SUM(AK26:AK33)</f>
        <v>363000</v>
      </c>
      <c r="AL35" s="298"/>
      <c r="AM35" s="298"/>
      <c r="AN35" s="298"/>
      <c r="AO35" s="300"/>
      <c r="AP35" s="27"/>
      <c r="AQ35" s="27"/>
      <c r="AR35" s="23"/>
    </row>
    <row r="36" spans="2:44" s="1" customFormat="1" ht="6.9" customHeight="1">
      <c r="B36" s="23"/>
      <c r="AR36" s="23"/>
    </row>
    <row r="37" spans="2:44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23"/>
    </row>
    <row r="41" spans="2:44" s="1" customFormat="1" ht="6.9" customHeight="1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23"/>
    </row>
    <row r="42" spans="2:44" s="1" customFormat="1" ht="24.9" customHeight="1">
      <c r="B42" s="23"/>
      <c r="C42" s="13" t="s">
        <v>50</v>
      </c>
      <c r="AR42" s="23"/>
    </row>
    <row r="43" spans="2:44" s="1" customFormat="1" ht="6.9" customHeight="1">
      <c r="B43" s="23"/>
      <c r="AR43" s="23"/>
    </row>
    <row r="44" spans="2:44" s="3" customFormat="1" ht="12" customHeight="1">
      <c r="B44" s="35"/>
      <c r="C44" s="19" t="s">
        <v>13</v>
      </c>
      <c r="L44" s="3" t="str">
        <f>K5</f>
        <v>1</v>
      </c>
      <c r="AR44" s="35"/>
    </row>
    <row r="45" spans="2:44" s="4" customFormat="1" ht="36.9" customHeight="1">
      <c r="B45" s="36"/>
      <c r="C45" s="37" t="s">
        <v>16</v>
      </c>
      <c r="L45" s="285" t="str">
        <f>K6</f>
        <v>Breda, nám. Republiky č.p. 159-160, REKONSTRUKCE KOPULE - II etapa</v>
      </c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R45" s="36"/>
    </row>
    <row r="46" spans="2:44" s="1" customFormat="1" ht="6.9" customHeight="1">
      <c r="B46" s="23"/>
      <c r="AR46" s="23"/>
    </row>
    <row r="47" spans="2:44" s="1" customFormat="1" ht="12" customHeight="1">
      <c r="B47" s="23"/>
      <c r="C47" s="19" t="s">
        <v>21</v>
      </c>
      <c r="L47" s="38" t="str">
        <f>IF(K8="","",K8)</f>
        <v xml:space="preserve"> </v>
      </c>
      <c r="AI47" s="19" t="s">
        <v>23</v>
      </c>
      <c r="AM47" s="287" t="str">
        <f>IF(AN8= "","",AN8)</f>
        <v>3. 2. 2026</v>
      </c>
      <c r="AN47" s="287"/>
      <c r="AR47" s="23"/>
    </row>
    <row r="48" spans="2:44" s="1" customFormat="1" ht="6.9" customHeight="1">
      <c r="B48" s="23"/>
      <c r="AR48" s="23"/>
    </row>
    <row r="49" spans="1:91" s="1" customFormat="1" ht="25.65" customHeight="1">
      <c r="B49" s="23"/>
      <c r="C49" s="19" t="s">
        <v>25</v>
      </c>
      <c r="L49" s="3" t="str">
        <f>IF(E11= "","",E11)</f>
        <v xml:space="preserve"> </v>
      </c>
      <c r="AI49" s="19" t="s">
        <v>30</v>
      </c>
      <c r="AM49" s="288" t="str">
        <f>IF(E17="","",E17)</f>
        <v>projekční kancelář INFOHOME, Opava</v>
      </c>
      <c r="AN49" s="289"/>
      <c r="AO49" s="289"/>
      <c r="AP49" s="289"/>
      <c r="AR49" s="23"/>
      <c r="AS49" s="290" t="s">
        <v>51</v>
      </c>
      <c r="AT49" s="291"/>
      <c r="AU49" s="39"/>
      <c r="AV49" s="39"/>
      <c r="AW49" s="39"/>
      <c r="AX49" s="39"/>
      <c r="AY49" s="39"/>
      <c r="AZ49" s="39"/>
      <c r="BA49" s="39"/>
      <c r="BB49" s="39"/>
      <c r="BC49" s="39"/>
      <c r="BD49" s="40"/>
    </row>
    <row r="50" spans="1:91" s="1" customFormat="1" ht="15.15" customHeight="1">
      <c r="B50" s="23"/>
      <c r="C50" s="19" t="s">
        <v>28</v>
      </c>
      <c r="L50" s="3" t="str">
        <f>IF(E14= "Vyplň údaj","",E14)</f>
        <v/>
      </c>
      <c r="AI50" s="19" t="s">
        <v>33</v>
      </c>
      <c r="AM50" s="288" t="str">
        <f>IF(E20="","",E20)</f>
        <v>---</v>
      </c>
      <c r="AN50" s="289"/>
      <c r="AO50" s="289"/>
      <c r="AP50" s="289"/>
      <c r="AR50" s="23"/>
      <c r="AS50" s="292"/>
      <c r="AT50" s="293"/>
      <c r="BD50" s="41"/>
    </row>
    <row r="51" spans="1:91" s="1" customFormat="1" ht="10.95" customHeight="1">
      <c r="B51" s="23"/>
      <c r="AR51" s="23"/>
      <c r="AS51" s="292"/>
      <c r="AT51" s="293"/>
      <c r="BD51" s="41"/>
    </row>
    <row r="52" spans="1:91" s="1" customFormat="1" ht="29.25" customHeight="1">
      <c r="B52" s="23"/>
      <c r="C52" s="276" t="s">
        <v>52</v>
      </c>
      <c r="D52" s="277"/>
      <c r="E52" s="277"/>
      <c r="F52" s="277"/>
      <c r="G52" s="277"/>
      <c r="H52" s="42"/>
      <c r="I52" s="278" t="s">
        <v>53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9" t="s">
        <v>54</v>
      </c>
      <c r="AH52" s="277"/>
      <c r="AI52" s="277"/>
      <c r="AJ52" s="277"/>
      <c r="AK52" s="277"/>
      <c r="AL52" s="277"/>
      <c r="AM52" s="277"/>
      <c r="AN52" s="278" t="s">
        <v>55</v>
      </c>
      <c r="AO52" s="277"/>
      <c r="AP52" s="277"/>
      <c r="AQ52" s="43" t="s">
        <v>56</v>
      </c>
      <c r="AR52" s="23"/>
      <c r="AS52" s="44" t="s">
        <v>57</v>
      </c>
      <c r="AT52" s="45" t="s">
        <v>58</v>
      </c>
      <c r="AU52" s="45" t="s">
        <v>59</v>
      </c>
      <c r="AV52" s="45" t="s">
        <v>60</v>
      </c>
      <c r="AW52" s="45" t="s">
        <v>61</v>
      </c>
      <c r="AX52" s="45" t="s">
        <v>62</v>
      </c>
      <c r="AY52" s="45" t="s">
        <v>63</v>
      </c>
      <c r="AZ52" s="45" t="s">
        <v>64</v>
      </c>
      <c r="BA52" s="45" t="s">
        <v>65</v>
      </c>
      <c r="BB52" s="45" t="s">
        <v>66</v>
      </c>
      <c r="BC52" s="45" t="s">
        <v>67</v>
      </c>
      <c r="BD52" s="46" t="s">
        <v>68</v>
      </c>
    </row>
    <row r="53" spans="1:91" s="1" customFormat="1" ht="10.95" customHeight="1">
      <c r="B53" s="23"/>
      <c r="AR53" s="23"/>
      <c r="AS53" s="47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40"/>
    </row>
    <row r="54" spans="1:91" s="5" customFormat="1" ht="32.4" customHeight="1">
      <c r="B54" s="48"/>
      <c r="C54" s="49" t="s">
        <v>69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83">
        <f>ROUND(AG55,2)</f>
        <v>300000</v>
      </c>
      <c r="AH54" s="283"/>
      <c r="AI54" s="283"/>
      <c r="AJ54" s="283"/>
      <c r="AK54" s="283"/>
      <c r="AL54" s="283"/>
      <c r="AM54" s="283"/>
      <c r="AN54" s="284">
        <f>SUM(AG54,AT54)</f>
        <v>363000</v>
      </c>
      <c r="AO54" s="284"/>
      <c r="AP54" s="284"/>
      <c r="AQ54" s="51" t="s">
        <v>19</v>
      </c>
      <c r="AR54" s="48"/>
      <c r="AS54" s="52">
        <f>ROUND(AS55,2)</f>
        <v>0</v>
      </c>
      <c r="AT54" s="53">
        <f>ROUND(SUM(AV54:AW54),2)</f>
        <v>63000</v>
      </c>
      <c r="AU54" s="54">
        <f>ROUND(AU55,5)</f>
        <v>0</v>
      </c>
      <c r="AV54" s="53">
        <f>ROUND(AZ54*L29,2)</f>
        <v>63000</v>
      </c>
      <c r="AW54" s="53">
        <f>ROUND(BA54*L30,2)</f>
        <v>0</v>
      </c>
      <c r="AX54" s="53">
        <f>ROUND(BB54*L29,2)</f>
        <v>0</v>
      </c>
      <c r="AY54" s="53">
        <f>ROUND(BC54*L30,2)</f>
        <v>0</v>
      </c>
      <c r="AZ54" s="53">
        <f>ROUND(AZ55,2)</f>
        <v>300000</v>
      </c>
      <c r="BA54" s="53">
        <f>ROUND(BA55,2)</f>
        <v>0</v>
      </c>
      <c r="BB54" s="53">
        <f>ROUND(BB55,2)</f>
        <v>0</v>
      </c>
      <c r="BC54" s="53">
        <f>ROUND(BC55,2)</f>
        <v>0</v>
      </c>
      <c r="BD54" s="55">
        <f>ROUND(BD55,2)</f>
        <v>0</v>
      </c>
      <c r="BS54" s="56" t="s">
        <v>70</v>
      </c>
      <c r="BT54" s="56" t="s">
        <v>71</v>
      </c>
      <c r="BU54" s="57" t="s">
        <v>72</v>
      </c>
      <c r="BV54" s="56" t="s">
        <v>73</v>
      </c>
      <c r="BW54" s="56" t="s">
        <v>5</v>
      </c>
      <c r="BX54" s="56" t="s">
        <v>74</v>
      </c>
      <c r="CL54" s="56" t="s">
        <v>19</v>
      </c>
    </row>
    <row r="55" spans="1:91" s="6" customFormat="1" ht="24.75" customHeight="1">
      <c r="A55" s="58" t="s">
        <v>75</v>
      </c>
      <c r="B55" s="59"/>
      <c r="C55" s="60"/>
      <c r="D55" s="282" t="s">
        <v>14</v>
      </c>
      <c r="E55" s="282"/>
      <c r="F55" s="282"/>
      <c r="G55" s="282"/>
      <c r="H55" s="282"/>
      <c r="I55" s="61"/>
      <c r="J55" s="282" t="s">
        <v>76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0">
        <f>'1 - BREDA - REKONSTRUKCE ...'!J30</f>
        <v>300000</v>
      </c>
      <c r="AH55" s="281"/>
      <c r="AI55" s="281"/>
      <c r="AJ55" s="281"/>
      <c r="AK55" s="281"/>
      <c r="AL55" s="281"/>
      <c r="AM55" s="281"/>
      <c r="AN55" s="280">
        <f>SUM(AG55,AT55)</f>
        <v>363000</v>
      </c>
      <c r="AO55" s="281"/>
      <c r="AP55" s="281"/>
      <c r="AQ55" s="62" t="s">
        <v>77</v>
      </c>
      <c r="AR55" s="59"/>
      <c r="AS55" s="63">
        <v>0</v>
      </c>
      <c r="AT55" s="64">
        <f>ROUND(SUM(AV55:AW55),2)</f>
        <v>63000</v>
      </c>
      <c r="AU55" s="65">
        <f>'1 - BREDA - REKONSTRUKCE ...'!P103</f>
        <v>0</v>
      </c>
      <c r="AV55" s="64">
        <f>'1 - BREDA - REKONSTRUKCE ...'!J33</f>
        <v>63000</v>
      </c>
      <c r="AW55" s="64">
        <f>'1 - BREDA - REKONSTRUKCE ...'!J34</f>
        <v>0</v>
      </c>
      <c r="AX55" s="64">
        <f>'1 - BREDA - REKONSTRUKCE ...'!J35</f>
        <v>0</v>
      </c>
      <c r="AY55" s="64">
        <f>'1 - BREDA - REKONSTRUKCE ...'!J36</f>
        <v>0</v>
      </c>
      <c r="AZ55" s="64">
        <f>'1 - BREDA - REKONSTRUKCE ...'!F33</f>
        <v>300000</v>
      </c>
      <c r="BA55" s="64">
        <f>'1 - BREDA - REKONSTRUKCE ...'!F34</f>
        <v>0</v>
      </c>
      <c r="BB55" s="64">
        <f>'1 - BREDA - REKONSTRUKCE ...'!F35</f>
        <v>0</v>
      </c>
      <c r="BC55" s="64">
        <f>'1 - BREDA - REKONSTRUKCE ...'!F36</f>
        <v>0</v>
      </c>
      <c r="BD55" s="66">
        <f>'1 - BREDA - REKONSTRUKCE ...'!F37</f>
        <v>0</v>
      </c>
      <c r="BT55" s="67" t="s">
        <v>14</v>
      </c>
      <c r="BV55" s="67" t="s">
        <v>73</v>
      </c>
      <c r="BW55" s="67" t="s">
        <v>78</v>
      </c>
      <c r="BX55" s="67" t="s">
        <v>5</v>
      </c>
      <c r="CL55" s="67" t="s">
        <v>19</v>
      </c>
      <c r="CM55" s="67" t="s">
        <v>79</v>
      </c>
    </row>
    <row r="56" spans="1:91" s="1" customFormat="1" ht="30" customHeight="1">
      <c r="B56" s="23"/>
      <c r="AR56" s="23"/>
    </row>
    <row r="57" spans="1:91" s="1" customFormat="1" ht="6.9" customHeight="1"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23"/>
    </row>
  </sheetData>
  <sheetProtection algorithmName="SHA-512" hashValue="Ucy1S93Xp+1jtin69pO7MxK7Ms85qrDnmrRsETFNzxx63eGJij+SIV8GVqX3obVPZPp/W3uDjemURzD7dGOo4w==" saltValue="flzxn9Ajn86J5hRdE+AQW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1 - BREDA - REKONSTRUKCE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2"/>
  <sheetViews>
    <sheetView showGridLines="0" tabSelected="1" topLeftCell="A206" workbookViewId="0">
      <selection activeCell="I217" sqref="I217"/>
    </sheetView>
  </sheetViews>
  <sheetFormatPr defaultColWidth="9.28515625" defaultRowHeight="10.199999999999999"/>
  <cols>
    <col min="1" max="1" width="8.28515625" style="165" customWidth="1"/>
    <col min="2" max="2" width="1.140625" style="165" customWidth="1"/>
    <col min="3" max="3" width="4.140625" style="165" customWidth="1"/>
    <col min="4" max="4" width="4.28515625" style="165" customWidth="1"/>
    <col min="5" max="5" width="17.140625" style="165" customWidth="1"/>
    <col min="6" max="6" width="50.85546875" style="165" customWidth="1"/>
    <col min="7" max="7" width="7.42578125" style="165" customWidth="1"/>
    <col min="8" max="8" width="14" style="165" customWidth="1"/>
    <col min="9" max="9" width="15.85546875" style="165" customWidth="1"/>
    <col min="10" max="10" width="22.28515625" style="165" customWidth="1"/>
    <col min="11" max="11" width="22.28515625" style="165" hidden="1" customWidth="1"/>
    <col min="12" max="12" width="9.28515625" style="165" customWidth="1"/>
    <col min="13" max="13" width="10.85546875" style="165" hidden="1" customWidth="1"/>
    <col min="14" max="14" width="9.28515625" style="165" hidden="1"/>
    <col min="15" max="20" width="14.140625" style="165" hidden="1" customWidth="1"/>
    <col min="21" max="21" width="16.28515625" style="165" hidden="1" customWidth="1"/>
    <col min="22" max="22" width="12.28515625" style="165" customWidth="1"/>
    <col min="23" max="23" width="16.28515625" style="165" customWidth="1"/>
    <col min="24" max="24" width="12.28515625" style="165" customWidth="1"/>
    <col min="25" max="25" width="15" style="165" customWidth="1"/>
    <col min="26" max="26" width="11" style="165" customWidth="1"/>
    <col min="27" max="27" width="15" style="165" customWidth="1"/>
    <col min="28" max="28" width="16.28515625" style="165" customWidth="1"/>
    <col min="29" max="29" width="11" style="165" customWidth="1"/>
    <col min="30" max="30" width="15" style="165" customWidth="1"/>
    <col min="31" max="31" width="16.28515625" style="165" customWidth="1"/>
    <col min="32" max="43" width="9.28515625" style="165"/>
    <col min="44" max="65" width="9.28515625" style="165" hidden="1"/>
    <col min="66" max="16384" width="9.28515625" style="165"/>
  </cols>
  <sheetData>
    <row r="2" spans="2:46" ht="36.9" customHeight="1"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AT2" s="166" t="s">
        <v>78</v>
      </c>
    </row>
    <row r="3" spans="2:46" ht="6.9" customHeight="1">
      <c r="B3" s="167"/>
      <c r="C3" s="11"/>
      <c r="D3" s="11"/>
      <c r="E3" s="11"/>
      <c r="F3" s="11"/>
      <c r="G3" s="11"/>
      <c r="H3" s="11"/>
      <c r="I3" s="11"/>
      <c r="J3" s="11"/>
      <c r="K3" s="168"/>
      <c r="L3" s="169"/>
      <c r="AT3" s="166" t="s">
        <v>79</v>
      </c>
    </row>
    <row r="4" spans="2:46" ht="24.9" customHeight="1">
      <c r="B4" s="169"/>
      <c r="C4"/>
      <c r="D4" s="13" t="s">
        <v>80</v>
      </c>
      <c r="E4"/>
      <c r="F4"/>
      <c r="G4"/>
      <c r="H4"/>
      <c r="I4"/>
      <c r="J4"/>
      <c r="L4" s="169"/>
      <c r="M4" s="170" t="s">
        <v>10</v>
      </c>
      <c r="AT4" s="166" t="s">
        <v>4</v>
      </c>
    </row>
    <row r="5" spans="2:46" ht="6.9" customHeight="1">
      <c r="B5" s="169"/>
      <c r="C5"/>
      <c r="D5"/>
      <c r="E5"/>
      <c r="F5"/>
      <c r="G5"/>
      <c r="H5"/>
      <c r="I5"/>
      <c r="J5"/>
      <c r="L5" s="169"/>
    </row>
    <row r="6" spans="2:46" ht="12" customHeight="1">
      <c r="B6" s="169"/>
      <c r="C6"/>
      <c r="D6" s="19" t="s">
        <v>16</v>
      </c>
      <c r="E6"/>
      <c r="F6"/>
      <c r="G6"/>
      <c r="H6"/>
      <c r="I6"/>
      <c r="J6"/>
      <c r="L6" s="169"/>
    </row>
    <row r="7" spans="2:46" ht="26.25" customHeight="1">
      <c r="B7" s="169"/>
      <c r="C7"/>
      <c r="D7"/>
      <c r="E7" s="313" t="str">
        <f>'Rekapitulace stavby'!K6</f>
        <v>Breda, nám. Republiky č.p. 159-160, REKONSTRUKCE KOPULE - II etapa</v>
      </c>
      <c r="F7" s="314"/>
      <c r="G7" s="314"/>
      <c r="H7" s="314"/>
      <c r="I7"/>
      <c r="J7"/>
      <c r="L7" s="169"/>
    </row>
    <row r="8" spans="2:46" s="171" customFormat="1" ht="12" customHeight="1">
      <c r="B8" s="172"/>
      <c r="C8" s="1"/>
      <c r="D8" s="19" t="s">
        <v>81</v>
      </c>
      <c r="E8" s="1"/>
      <c r="F8" s="1"/>
      <c r="G8" s="1"/>
      <c r="H8" s="1"/>
      <c r="I8" s="1"/>
      <c r="J8" s="1"/>
      <c r="L8" s="172"/>
    </row>
    <row r="9" spans="2:46" s="171" customFormat="1" ht="16.5" customHeight="1">
      <c r="B9" s="172"/>
      <c r="C9" s="1"/>
      <c r="D9" s="1"/>
      <c r="E9" s="285" t="s">
        <v>82</v>
      </c>
      <c r="F9" s="312"/>
      <c r="G9" s="312"/>
      <c r="H9" s="312"/>
      <c r="I9" s="1"/>
      <c r="J9" s="1"/>
      <c r="L9" s="172"/>
    </row>
    <row r="10" spans="2:46" s="171" customFormat="1">
      <c r="B10" s="172"/>
      <c r="C10" s="1"/>
      <c r="D10" s="1"/>
      <c r="E10" s="1"/>
      <c r="F10" s="1"/>
      <c r="G10" s="1"/>
      <c r="H10" s="1"/>
      <c r="I10" s="1"/>
      <c r="J10" s="1"/>
      <c r="L10" s="172"/>
    </row>
    <row r="11" spans="2:46" s="171" customFormat="1" ht="12" customHeight="1">
      <c r="B11" s="172"/>
      <c r="C11" s="1"/>
      <c r="D11" s="19" t="s">
        <v>18</v>
      </c>
      <c r="E11" s="1"/>
      <c r="F11" s="17" t="s">
        <v>19</v>
      </c>
      <c r="G11" s="1"/>
      <c r="H11" s="1"/>
      <c r="I11" s="19" t="s">
        <v>20</v>
      </c>
      <c r="J11" s="17" t="s">
        <v>19</v>
      </c>
      <c r="L11" s="172"/>
    </row>
    <row r="12" spans="2:46" s="171" customFormat="1" ht="12" customHeight="1">
      <c r="B12" s="172"/>
      <c r="C12" s="1"/>
      <c r="D12" s="19" t="s">
        <v>21</v>
      </c>
      <c r="E12" s="1"/>
      <c r="F12" s="17" t="s">
        <v>22</v>
      </c>
      <c r="G12" s="1"/>
      <c r="H12" s="1"/>
      <c r="I12" s="19" t="s">
        <v>23</v>
      </c>
      <c r="J12" s="162" t="str">
        <f>'Rekapitulace stavby'!AN8</f>
        <v>3. 2. 2026</v>
      </c>
      <c r="L12" s="172"/>
    </row>
    <row r="13" spans="2:46" s="171" customFormat="1" ht="10.95" customHeight="1">
      <c r="B13" s="172"/>
      <c r="C13" s="1"/>
      <c r="D13" s="1"/>
      <c r="E13" s="1"/>
      <c r="F13" s="1"/>
      <c r="G13" s="1"/>
      <c r="H13" s="1"/>
      <c r="I13" s="1"/>
      <c r="J13" s="1"/>
      <c r="L13" s="172"/>
    </row>
    <row r="14" spans="2:46" s="171" customFormat="1" ht="12" customHeight="1">
      <c r="B14" s="172"/>
      <c r="C14" s="1"/>
      <c r="D14" s="19" t="s">
        <v>25</v>
      </c>
      <c r="E14" s="1"/>
      <c r="F14" s="1"/>
      <c r="G14" s="1"/>
      <c r="H14" s="1"/>
      <c r="I14" s="19" t="s">
        <v>26</v>
      </c>
      <c r="J14" s="17" t="str">
        <f>IF('Rekapitulace stavby'!AN10="","",'Rekapitulace stavby'!AN10)</f>
        <v/>
      </c>
      <c r="L14" s="172"/>
    </row>
    <row r="15" spans="2:46" s="171" customFormat="1" ht="18" customHeight="1">
      <c r="B15" s="172"/>
      <c r="C15" s="1"/>
      <c r="D15" s="1"/>
      <c r="E15" s="17" t="str">
        <f>IF('Rekapitulace stavby'!E11="","",'Rekapitulace stavby'!E11)</f>
        <v xml:space="preserve"> </v>
      </c>
      <c r="F15" s="1"/>
      <c r="G15" s="1"/>
      <c r="H15" s="1"/>
      <c r="I15" s="19" t="s">
        <v>27</v>
      </c>
      <c r="J15" s="17" t="str">
        <f>IF('Rekapitulace stavby'!AN11="","",'Rekapitulace stavby'!AN11)</f>
        <v/>
      </c>
      <c r="L15" s="172"/>
    </row>
    <row r="16" spans="2:46" s="171" customFormat="1" ht="6.9" customHeight="1">
      <c r="B16" s="172"/>
      <c r="C16" s="1"/>
      <c r="D16" s="1"/>
      <c r="E16" s="1"/>
      <c r="F16" s="1"/>
      <c r="G16" s="1"/>
      <c r="H16" s="1"/>
      <c r="I16" s="1"/>
      <c r="J16" s="1"/>
      <c r="L16" s="172"/>
    </row>
    <row r="17" spans="2:12" s="171" customFormat="1" ht="12" customHeight="1">
      <c r="B17" s="172"/>
      <c r="C17" s="1"/>
      <c r="D17" s="19" t="s">
        <v>28</v>
      </c>
      <c r="E17" s="1"/>
      <c r="F17" s="1"/>
      <c r="G17" s="1"/>
      <c r="H17" s="1"/>
      <c r="I17" s="19" t="s">
        <v>26</v>
      </c>
      <c r="J17" s="20" t="str">
        <f>'Rekapitulace stavby'!AN13</f>
        <v>Vyplň údaj</v>
      </c>
      <c r="L17" s="172"/>
    </row>
    <row r="18" spans="2:12" s="171" customFormat="1" ht="18" customHeight="1">
      <c r="B18" s="172"/>
      <c r="C18" s="1"/>
      <c r="D18" s="1"/>
      <c r="E18" s="316" t="str">
        <f>'Rekapitulace stavby'!E14</f>
        <v>Vyplň údaj</v>
      </c>
      <c r="F18" s="317"/>
      <c r="G18" s="317"/>
      <c r="H18" s="317"/>
      <c r="I18" s="19" t="s">
        <v>27</v>
      </c>
      <c r="J18" s="20" t="str">
        <f>'Rekapitulace stavby'!AN14</f>
        <v>Vyplň údaj</v>
      </c>
      <c r="L18" s="172"/>
    </row>
    <row r="19" spans="2:12" s="171" customFormat="1" ht="6.9" customHeight="1">
      <c r="B19" s="172"/>
      <c r="C19" s="1"/>
      <c r="D19" s="1"/>
      <c r="E19" s="1"/>
      <c r="F19" s="1"/>
      <c r="G19" s="1"/>
      <c r="H19" s="1"/>
      <c r="I19" s="1"/>
      <c r="J19" s="1"/>
      <c r="L19" s="172"/>
    </row>
    <row r="20" spans="2:12" s="171" customFormat="1" ht="12" customHeight="1">
      <c r="B20" s="172"/>
      <c r="C20" s="1"/>
      <c r="D20" s="19" t="s">
        <v>30</v>
      </c>
      <c r="E20" s="1"/>
      <c r="F20" s="1"/>
      <c r="G20" s="1"/>
      <c r="H20" s="1"/>
      <c r="I20" s="19" t="s">
        <v>26</v>
      </c>
      <c r="J20" s="17" t="s">
        <v>19</v>
      </c>
      <c r="L20" s="172"/>
    </row>
    <row r="21" spans="2:12" s="171" customFormat="1" ht="18" customHeight="1">
      <c r="B21" s="172"/>
      <c r="C21" s="1"/>
      <c r="D21" s="1"/>
      <c r="E21" s="17" t="s">
        <v>31</v>
      </c>
      <c r="F21" s="1"/>
      <c r="G21" s="1"/>
      <c r="H21" s="1"/>
      <c r="I21" s="19" t="s">
        <v>27</v>
      </c>
      <c r="J21" s="17" t="s">
        <v>19</v>
      </c>
      <c r="L21" s="172"/>
    </row>
    <row r="22" spans="2:12" s="171" customFormat="1" ht="6.9" customHeight="1">
      <c r="B22" s="172"/>
      <c r="C22" s="1"/>
      <c r="D22" s="1"/>
      <c r="E22" s="1"/>
      <c r="F22" s="1"/>
      <c r="G22" s="1"/>
      <c r="H22" s="1"/>
      <c r="I22" s="1"/>
      <c r="J22" s="1"/>
      <c r="L22" s="172"/>
    </row>
    <row r="23" spans="2:12" s="171" customFormat="1" ht="12" customHeight="1">
      <c r="B23" s="172"/>
      <c r="C23" s="1"/>
      <c r="D23" s="19" t="s">
        <v>33</v>
      </c>
      <c r="E23" s="1"/>
      <c r="F23" s="1"/>
      <c r="G23" s="1"/>
      <c r="H23" s="1"/>
      <c r="I23" s="19" t="s">
        <v>26</v>
      </c>
      <c r="J23" s="17" t="s">
        <v>34</v>
      </c>
      <c r="L23" s="172"/>
    </row>
    <row r="24" spans="2:12" s="171" customFormat="1" ht="18" customHeight="1">
      <c r="B24" s="172"/>
      <c r="C24" s="1"/>
      <c r="D24" s="1"/>
      <c r="E24" s="17" t="s">
        <v>34</v>
      </c>
      <c r="F24" s="1"/>
      <c r="G24" s="1"/>
      <c r="H24" s="1"/>
      <c r="I24" s="19" t="s">
        <v>27</v>
      </c>
      <c r="J24" s="17" t="s">
        <v>19</v>
      </c>
      <c r="L24" s="172"/>
    </row>
    <row r="25" spans="2:12" s="171" customFormat="1" ht="6.9" customHeight="1">
      <c r="B25" s="172"/>
      <c r="C25" s="1"/>
      <c r="D25" s="1"/>
      <c r="E25" s="1"/>
      <c r="F25" s="1"/>
      <c r="G25" s="1"/>
      <c r="H25" s="1"/>
      <c r="I25" s="1"/>
      <c r="J25" s="1"/>
      <c r="L25" s="172"/>
    </row>
    <row r="26" spans="2:12" s="171" customFormat="1" ht="12" customHeight="1">
      <c r="B26" s="172"/>
      <c r="C26" s="1"/>
      <c r="D26" s="19" t="s">
        <v>35</v>
      </c>
      <c r="E26" s="1"/>
      <c r="F26" s="1"/>
      <c r="G26" s="1"/>
      <c r="H26" s="1"/>
      <c r="I26" s="1"/>
      <c r="J26" s="1"/>
      <c r="L26" s="172"/>
    </row>
    <row r="27" spans="2:12" s="173" customFormat="1" ht="71.25" customHeight="1">
      <c r="B27" s="174"/>
      <c r="C27" s="251"/>
      <c r="D27" s="251"/>
      <c r="E27" s="308" t="s">
        <v>36</v>
      </c>
      <c r="F27" s="308"/>
      <c r="G27" s="308"/>
      <c r="H27" s="308"/>
      <c r="I27" s="251"/>
      <c r="J27" s="251"/>
      <c r="L27" s="174"/>
    </row>
    <row r="28" spans="2:12" s="171" customFormat="1" ht="6.9" customHeight="1">
      <c r="B28" s="172"/>
      <c r="C28" s="1"/>
      <c r="D28" s="1"/>
      <c r="E28" s="1"/>
      <c r="F28" s="1"/>
      <c r="G28" s="1"/>
      <c r="H28" s="1"/>
      <c r="I28" s="1"/>
      <c r="J28" s="1"/>
      <c r="L28" s="172"/>
    </row>
    <row r="29" spans="2:12" s="171" customFormat="1" ht="6.9" customHeight="1">
      <c r="B29" s="172"/>
      <c r="C29" s="1"/>
      <c r="D29" s="39"/>
      <c r="E29" s="39"/>
      <c r="F29" s="39"/>
      <c r="G29" s="39"/>
      <c r="H29" s="39"/>
      <c r="I29" s="39"/>
      <c r="J29" s="39"/>
      <c r="K29" s="175"/>
      <c r="L29" s="172"/>
    </row>
    <row r="30" spans="2:12" s="171" customFormat="1" ht="25.35" customHeight="1">
      <c r="B30" s="172"/>
      <c r="C30" s="1"/>
      <c r="D30" s="252" t="s">
        <v>37</v>
      </c>
      <c r="E30" s="1"/>
      <c r="F30" s="1"/>
      <c r="G30" s="1"/>
      <c r="H30" s="1"/>
      <c r="I30" s="1"/>
      <c r="J30" s="164">
        <f>ROUND(J103, 2)</f>
        <v>300000</v>
      </c>
      <c r="L30" s="172"/>
    </row>
    <row r="31" spans="2:12" s="171" customFormat="1" ht="6.9" customHeight="1">
      <c r="B31" s="172"/>
      <c r="C31" s="1"/>
      <c r="D31" s="39"/>
      <c r="E31" s="39"/>
      <c r="F31" s="39"/>
      <c r="G31" s="39"/>
      <c r="H31" s="39"/>
      <c r="I31" s="39"/>
      <c r="J31" s="39"/>
      <c r="K31" s="175"/>
      <c r="L31" s="172"/>
    </row>
    <row r="32" spans="2:12" s="171" customFormat="1" ht="14.4" customHeight="1">
      <c r="B32" s="172"/>
      <c r="C32" s="1"/>
      <c r="D32" s="1"/>
      <c r="E32" s="1"/>
      <c r="F32" s="161" t="s">
        <v>39</v>
      </c>
      <c r="G32" s="1"/>
      <c r="H32" s="1"/>
      <c r="I32" s="161" t="s">
        <v>38</v>
      </c>
      <c r="J32" s="161" t="s">
        <v>40</v>
      </c>
      <c r="L32" s="172"/>
    </row>
    <row r="33" spans="2:12" s="171" customFormat="1" ht="14.4" customHeight="1">
      <c r="B33" s="172"/>
      <c r="C33" s="1"/>
      <c r="D33" s="163" t="s">
        <v>41</v>
      </c>
      <c r="E33" s="19" t="s">
        <v>42</v>
      </c>
      <c r="F33" s="253">
        <f>ROUND((SUM(BE103:BE241)),  2)</f>
        <v>300000</v>
      </c>
      <c r="G33" s="1"/>
      <c r="H33" s="1"/>
      <c r="I33" s="254">
        <v>0.21</v>
      </c>
      <c r="J33" s="253">
        <f>ROUND(((SUM(BE103:BE241))*I33),  2)</f>
        <v>63000</v>
      </c>
      <c r="L33" s="172"/>
    </row>
    <row r="34" spans="2:12" s="171" customFormat="1" ht="14.4" customHeight="1">
      <c r="B34" s="172"/>
      <c r="C34" s="1"/>
      <c r="D34" s="1"/>
      <c r="E34" s="19" t="s">
        <v>43</v>
      </c>
      <c r="F34" s="253">
        <f>ROUND((SUM(BF103:BF241)),  2)</f>
        <v>0</v>
      </c>
      <c r="G34" s="1"/>
      <c r="H34" s="1"/>
      <c r="I34" s="254">
        <v>0.12</v>
      </c>
      <c r="J34" s="253">
        <f>ROUND(((SUM(BF103:BF241))*I34),  2)</f>
        <v>0</v>
      </c>
      <c r="L34" s="172"/>
    </row>
    <row r="35" spans="2:12" s="171" customFormat="1" ht="14.4" hidden="1" customHeight="1">
      <c r="B35" s="172"/>
      <c r="C35" s="1"/>
      <c r="D35" s="1"/>
      <c r="E35" s="19" t="s">
        <v>44</v>
      </c>
      <c r="F35" s="253">
        <f>ROUND((SUM(BG103:BG241)),  2)</f>
        <v>0</v>
      </c>
      <c r="G35" s="1"/>
      <c r="H35" s="1"/>
      <c r="I35" s="254">
        <v>0.21</v>
      </c>
      <c r="J35" s="253">
        <f>0</f>
        <v>0</v>
      </c>
      <c r="L35" s="172"/>
    </row>
    <row r="36" spans="2:12" s="171" customFormat="1" ht="14.4" hidden="1" customHeight="1">
      <c r="B36" s="172"/>
      <c r="C36" s="1"/>
      <c r="D36" s="1"/>
      <c r="E36" s="19" t="s">
        <v>45</v>
      </c>
      <c r="F36" s="253">
        <f>ROUND((SUM(BH103:BH241)),  2)</f>
        <v>0</v>
      </c>
      <c r="G36" s="1"/>
      <c r="H36" s="1"/>
      <c r="I36" s="254">
        <v>0.12</v>
      </c>
      <c r="J36" s="253">
        <f>0</f>
        <v>0</v>
      </c>
      <c r="L36" s="172"/>
    </row>
    <row r="37" spans="2:12" s="171" customFormat="1" ht="14.4" hidden="1" customHeight="1">
      <c r="B37" s="172"/>
      <c r="C37" s="1"/>
      <c r="D37" s="1"/>
      <c r="E37" s="19" t="s">
        <v>46</v>
      </c>
      <c r="F37" s="253">
        <f>ROUND((SUM(BI103:BI241)),  2)</f>
        <v>0</v>
      </c>
      <c r="G37" s="1"/>
      <c r="H37" s="1"/>
      <c r="I37" s="254">
        <v>0</v>
      </c>
      <c r="J37" s="253">
        <f>0</f>
        <v>0</v>
      </c>
      <c r="L37" s="172"/>
    </row>
    <row r="38" spans="2:12" s="171" customFormat="1" ht="6.9" customHeight="1">
      <c r="B38" s="172"/>
      <c r="C38" s="1"/>
      <c r="D38" s="1"/>
      <c r="E38" s="1"/>
      <c r="F38" s="1"/>
      <c r="G38" s="1"/>
      <c r="H38" s="1"/>
      <c r="I38" s="1"/>
      <c r="J38" s="1"/>
      <c r="L38" s="172"/>
    </row>
    <row r="39" spans="2:12" s="171" customFormat="1" ht="25.35" customHeight="1">
      <c r="B39" s="172"/>
      <c r="C39" s="255"/>
      <c r="D39" s="256" t="s">
        <v>47</v>
      </c>
      <c r="E39" s="42"/>
      <c r="F39" s="42"/>
      <c r="G39" s="257" t="s">
        <v>48</v>
      </c>
      <c r="H39" s="258" t="s">
        <v>49</v>
      </c>
      <c r="I39" s="42"/>
      <c r="J39" s="259">
        <f>SUM(J30:J37)</f>
        <v>363000</v>
      </c>
      <c r="K39" s="177"/>
      <c r="L39" s="172"/>
    </row>
    <row r="40" spans="2:12" s="171" customFormat="1" ht="14.4" customHeight="1">
      <c r="B40" s="178"/>
      <c r="C40" s="32"/>
      <c r="D40" s="32"/>
      <c r="E40" s="32"/>
      <c r="F40" s="32"/>
      <c r="G40" s="32"/>
      <c r="H40" s="32"/>
      <c r="I40" s="32"/>
      <c r="J40" s="32"/>
      <c r="K40" s="179"/>
      <c r="L40" s="172"/>
    </row>
    <row r="41" spans="2:12">
      <c r="C41"/>
      <c r="D41"/>
      <c r="E41"/>
      <c r="F41"/>
      <c r="G41"/>
      <c r="H41"/>
      <c r="I41"/>
      <c r="J41"/>
    </row>
    <row r="42" spans="2:12">
      <c r="C42"/>
      <c r="D42"/>
      <c r="E42"/>
      <c r="F42"/>
      <c r="G42"/>
      <c r="H42"/>
      <c r="I42"/>
      <c r="J42"/>
    </row>
    <row r="43" spans="2:12">
      <c r="C43"/>
      <c r="D43"/>
      <c r="E43"/>
      <c r="F43"/>
      <c r="G43"/>
      <c r="H43"/>
      <c r="I43"/>
      <c r="J43"/>
    </row>
    <row r="44" spans="2:12" s="171" customFormat="1" ht="6.9" customHeight="1">
      <c r="B44" s="180"/>
      <c r="C44" s="34"/>
      <c r="D44" s="34"/>
      <c r="E44" s="34"/>
      <c r="F44" s="34"/>
      <c r="G44" s="34"/>
      <c r="H44" s="34"/>
      <c r="I44" s="34"/>
      <c r="J44" s="34"/>
      <c r="K44" s="181"/>
      <c r="L44" s="172"/>
    </row>
    <row r="45" spans="2:12" s="171" customFormat="1" ht="24.9" customHeight="1">
      <c r="B45" s="172"/>
      <c r="C45" s="13" t="s">
        <v>83</v>
      </c>
      <c r="D45" s="1"/>
      <c r="E45" s="1"/>
      <c r="F45" s="1"/>
      <c r="G45" s="1"/>
      <c r="H45" s="1"/>
      <c r="I45" s="1"/>
      <c r="J45" s="1"/>
      <c r="L45" s="172"/>
    </row>
    <row r="46" spans="2:12" s="171" customFormat="1" ht="6.9" customHeight="1">
      <c r="B46" s="172"/>
      <c r="C46" s="1"/>
      <c r="D46" s="1"/>
      <c r="E46" s="1"/>
      <c r="F46" s="1"/>
      <c r="G46" s="1"/>
      <c r="H46" s="1"/>
      <c r="I46" s="1"/>
      <c r="J46" s="1"/>
      <c r="L46" s="172"/>
    </row>
    <row r="47" spans="2:12" s="171" customFormat="1" ht="12" customHeight="1">
      <c r="B47" s="172"/>
      <c r="C47" s="19" t="s">
        <v>16</v>
      </c>
      <c r="D47" s="1"/>
      <c r="E47" s="1"/>
      <c r="F47" s="1"/>
      <c r="G47" s="1"/>
      <c r="H47" s="1"/>
      <c r="I47" s="1"/>
      <c r="J47" s="1"/>
      <c r="L47" s="172"/>
    </row>
    <row r="48" spans="2:12" s="171" customFormat="1" ht="26.25" customHeight="1">
      <c r="B48" s="172"/>
      <c r="C48" s="1"/>
      <c r="D48" s="1"/>
      <c r="E48" s="313" t="str">
        <f>E7</f>
        <v>Breda, nám. Republiky č.p. 159-160, REKONSTRUKCE KOPULE - II etapa</v>
      </c>
      <c r="F48" s="314"/>
      <c r="G48" s="314"/>
      <c r="H48" s="314"/>
      <c r="I48" s="1"/>
      <c r="J48" s="1"/>
      <c r="L48" s="172"/>
    </row>
    <row r="49" spans="2:47" s="171" customFormat="1" ht="12" customHeight="1">
      <c r="B49" s="172"/>
      <c r="C49" s="19" t="s">
        <v>81</v>
      </c>
      <c r="D49" s="1"/>
      <c r="E49" s="1"/>
      <c r="F49" s="1"/>
      <c r="G49" s="1"/>
      <c r="H49" s="1"/>
      <c r="I49" s="1"/>
      <c r="J49" s="1"/>
      <c r="L49" s="172"/>
    </row>
    <row r="50" spans="2:47" s="171" customFormat="1" ht="16.5" customHeight="1">
      <c r="B50" s="172"/>
      <c r="C50" s="1"/>
      <c r="D50" s="1"/>
      <c r="E50" s="285" t="str">
        <f>E9</f>
        <v>1 - BREDA - REKONSTRUKCE KOPULE - II. etapa</v>
      </c>
      <c r="F50" s="312"/>
      <c r="G50" s="312"/>
      <c r="H50" s="312"/>
      <c r="I50" s="1"/>
      <c r="J50" s="1"/>
      <c r="L50" s="172"/>
    </row>
    <row r="51" spans="2:47" s="171" customFormat="1" ht="6.9" customHeight="1">
      <c r="B51" s="172"/>
      <c r="C51" s="1"/>
      <c r="D51" s="1"/>
      <c r="E51" s="1"/>
      <c r="F51" s="1"/>
      <c r="G51" s="1"/>
      <c r="H51" s="1"/>
      <c r="I51" s="1"/>
      <c r="J51" s="1"/>
      <c r="L51" s="172"/>
    </row>
    <row r="52" spans="2:47" s="171" customFormat="1" ht="12" customHeight="1">
      <c r="B52" s="172"/>
      <c r="C52" s="19" t="s">
        <v>21</v>
      </c>
      <c r="D52" s="1"/>
      <c r="E52" s="1"/>
      <c r="F52" s="17" t="str">
        <f>F12</f>
        <v xml:space="preserve"> </v>
      </c>
      <c r="G52" s="1"/>
      <c r="H52" s="1"/>
      <c r="I52" s="19" t="s">
        <v>23</v>
      </c>
      <c r="J52" s="162" t="str">
        <f>IF(J12="","",J12)</f>
        <v>3. 2. 2026</v>
      </c>
      <c r="L52" s="172"/>
    </row>
    <row r="53" spans="2:47" s="171" customFormat="1" ht="6.9" customHeight="1">
      <c r="B53" s="172"/>
      <c r="C53" s="1"/>
      <c r="D53" s="1"/>
      <c r="E53" s="1"/>
      <c r="F53" s="1"/>
      <c r="G53" s="1"/>
      <c r="H53" s="1"/>
      <c r="I53" s="1"/>
      <c r="J53" s="1"/>
      <c r="L53" s="172"/>
    </row>
    <row r="54" spans="2:47" s="171" customFormat="1" ht="25.65" customHeight="1">
      <c r="B54" s="172"/>
      <c r="C54" s="19" t="s">
        <v>25</v>
      </c>
      <c r="D54" s="1"/>
      <c r="E54" s="1"/>
      <c r="F54" s="17" t="str">
        <f>E15</f>
        <v xml:space="preserve"> </v>
      </c>
      <c r="G54" s="1"/>
      <c r="H54" s="1"/>
      <c r="I54" s="19" t="s">
        <v>30</v>
      </c>
      <c r="J54" s="160" t="str">
        <f>E21</f>
        <v>projekční kancelář INFOHOME, Opava</v>
      </c>
      <c r="L54" s="172"/>
    </row>
    <row r="55" spans="2:47" s="171" customFormat="1" ht="15.15" customHeight="1">
      <c r="B55" s="172"/>
      <c r="C55" s="19" t="s">
        <v>28</v>
      </c>
      <c r="D55" s="1"/>
      <c r="E55" s="1"/>
      <c r="F55" s="17" t="str">
        <f>IF(E18="","",E18)</f>
        <v>Vyplň údaj</v>
      </c>
      <c r="G55" s="1"/>
      <c r="H55" s="1"/>
      <c r="I55" s="19" t="s">
        <v>33</v>
      </c>
      <c r="J55" s="160" t="str">
        <f>E24</f>
        <v>---</v>
      </c>
      <c r="L55" s="172"/>
    </row>
    <row r="56" spans="2:47" s="171" customFormat="1" ht="10.35" customHeight="1">
      <c r="B56" s="172"/>
      <c r="C56" s="1"/>
      <c r="D56" s="1"/>
      <c r="E56" s="1"/>
      <c r="F56" s="1"/>
      <c r="G56" s="1"/>
      <c r="H56" s="1"/>
      <c r="I56" s="1"/>
      <c r="J56" s="1"/>
      <c r="L56" s="172"/>
    </row>
    <row r="57" spans="2:47" s="171" customFormat="1" ht="29.25" customHeight="1">
      <c r="B57" s="172"/>
      <c r="C57" s="260" t="s">
        <v>84</v>
      </c>
      <c r="D57" s="255"/>
      <c r="E57" s="255"/>
      <c r="F57" s="255"/>
      <c r="G57" s="255"/>
      <c r="H57" s="255"/>
      <c r="I57" s="255"/>
      <c r="J57" s="261" t="s">
        <v>85</v>
      </c>
      <c r="K57" s="176"/>
      <c r="L57" s="172"/>
    </row>
    <row r="58" spans="2:47" s="171" customFormat="1" ht="10.35" customHeight="1">
      <c r="B58" s="172"/>
      <c r="C58" s="1"/>
      <c r="D58" s="1"/>
      <c r="E58" s="1"/>
      <c r="F58" s="1"/>
      <c r="G58" s="1"/>
      <c r="H58" s="1"/>
      <c r="I58" s="1"/>
      <c r="J58" s="1"/>
      <c r="L58" s="172"/>
    </row>
    <row r="59" spans="2:47" s="171" customFormat="1" ht="22.95" customHeight="1">
      <c r="B59" s="172"/>
      <c r="C59" s="262" t="s">
        <v>69</v>
      </c>
      <c r="D59" s="1"/>
      <c r="E59" s="1"/>
      <c r="F59" s="1"/>
      <c r="G59" s="1"/>
      <c r="H59" s="1"/>
      <c r="I59" s="1"/>
      <c r="J59" s="164">
        <f>J103</f>
        <v>300000</v>
      </c>
      <c r="L59" s="172"/>
      <c r="AU59" s="166" t="s">
        <v>86</v>
      </c>
    </row>
    <row r="60" spans="2:47" s="182" customFormat="1" ht="24.9" customHeight="1">
      <c r="B60" s="183"/>
      <c r="C60" s="263"/>
      <c r="D60" s="264" t="s">
        <v>87</v>
      </c>
      <c r="E60" s="265"/>
      <c r="F60" s="265"/>
      <c r="G60" s="265"/>
      <c r="H60" s="265"/>
      <c r="I60" s="265"/>
      <c r="J60" s="266">
        <f>J104</f>
        <v>0</v>
      </c>
      <c r="L60" s="183"/>
    </row>
    <row r="61" spans="2:47" s="184" customFormat="1" ht="19.95" customHeight="1">
      <c r="B61" s="185"/>
      <c r="C61" s="267"/>
      <c r="D61" s="268" t="s">
        <v>88</v>
      </c>
      <c r="E61" s="269"/>
      <c r="F61" s="269"/>
      <c r="G61" s="269"/>
      <c r="H61" s="269"/>
      <c r="I61" s="269"/>
      <c r="J61" s="270">
        <f>J105</f>
        <v>0</v>
      </c>
      <c r="L61" s="185"/>
    </row>
    <row r="62" spans="2:47" s="184" customFormat="1" ht="19.95" customHeight="1">
      <c r="B62" s="185"/>
      <c r="C62" s="267"/>
      <c r="D62" s="268" t="s">
        <v>89</v>
      </c>
      <c r="E62" s="269"/>
      <c r="F62" s="269"/>
      <c r="G62" s="269"/>
      <c r="H62" s="269"/>
      <c r="I62" s="269"/>
      <c r="J62" s="270">
        <f>J118</f>
        <v>0</v>
      </c>
      <c r="L62" s="185"/>
    </row>
    <row r="63" spans="2:47" s="184" customFormat="1" ht="19.95" customHeight="1">
      <c r="B63" s="185"/>
      <c r="C63" s="267"/>
      <c r="D63" s="268" t="s">
        <v>90</v>
      </c>
      <c r="E63" s="269"/>
      <c r="F63" s="269"/>
      <c r="G63" s="269"/>
      <c r="H63" s="269"/>
      <c r="I63" s="269"/>
      <c r="J63" s="270">
        <f>J123</f>
        <v>0</v>
      </c>
      <c r="L63" s="185"/>
    </row>
    <row r="64" spans="2:47" s="184" customFormat="1" ht="19.95" customHeight="1">
      <c r="B64" s="185"/>
      <c r="C64" s="267"/>
      <c r="D64" s="268" t="s">
        <v>91</v>
      </c>
      <c r="E64" s="269"/>
      <c r="F64" s="269"/>
      <c r="G64" s="269"/>
      <c r="H64" s="269"/>
      <c r="I64" s="269"/>
      <c r="J64" s="270">
        <f>J140</f>
        <v>0</v>
      </c>
      <c r="L64" s="185"/>
    </row>
    <row r="65" spans="2:12" s="184" customFormat="1" ht="19.95" customHeight="1">
      <c r="B65" s="185"/>
      <c r="C65" s="267"/>
      <c r="D65" s="268" t="s">
        <v>92</v>
      </c>
      <c r="E65" s="269"/>
      <c r="F65" s="269"/>
      <c r="G65" s="269"/>
      <c r="H65" s="269"/>
      <c r="I65" s="269"/>
      <c r="J65" s="270">
        <f>J150</f>
        <v>0</v>
      </c>
      <c r="L65" s="185"/>
    </row>
    <row r="66" spans="2:12" s="182" customFormat="1" ht="24.9" customHeight="1">
      <c r="B66" s="183"/>
      <c r="C66" s="263"/>
      <c r="D66" s="264" t="s">
        <v>93</v>
      </c>
      <c r="E66" s="265"/>
      <c r="F66" s="265"/>
      <c r="G66" s="265"/>
      <c r="H66" s="265"/>
      <c r="I66" s="265"/>
      <c r="J66" s="266">
        <f>J152</f>
        <v>300000</v>
      </c>
      <c r="L66" s="183"/>
    </row>
    <row r="67" spans="2:12" s="184" customFormat="1" ht="19.95" customHeight="1">
      <c r="B67" s="185"/>
      <c r="C67" s="267"/>
      <c r="D67" s="268" t="s">
        <v>94</v>
      </c>
      <c r="E67" s="269"/>
      <c r="F67" s="269"/>
      <c r="G67" s="269"/>
      <c r="H67" s="269"/>
      <c r="I67" s="269"/>
      <c r="J67" s="270">
        <f>J153</f>
        <v>0</v>
      </c>
      <c r="L67" s="185"/>
    </row>
    <row r="68" spans="2:12" s="184" customFormat="1" ht="19.95" customHeight="1">
      <c r="B68" s="185"/>
      <c r="C68" s="267"/>
      <c r="D68" s="268" t="s">
        <v>95</v>
      </c>
      <c r="E68" s="269"/>
      <c r="F68" s="269"/>
      <c r="G68" s="269"/>
      <c r="H68" s="269"/>
      <c r="I68" s="269"/>
      <c r="J68" s="270">
        <f>J159</f>
        <v>0</v>
      </c>
      <c r="L68" s="185"/>
    </row>
    <row r="69" spans="2:12" s="184" customFormat="1" ht="19.95" customHeight="1">
      <c r="B69" s="185"/>
      <c r="C69" s="267"/>
      <c r="D69" s="268" t="s">
        <v>96</v>
      </c>
      <c r="E69" s="269"/>
      <c r="F69" s="269"/>
      <c r="G69" s="269"/>
      <c r="H69" s="269"/>
      <c r="I69" s="269"/>
      <c r="J69" s="270">
        <f>J167</f>
        <v>0</v>
      </c>
      <c r="L69" s="185"/>
    </row>
    <row r="70" spans="2:12" s="184" customFormat="1" ht="19.95" customHeight="1">
      <c r="B70" s="185"/>
      <c r="C70" s="267"/>
      <c r="D70" s="268" t="s">
        <v>97</v>
      </c>
      <c r="E70" s="269"/>
      <c r="F70" s="269"/>
      <c r="G70" s="269"/>
      <c r="H70" s="269"/>
      <c r="I70" s="269"/>
      <c r="J70" s="270">
        <f>J179</f>
        <v>0</v>
      </c>
      <c r="L70" s="185"/>
    </row>
    <row r="71" spans="2:12" s="184" customFormat="1" ht="19.95" customHeight="1">
      <c r="B71" s="185"/>
      <c r="C71" s="267"/>
      <c r="D71" s="268" t="s">
        <v>98</v>
      </c>
      <c r="E71" s="269"/>
      <c r="F71" s="269"/>
      <c r="G71" s="269"/>
      <c r="H71" s="269"/>
      <c r="I71" s="269"/>
      <c r="J71" s="270">
        <f>J184</f>
        <v>0</v>
      </c>
      <c r="L71" s="185"/>
    </row>
    <row r="72" spans="2:12" s="184" customFormat="1" ht="19.95" customHeight="1">
      <c r="B72" s="185"/>
      <c r="C72" s="267"/>
      <c r="D72" s="268" t="s">
        <v>99</v>
      </c>
      <c r="E72" s="269"/>
      <c r="F72" s="269"/>
      <c r="G72" s="269"/>
      <c r="H72" s="269"/>
      <c r="I72" s="269"/>
      <c r="J72" s="270">
        <f>J186</f>
        <v>0</v>
      </c>
      <c r="L72" s="185"/>
    </row>
    <row r="73" spans="2:12" s="184" customFormat="1" ht="19.95" customHeight="1">
      <c r="B73" s="185"/>
      <c r="C73" s="267"/>
      <c r="D73" s="268" t="s">
        <v>100</v>
      </c>
      <c r="E73" s="269"/>
      <c r="F73" s="269"/>
      <c r="G73" s="269"/>
      <c r="H73" s="269"/>
      <c r="I73" s="269"/>
      <c r="J73" s="270">
        <f>J197</f>
        <v>0</v>
      </c>
      <c r="L73" s="185"/>
    </row>
    <row r="74" spans="2:12" s="184" customFormat="1" ht="19.95" customHeight="1">
      <c r="B74" s="185"/>
      <c r="C74" s="267"/>
      <c r="D74" s="268" t="s">
        <v>101</v>
      </c>
      <c r="E74" s="269"/>
      <c r="F74" s="269"/>
      <c r="G74" s="269"/>
      <c r="H74" s="269"/>
      <c r="I74" s="269"/>
      <c r="J74" s="270">
        <f>J205</f>
        <v>0</v>
      </c>
      <c r="L74" s="185"/>
    </row>
    <row r="75" spans="2:12" s="184" customFormat="1" ht="19.95" customHeight="1">
      <c r="B75" s="185"/>
      <c r="C75" s="267"/>
      <c r="D75" s="268" t="s">
        <v>102</v>
      </c>
      <c r="E75" s="269"/>
      <c r="F75" s="269"/>
      <c r="G75" s="269"/>
      <c r="H75" s="269"/>
      <c r="I75" s="269"/>
      <c r="J75" s="270">
        <f>J213</f>
        <v>300000</v>
      </c>
      <c r="L75" s="185"/>
    </row>
    <row r="76" spans="2:12" s="182" customFormat="1" ht="24.9" customHeight="1">
      <c r="B76" s="183"/>
      <c r="C76" s="263"/>
      <c r="D76" s="264" t="s">
        <v>103</v>
      </c>
      <c r="E76" s="265"/>
      <c r="F76" s="265"/>
      <c r="G76" s="265"/>
      <c r="H76" s="265"/>
      <c r="I76" s="265"/>
      <c r="J76" s="266">
        <f>J216</f>
        <v>0</v>
      </c>
      <c r="L76" s="183"/>
    </row>
    <row r="77" spans="2:12" s="182" customFormat="1" ht="24.9" customHeight="1">
      <c r="B77" s="183"/>
      <c r="C77" s="263"/>
      <c r="D77" s="264" t="s">
        <v>104</v>
      </c>
      <c r="E77" s="265"/>
      <c r="F77" s="265"/>
      <c r="G77" s="265"/>
      <c r="H77" s="265"/>
      <c r="I77" s="265"/>
      <c r="J77" s="266">
        <f>J222</f>
        <v>0</v>
      </c>
      <c r="L77" s="183"/>
    </row>
    <row r="78" spans="2:12" s="184" customFormat="1" ht="19.95" customHeight="1">
      <c r="B78" s="185"/>
      <c r="C78" s="267"/>
      <c r="D78" s="268" t="s">
        <v>105</v>
      </c>
      <c r="E78" s="269"/>
      <c r="F78" s="269"/>
      <c r="G78" s="269"/>
      <c r="H78" s="269"/>
      <c r="I78" s="269"/>
      <c r="J78" s="270">
        <f>J223</f>
        <v>0</v>
      </c>
      <c r="L78" s="185"/>
    </row>
    <row r="79" spans="2:12" s="184" customFormat="1" ht="19.95" customHeight="1">
      <c r="B79" s="185"/>
      <c r="C79" s="267"/>
      <c r="D79" s="268" t="s">
        <v>106</v>
      </c>
      <c r="E79" s="269"/>
      <c r="F79" s="269"/>
      <c r="G79" s="269"/>
      <c r="H79" s="269"/>
      <c r="I79" s="269"/>
      <c r="J79" s="270">
        <f>J226</f>
        <v>0</v>
      </c>
      <c r="L79" s="185"/>
    </row>
    <row r="80" spans="2:12" s="184" customFormat="1" ht="19.95" customHeight="1">
      <c r="B80" s="185"/>
      <c r="C80" s="267"/>
      <c r="D80" s="268" t="s">
        <v>107</v>
      </c>
      <c r="E80" s="269"/>
      <c r="F80" s="269"/>
      <c r="G80" s="269"/>
      <c r="H80" s="269"/>
      <c r="I80" s="269"/>
      <c r="J80" s="270">
        <f>J228</f>
        <v>0</v>
      </c>
      <c r="L80" s="185"/>
    </row>
    <row r="81" spans="2:12" s="184" customFormat="1" ht="19.95" customHeight="1">
      <c r="B81" s="185"/>
      <c r="C81" s="267"/>
      <c r="D81" s="268" t="s">
        <v>108</v>
      </c>
      <c r="E81" s="269"/>
      <c r="F81" s="269"/>
      <c r="G81" s="269"/>
      <c r="H81" s="269"/>
      <c r="I81" s="269"/>
      <c r="J81" s="270">
        <f>J230</f>
        <v>0</v>
      </c>
      <c r="L81" s="185"/>
    </row>
    <row r="82" spans="2:12" s="184" customFormat="1" ht="19.95" customHeight="1">
      <c r="B82" s="185"/>
      <c r="C82" s="267"/>
      <c r="D82" s="268" t="s">
        <v>109</v>
      </c>
      <c r="E82" s="269"/>
      <c r="F82" s="269"/>
      <c r="G82" s="269"/>
      <c r="H82" s="269"/>
      <c r="I82" s="269"/>
      <c r="J82" s="270">
        <f>J233</f>
        <v>0</v>
      </c>
      <c r="L82" s="185"/>
    </row>
    <row r="83" spans="2:12" s="184" customFormat="1" ht="19.95" customHeight="1">
      <c r="B83" s="185"/>
      <c r="C83" s="267"/>
      <c r="D83" s="268" t="s">
        <v>110</v>
      </c>
      <c r="E83" s="269"/>
      <c r="F83" s="269"/>
      <c r="G83" s="269"/>
      <c r="H83" s="269"/>
      <c r="I83" s="269"/>
      <c r="J83" s="270">
        <f>J235</f>
        <v>0</v>
      </c>
      <c r="L83" s="185"/>
    </row>
    <row r="84" spans="2:12" s="171" customFormat="1" ht="21.75" customHeight="1">
      <c r="B84" s="172"/>
      <c r="C84" s="1"/>
      <c r="D84" s="1"/>
      <c r="E84" s="1"/>
      <c r="F84" s="1"/>
      <c r="G84" s="1"/>
      <c r="H84" s="1"/>
      <c r="I84" s="1"/>
      <c r="J84" s="1"/>
      <c r="L84" s="172"/>
    </row>
    <row r="85" spans="2:12" s="171" customFormat="1" ht="6.9" customHeight="1">
      <c r="B85" s="178"/>
      <c r="C85" s="32"/>
      <c r="D85" s="32"/>
      <c r="E85" s="32"/>
      <c r="F85" s="32"/>
      <c r="G85" s="32"/>
      <c r="H85" s="32"/>
      <c r="I85" s="32"/>
      <c r="J85" s="32"/>
      <c r="K85" s="179"/>
      <c r="L85" s="172"/>
    </row>
    <row r="86" spans="2:12">
      <c r="C86"/>
      <c r="D86"/>
      <c r="E86"/>
      <c r="F86"/>
      <c r="G86"/>
      <c r="H86"/>
      <c r="I86"/>
      <c r="J86"/>
    </row>
    <row r="87" spans="2:12">
      <c r="C87"/>
      <c r="D87"/>
      <c r="E87"/>
      <c r="F87"/>
      <c r="G87"/>
      <c r="H87"/>
      <c r="I87"/>
      <c r="J87"/>
    </row>
    <row r="88" spans="2:12">
      <c r="C88"/>
      <c r="D88"/>
      <c r="E88"/>
      <c r="F88"/>
      <c r="G88"/>
      <c r="H88"/>
      <c r="I88"/>
      <c r="J88"/>
    </row>
    <row r="89" spans="2:12" s="171" customFormat="1" ht="6.9" customHeight="1">
      <c r="B89" s="180"/>
      <c r="C89" s="34"/>
      <c r="D89" s="34"/>
      <c r="E89" s="34"/>
      <c r="F89" s="34"/>
      <c r="G89" s="34"/>
      <c r="H89" s="34"/>
      <c r="I89" s="34"/>
      <c r="J89" s="34"/>
      <c r="K89" s="181"/>
      <c r="L89" s="172"/>
    </row>
    <row r="90" spans="2:12" s="171" customFormat="1" ht="24.9" customHeight="1">
      <c r="B90" s="172"/>
      <c r="C90" s="13" t="s">
        <v>111</v>
      </c>
      <c r="D90" s="1"/>
      <c r="E90" s="1"/>
      <c r="F90" s="1"/>
      <c r="G90" s="1"/>
      <c r="H90" s="1"/>
      <c r="I90" s="1"/>
      <c r="J90" s="1"/>
      <c r="L90" s="172"/>
    </row>
    <row r="91" spans="2:12" s="171" customFormat="1" ht="6.9" customHeight="1">
      <c r="B91" s="172"/>
      <c r="C91" s="1"/>
      <c r="D91" s="1"/>
      <c r="E91" s="1"/>
      <c r="F91" s="1"/>
      <c r="G91" s="1"/>
      <c r="H91" s="1"/>
      <c r="I91" s="1"/>
      <c r="J91" s="1"/>
      <c r="L91" s="172"/>
    </row>
    <row r="92" spans="2:12" s="171" customFormat="1" ht="12" customHeight="1">
      <c r="B92" s="172"/>
      <c r="C92" s="19" t="s">
        <v>16</v>
      </c>
      <c r="D92" s="1"/>
      <c r="E92" s="1"/>
      <c r="F92" s="1"/>
      <c r="G92" s="1"/>
      <c r="H92" s="1"/>
      <c r="I92" s="1"/>
      <c r="J92" s="1"/>
      <c r="L92" s="172"/>
    </row>
    <row r="93" spans="2:12" s="171" customFormat="1" ht="26.25" customHeight="1">
      <c r="B93" s="172"/>
      <c r="C93" s="1"/>
      <c r="D93" s="1"/>
      <c r="E93" s="313" t="str">
        <f>E7</f>
        <v>Breda, nám. Republiky č.p. 159-160, REKONSTRUKCE KOPULE - II etapa</v>
      </c>
      <c r="F93" s="314"/>
      <c r="G93" s="314"/>
      <c r="H93" s="314"/>
      <c r="I93" s="1"/>
      <c r="J93" s="1"/>
      <c r="L93" s="172"/>
    </row>
    <row r="94" spans="2:12" s="171" customFormat="1" ht="12" customHeight="1">
      <c r="B94" s="172"/>
      <c r="C94" s="19" t="s">
        <v>81</v>
      </c>
      <c r="D94" s="1"/>
      <c r="E94" s="1"/>
      <c r="F94" s="1"/>
      <c r="G94" s="1"/>
      <c r="H94" s="1"/>
      <c r="I94" s="1"/>
      <c r="J94" s="1"/>
      <c r="L94" s="172"/>
    </row>
    <row r="95" spans="2:12" s="171" customFormat="1" ht="16.5" customHeight="1">
      <c r="B95" s="172"/>
      <c r="C95" s="1"/>
      <c r="D95" s="1"/>
      <c r="E95" s="285" t="str">
        <f>E9</f>
        <v>1 - BREDA - REKONSTRUKCE KOPULE - II. etapa</v>
      </c>
      <c r="F95" s="312"/>
      <c r="G95" s="312"/>
      <c r="H95" s="312"/>
      <c r="I95" s="1"/>
      <c r="J95" s="1"/>
      <c r="L95" s="172"/>
    </row>
    <row r="96" spans="2:12" s="171" customFormat="1" ht="6.9" customHeight="1">
      <c r="B96" s="172"/>
      <c r="C96" s="1"/>
      <c r="D96" s="1"/>
      <c r="E96" s="1"/>
      <c r="F96" s="1"/>
      <c r="G96" s="1"/>
      <c r="H96" s="1"/>
      <c r="I96" s="1"/>
      <c r="J96" s="1"/>
      <c r="L96" s="172"/>
    </row>
    <row r="97" spans="2:65" s="171" customFormat="1" ht="12" customHeight="1">
      <c r="B97" s="172"/>
      <c r="C97" s="19" t="s">
        <v>21</v>
      </c>
      <c r="D97" s="1"/>
      <c r="E97" s="1"/>
      <c r="F97" s="17" t="str">
        <f>F12</f>
        <v xml:space="preserve"> </v>
      </c>
      <c r="G97" s="1"/>
      <c r="H97" s="1"/>
      <c r="I97" s="19" t="s">
        <v>23</v>
      </c>
      <c r="J97" s="162" t="str">
        <f>IF(J12="","",J12)</f>
        <v>3. 2. 2026</v>
      </c>
      <c r="L97" s="172"/>
    </row>
    <row r="98" spans="2:65" s="171" customFormat="1" ht="6.9" customHeight="1">
      <c r="B98" s="172"/>
      <c r="C98" s="1"/>
      <c r="D98" s="1"/>
      <c r="E98" s="1"/>
      <c r="F98" s="1"/>
      <c r="G98" s="1"/>
      <c r="H98" s="1"/>
      <c r="I98" s="1"/>
      <c r="J98" s="1"/>
      <c r="L98" s="172"/>
    </row>
    <row r="99" spans="2:65" s="171" customFormat="1" ht="25.65" customHeight="1">
      <c r="B99" s="172"/>
      <c r="C99" s="19" t="s">
        <v>25</v>
      </c>
      <c r="D99" s="1"/>
      <c r="E99" s="1"/>
      <c r="F99" s="17" t="str">
        <f>E15</f>
        <v xml:space="preserve"> </v>
      </c>
      <c r="G99" s="1"/>
      <c r="H99" s="1"/>
      <c r="I99" s="19" t="s">
        <v>30</v>
      </c>
      <c r="J99" s="160" t="str">
        <f>E21</f>
        <v>projekční kancelář INFOHOME, Opava</v>
      </c>
      <c r="L99" s="172"/>
    </row>
    <row r="100" spans="2:65" s="171" customFormat="1" ht="15.15" customHeight="1">
      <c r="B100" s="172"/>
      <c r="C100" s="19" t="s">
        <v>28</v>
      </c>
      <c r="D100" s="1"/>
      <c r="E100" s="1"/>
      <c r="F100" s="17" t="str">
        <f>IF(E18="","",E18)</f>
        <v>Vyplň údaj</v>
      </c>
      <c r="G100" s="1"/>
      <c r="H100" s="1"/>
      <c r="I100" s="19" t="s">
        <v>33</v>
      </c>
      <c r="J100" s="160" t="str">
        <f>E24</f>
        <v>---</v>
      </c>
      <c r="L100" s="172"/>
    </row>
    <row r="101" spans="2:65" s="171" customFormat="1" ht="10.35" customHeight="1">
      <c r="B101" s="172"/>
      <c r="C101" s="1"/>
      <c r="D101" s="1"/>
      <c r="E101" s="1"/>
      <c r="F101" s="1"/>
      <c r="G101" s="1"/>
      <c r="H101" s="1"/>
      <c r="I101" s="1"/>
      <c r="J101" s="1"/>
      <c r="L101" s="172"/>
    </row>
    <row r="102" spans="2:65" s="186" customFormat="1" ht="29.25" customHeight="1">
      <c r="B102" s="187"/>
      <c r="C102" s="271" t="s">
        <v>112</v>
      </c>
      <c r="D102" s="272" t="s">
        <v>56</v>
      </c>
      <c r="E102" s="272" t="s">
        <v>52</v>
      </c>
      <c r="F102" s="272" t="s">
        <v>53</v>
      </c>
      <c r="G102" s="272" t="s">
        <v>113</v>
      </c>
      <c r="H102" s="272" t="s">
        <v>114</v>
      </c>
      <c r="I102" s="272" t="s">
        <v>115</v>
      </c>
      <c r="J102" s="273" t="s">
        <v>85</v>
      </c>
      <c r="K102" s="188" t="s">
        <v>116</v>
      </c>
      <c r="L102" s="187"/>
      <c r="M102" s="189" t="s">
        <v>19</v>
      </c>
      <c r="N102" s="190" t="s">
        <v>41</v>
      </c>
      <c r="O102" s="190" t="s">
        <v>117</v>
      </c>
      <c r="P102" s="190" t="s">
        <v>118</v>
      </c>
      <c r="Q102" s="190" t="s">
        <v>119</v>
      </c>
      <c r="R102" s="190" t="s">
        <v>120</v>
      </c>
      <c r="S102" s="190" t="s">
        <v>121</v>
      </c>
      <c r="T102" s="191" t="s">
        <v>122</v>
      </c>
    </row>
    <row r="103" spans="2:65" s="171" customFormat="1" ht="22.95" customHeight="1">
      <c r="B103" s="172"/>
      <c r="C103" s="49" t="s">
        <v>123</v>
      </c>
      <c r="D103" s="1"/>
      <c r="E103" s="1"/>
      <c r="F103" s="1"/>
      <c r="G103" s="1"/>
      <c r="H103" s="1"/>
      <c r="I103" s="1"/>
      <c r="J103" s="274">
        <f>BK103</f>
        <v>300000</v>
      </c>
      <c r="L103" s="172"/>
      <c r="M103" s="192"/>
      <c r="N103" s="175"/>
      <c r="O103" s="175"/>
      <c r="P103" s="193">
        <f>P104+P152+P216+P222</f>
        <v>0</v>
      </c>
      <c r="Q103" s="175"/>
      <c r="R103" s="193">
        <f>R104+R152+R216+R222</f>
        <v>0</v>
      </c>
      <c r="S103" s="175"/>
      <c r="T103" s="194">
        <f>T104+T152+T216+T222</f>
        <v>0</v>
      </c>
      <c r="AT103" s="166" t="s">
        <v>70</v>
      </c>
      <c r="AU103" s="166" t="s">
        <v>86</v>
      </c>
      <c r="BK103" s="195">
        <f>BK104+BK152+BK216+BK222</f>
        <v>300000</v>
      </c>
    </row>
    <row r="104" spans="2:65" s="68" customFormat="1" ht="25.95" customHeight="1">
      <c r="B104" s="196"/>
      <c r="C104" s="235"/>
      <c r="D104" s="236" t="s">
        <v>70</v>
      </c>
      <c r="E104" s="239" t="s">
        <v>124</v>
      </c>
      <c r="F104" s="239" t="s">
        <v>125</v>
      </c>
      <c r="G104" s="235"/>
      <c r="H104" s="235"/>
      <c r="I104" s="235"/>
      <c r="J104" s="240">
        <f>BK104</f>
        <v>0</v>
      </c>
      <c r="L104" s="196"/>
      <c r="M104" s="198"/>
      <c r="P104" s="199">
        <f>P105+P118+P123+P140+P150</f>
        <v>0</v>
      </c>
      <c r="R104" s="199">
        <f>R105+R118+R123+R140+R150</f>
        <v>0</v>
      </c>
      <c r="T104" s="200">
        <f>T105+T118+T123+T140+T150</f>
        <v>0</v>
      </c>
      <c r="AR104" s="197" t="s">
        <v>14</v>
      </c>
      <c r="AT104" s="201" t="s">
        <v>70</v>
      </c>
      <c r="AU104" s="201" t="s">
        <v>71</v>
      </c>
      <c r="AY104" s="197" t="s">
        <v>126</v>
      </c>
      <c r="BK104" s="202">
        <f>BK105+BK118+BK123+BK140+BK150</f>
        <v>0</v>
      </c>
    </row>
    <row r="105" spans="2:65" s="68" customFormat="1" ht="22.95" customHeight="1">
      <c r="B105" s="196"/>
      <c r="C105" s="235"/>
      <c r="D105" s="236" t="s">
        <v>70</v>
      </c>
      <c r="E105" s="237" t="s">
        <v>127</v>
      </c>
      <c r="F105" s="237" t="s">
        <v>128</v>
      </c>
      <c r="G105" s="235"/>
      <c r="H105" s="235"/>
      <c r="I105" s="235"/>
      <c r="J105" s="238">
        <f>BK105</f>
        <v>0</v>
      </c>
      <c r="L105" s="196"/>
      <c r="M105" s="198"/>
      <c r="P105" s="199">
        <f>SUM(P106:P117)</f>
        <v>0</v>
      </c>
      <c r="R105" s="199">
        <f>SUM(R106:R117)</f>
        <v>0</v>
      </c>
      <c r="T105" s="200">
        <f>SUM(T106:T117)</f>
        <v>0</v>
      </c>
      <c r="AR105" s="197" t="s">
        <v>14</v>
      </c>
      <c r="AT105" s="201" t="s">
        <v>70</v>
      </c>
      <c r="AU105" s="201" t="s">
        <v>14</v>
      </c>
      <c r="AY105" s="197" t="s">
        <v>126</v>
      </c>
      <c r="BK105" s="202">
        <f>SUM(BK106:BK117)</f>
        <v>0</v>
      </c>
    </row>
    <row r="106" spans="2:65" s="171" customFormat="1" ht="21.75" customHeight="1">
      <c r="B106" s="172"/>
      <c r="C106" s="230" t="s">
        <v>14</v>
      </c>
      <c r="D106" s="230" t="s">
        <v>129</v>
      </c>
      <c r="E106" s="231" t="s">
        <v>130</v>
      </c>
      <c r="F106" s="232" t="s">
        <v>131</v>
      </c>
      <c r="G106" s="233" t="s">
        <v>132</v>
      </c>
      <c r="H106" s="234">
        <v>36</v>
      </c>
      <c r="I106" s="69"/>
      <c r="J106" s="229">
        <f t="shared" ref="J106:J111" si="0">ROUND(I106*H106,2)</f>
        <v>0</v>
      </c>
      <c r="K106" s="203"/>
      <c r="L106" s="172"/>
      <c r="M106" s="70" t="s">
        <v>19</v>
      </c>
      <c r="N106" s="204" t="s">
        <v>42</v>
      </c>
      <c r="P106" s="205">
        <f t="shared" ref="P106:P111" si="1">O106*H106</f>
        <v>0</v>
      </c>
      <c r="Q106" s="205">
        <v>0</v>
      </c>
      <c r="R106" s="205">
        <f t="shared" ref="R106:R111" si="2">Q106*H106</f>
        <v>0</v>
      </c>
      <c r="S106" s="205">
        <v>0</v>
      </c>
      <c r="T106" s="206">
        <f t="shared" ref="T106:T111" si="3">S106*H106</f>
        <v>0</v>
      </c>
      <c r="AR106" s="207" t="s">
        <v>133</v>
      </c>
      <c r="AT106" s="207" t="s">
        <v>129</v>
      </c>
      <c r="AU106" s="207" t="s">
        <v>79</v>
      </c>
      <c r="AY106" s="166" t="s">
        <v>126</v>
      </c>
      <c r="BE106" s="208">
        <f t="shared" ref="BE106:BE111" si="4">IF(N106="základní",J106,0)</f>
        <v>0</v>
      </c>
      <c r="BF106" s="208">
        <f t="shared" ref="BF106:BF111" si="5">IF(N106="snížená",J106,0)</f>
        <v>0</v>
      </c>
      <c r="BG106" s="208">
        <f t="shared" ref="BG106:BG111" si="6">IF(N106="zákl. přenesená",J106,0)</f>
        <v>0</v>
      </c>
      <c r="BH106" s="208">
        <f t="shared" ref="BH106:BH111" si="7">IF(N106="sníž. přenesená",J106,0)</f>
        <v>0</v>
      </c>
      <c r="BI106" s="208">
        <f t="shared" ref="BI106:BI111" si="8">IF(N106="nulová",J106,0)</f>
        <v>0</v>
      </c>
      <c r="BJ106" s="166" t="s">
        <v>14</v>
      </c>
      <c r="BK106" s="208">
        <f t="shared" ref="BK106:BK111" si="9">ROUND(I106*H106,2)</f>
        <v>0</v>
      </c>
      <c r="BL106" s="166" t="s">
        <v>133</v>
      </c>
      <c r="BM106" s="207" t="s">
        <v>79</v>
      </c>
    </row>
    <row r="107" spans="2:65" s="171" customFormat="1" ht="62.7" customHeight="1">
      <c r="B107" s="172"/>
      <c r="C107" s="230" t="s">
        <v>79</v>
      </c>
      <c r="D107" s="230" t="s">
        <v>129</v>
      </c>
      <c r="E107" s="231" t="s">
        <v>134</v>
      </c>
      <c r="F107" s="232" t="s">
        <v>135</v>
      </c>
      <c r="G107" s="233" t="s">
        <v>132</v>
      </c>
      <c r="H107" s="234">
        <v>36</v>
      </c>
      <c r="I107" s="69"/>
      <c r="J107" s="229">
        <f t="shared" si="0"/>
        <v>0</v>
      </c>
      <c r="K107" s="203"/>
      <c r="L107" s="172"/>
      <c r="M107" s="70" t="s">
        <v>19</v>
      </c>
      <c r="N107" s="204" t="s">
        <v>42</v>
      </c>
      <c r="P107" s="205">
        <f t="shared" si="1"/>
        <v>0</v>
      </c>
      <c r="Q107" s="205">
        <v>0</v>
      </c>
      <c r="R107" s="205">
        <f t="shared" si="2"/>
        <v>0</v>
      </c>
      <c r="S107" s="205">
        <v>0</v>
      </c>
      <c r="T107" s="206">
        <f t="shared" si="3"/>
        <v>0</v>
      </c>
      <c r="AR107" s="207" t="s">
        <v>133</v>
      </c>
      <c r="AT107" s="207" t="s">
        <v>129</v>
      </c>
      <c r="AU107" s="207" t="s">
        <v>79</v>
      </c>
      <c r="AY107" s="166" t="s">
        <v>126</v>
      </c>
      <c r="BE107" s="208">
        <f t="shared" si="4"/>
        <v>0</v>
      </c>
      <c r="BF107" s="208">
        <f t="shared" si="5"/>
        <v>0</v>
      </c>
      <c r="BG107" s="208">
        <f t="shared" si="6"/>
        <v>0</v>
      </c>
      <c r="BH107" s="208">
        <f t="shared" si="7"/>
        <v>0</v>
      </c>
      <c r="BI107" s="208">
        <f t="shared" si="8"/>
        <v>0</v>
      </c>
      <c r="BJ107" s="166" t="s">
        <v>14</v>
      </c>
      <c r="BK107" s="208">
        <f t="shared" si="9"/>
        <v>0</v>
      </c>
      <c r="BL107" s="166" t="s">
        <v>133</v>
      </c>
      <c r="BM107" s="207" t="s">
        <v>133</v>
      </c>
    </row>
    <row r="108" spans="2:65" s="171" customFormat="1" ht="16.5" customHeight="1">
      <c r="B108" s="172"/>
      <c r="C108" s="230" t="s">
        <v>136</v>
      </c>
      <c r="D108" s="230" t="s">
        <v>129</v>
      </c>
      <c r="E108" s="231" t="s">
        <v>137</v>
      </c>
      <c r="F108" s="232" t="s">
        <v>138</v>
      </c>
      <c r="G108" s="233" t="s">
        <v>132</v>
      </c>
      <c r="H108" s="234">
        <v>36</v>
      </c>
      <c r="I108" s="69"/>
      <c r="J108" s="229">
        <f t="shared" si="0"/>
        <v>0</v>
      </c>
      <c r="K108" s="203"/>
      <c r="L108" s="172"/>
      <c r="M108" s="70" t="s">
        <v>19</v>
      </c>
      <c r="N108" s="204" t="s">
        <v>42</v>
      </c>
      <c r="P108" s="205">
        <f t="shared" si="1"/>
        <v>0</v>
      </c>
      <c r="Q108" s="205">
        <v>0</v>
      </c>
      <c r="R108" s="205">
        <f t="shared" si="2"/>
        <v>0</v>
      </c>
      <c r="S108" s="205">
        <v>0</v>
      </c>
      <c r="T108" s="206">
        <f t="shared" si="3"/>
        <v>0</v>
      </c>
      <c r="AR108" s="207" t="s">
        <v>133</v>
      </c>
      <c r="AT108" s="207" t="s">
        <v>129</v>
      </c>
      <c r="AU108" s="207" t="s">
        <v>79</v>
      </c>
      <c r="AY108" s="166" t="s">
        <v>126</v>
      </c>
      <c r="BE108" s="208">
        <f t="shared" si="4"/>
        <v>0</v>
      </c>
      <c r="BF108" s="208">
        <f t="shared" si="5"/>
        <v>0</v>
      </c>
      <c r="BG108" s="208">
        <f t="shared" si="6"/>
        <v>0</v>
      </c>
      <c r="BH108" s="208">
        <f t="shared" si="7"/>
        <v>0</v>
      </c>
      <c r="BI108" s="208">
        <f t="shared" si="8"/>
        <v>0</v>
      </c>
      <c r="BJ108" s="166" t="s">
        <v>14</v>
      </c>
      <c r="BK108" s="208">
        <f t="shared" si="9"/>
        <v>0</v>
      </c>
      <c r="BL108" s="166" t="s">
        <v>133</v>
      </c>
      <c r="BM108" s="207" t="s">
        <v>139</v>
      </c>
    </row>
    <row r="109" spans="2:65" s="171" customFormat="1" ht="24.15" customHeight="1">
      <c r="B109" s="172"/>
      <c r="C109" s="230" t="s">
        <v>133</v>
      </c>
      <c r="D109" s="230" t="s">
        <v>129</v>
      </c>
      <c r="E109" s="231" t="s">
        <v>140</v>
      </c>
      <c r="F109" s="232" t="s">
        <v>141</v>
      </c>
      <c r="G109" s="233" t="s">
        <v>132</v>
      </c>
      <c r="H109" s="234">
        <v>36</v>
      </c>
      <c r="I109" s="69"/>
      <c r="J109" s="229">
        <f t="shared" si="0"/>
        <v>0</v>
      </c>
      <c r="K109" s="203"/>
      <c r="L109" s="172"/>
      <c r="M109" s="70" t="s">
        <v>19</v>
      </c>
      <c r="N109" s="204" t="s">
        <v>42</v>
      </c>
      <c r="P109" s="205">
        <f t="shared" si="1"/>
        <v>0</v>
      </c>
      <c r="Q109" s="205">
        <v>0</v>
      </c>
      <c r="R109" s="205">
        <f t="shared" si="2"/>
        <v>0</v>
      </c>
      <c r="S109" s="205">
        <v>0</v>
      </c>
      <c r="T109" s="206">
        <f t="shared" si="3"/>
        <v>0</v>
      </c>
      <c r="AR109" s="207" t="s">
        <v>133</v>
      </c>
      <c r="AT109" s="207" t="s">
        <v>129</v>
      </c>
      <c r="AU109" s="207" t="s">
        <v>79</v>
      </c>
      <c r="AY109" s="166" t="s">
        <v>126</v>
      </c>
      <c r="BE109" s="208">
        <f t="shared" si="4"/>
        <v>0</v>
      </c>
      <c r="BF109" s="208">
        <f t="shared" si="5"/>
        <v>0</v>
      </c>
      <c r="BG109" s="208">
        <f t="shared" si="6"/>
        <v>0</v>
      </c>
      <c r="BH109" s="208">
        <f t="shared" si="7"/>
        <v>0</v>
      </c>
      <c r="BI109" s="208">
        <f t="shared" si="8"/>
        <v>0</v>
      </c>
      <c r="BJ109" s="166" t="s">
        <v>14</v>
      </c>
      <c r="BK109" s="208">
        <f t="shared" si="9"/>
        <v>0</v>
      </c>
      <c r="BL109" s="166" t="s">
        <v>133</v>
      </c>
      <c r="BM109" s="207" t="s">
        <v>142</v>
      </c>
    </row>
    <row r="110" spans="2:65" s="171" customFormat="1" ht="16.5" customHeight="1">
      <c r="B110" s="172"/>
      <c r="C110" s="230" t="s">
        <v>143</v>
      </c>
      <c r="D110" s="230" t="s">
        <v>129</v>
      </c>
      <c r="E110" s="231" t="s">
        <v>144</v>
      </c>
      <c r="F110" s="232" t="s">
        <v>145</v>
      </c>
      <c r="G110" s="233" t="s">
        <v>132</v>
      </c>
      <c r="H110" s="234">
        <v>4290</v>
      </c>
      <c r="I110" s="69"/>
      <c r="J110" s="229">
        <f t="shared" si="0"/>
        <v>0</v>
      </c>
      <c r="K110" s="203"/>
      <c r="L110" s="172"/>
      <c r="M110" s="70" t="s">
        <v>19</v>
      </c>
      <c r="N110" s="204" t="s">
        <v>42</v>
      </c>
      <c r="P110" s="205">
        <f t="shared" si="1"/>
        <v>0</v>
      </c>
      <c r="Q110" s="205">
        <v>0</v>
      </c>
      <c r="R110" s="205">
        <f t="shared" si="2"/>
        <v>0</v>
      </c>
      <c r="S110" s="205">
        <v>0</v>
      </c>
      <c r="T110" s="206">
        <f t="shared" si="3"/>
        <v>0</v>
      </c>
      <c r="AR110" s="207" t="s">
        <v>133</v>
      </c>
      <c r="AT110" s="207" t="s">
        <v>129</v>
      </c>
      <c r="AU110" s="207" t="s">
        <v>79</v>
      </c>
      <c r="AY110" s="166" t="s">
        <v>126</v>
      </c>
      <c r="BE110" s="208">
        <f t="shared" si="4"/>
        <v>0</v>
      </c>
      <c r="BF110" s="208">
        <f t="shared" si="5"/>
        <v>0</v>
      </c>
      <c r="BG110" s="208">
        <f t="shared" si="6"/>
        <v>0</v>
      </c>
      <c r="BH110" s="208">
        <f t="shared" si="7"/>
        <v>0</v>
      </c>
      <c r="BI110" s="208">
        <f t="shared" si="8"/>
        <v>0</v>
      </c>
      <c r="BJ110" s="166" t="s">
        <v>14</v>
      </c>
      <c r="BK110" s="208">
        <f t="shared" si="9"/>
        <v>0</v>
      </c>
      <c r="BL110" s="166" t="s">
        <v>133</v>
      </c>
      <c r="BM110" s="207" t="s">
        <v>146</v>
      </c>
    </row>
    <row r="111" spans="2:65" s="171" customFormat="1" ht="24.15" customHeight="1">
      <c r="B111" s="172"/>
      <c r="C111" s="230" t="s">
        <v>139</v>
      </c>
      <c r="D111" s="230" t="s">
        <v>129</v>
      </c>
      <c r="E111" s="231" t="s">
        <v>147</v>
      </c>
      <c r="F111" s="232" t="s">
        <v>148</v>
      </c>
      <c r="G111" s="233" t="s">
        <v>132</v>
      </c>
      <c r="H111" s="234">
        <v>4504.5</v>
      </c>
      <c r="I111" s="69"/>
      <c r="J111" s="229">
        <f t="shared" si="0"/>
        <v>0</v>
      </c>
      <c r="K111" s="203"/>
      <c r="L111" s="172"/>
      <c r="M111" s="70" t="s">
        <v>19</v>
      </c>
      <c r="N111" s="204" t="s">
        <v>42</v>
      </c>
      <c r="P111" s="205">
        <f t="shared" si="1"/>
        <v>0</v>
      </c>
      <c r="Q111" s="205">
        <v>0</v>
      </c>
      <c r="R111" s="205">
        <f t="shared" si="2"/>
        <v>0</v>
      </c>
      <c r="S111" s="205">
        <v>0</v>
      </c>
      <c r="T111" s="206">
        <f t="shared" si="3"/>
        <v>0</v>
      </c>
      <c r="AR111" s="207" t="s">
        <v>133</v>
      </c>
      <c r="AT111" s="207" t="s">
        <v>129</v>
      </c>
      <c r="AU111" s="207" t="s">
        <v>79</v>
      </c>
      <c r="AY111" s="166" t="s">
        <v>126</v>
      </c>
      <c r="BE111" s="208">
        <f t="shared" si="4"/>
        <v>0</v>
      </c>
      <c r="BF111" s="208">
        <f t="shared" si="5"/>
        <v>0</v>
      </c>
      <c r="BG111" s="208">
        <f t="shared" si="6"/>
        <v>0</v>
      </c>
      <c r="BH111" s="208">
        <f t="shared" si="7"/>
        <v>0</v>
      </c>
      <c r="BI111" s="208">
        <f t="shared" si="8"/>
        <v>0</v>
      </c>
      <c r="BJ111" s="166" t="s">
        <v>14</v>
      </c>
      <c r="BK111" s="208">
        <f t="shared" si="9"/>
        <v>0</v>
      </c>
      <c r="BL111" s="166" t="s">
        <v>133</v>
      </c>
      <c r="BM111" s="207" t="s">
        <v>8</v>
      </c>
    </row>
    <row r="112" spans="2:65" s="71" customFormat="1">
      <c r="B112" s="209"/>
      <c r="C112" s="224"/>
      <c r="D112" s="225" t="s">
        <v>149</v>
      </c>
      <c r="E112" s="226" t="s">
        <v>19</v>
      </c>
      <c r="F112" s="227" t="s">
        <v>150</v>
      </c>
      <c r="G112" s="224"/>
      <c r="H112" s="228">
        <v>4504.5</v>
      </c>
      <c r="I112" s="224"/>
      <c r="J112" s="224"/>
      <c r="L112" s="209"/>
      <c r="M112" s="211"/>
      <c r="T112" s="212"/>
      <c r="AT112" s="210" t="s">
        <v>149</v>
      </c>
      <c r="AU112" s="210" t="s">
        <v>79</v>
      </c>
      <c r="AV112" s="71" t="s">
        <v>79</v>
      </c>
      <c r="AW112" s="71" t="s">
        <v>32</v>
      </c>
      <c r="AX112" s="71" t="s">
        <v>14</v>
      </c>
      <c r="AY112" s="210" t="s">
        <v>126</v>
      </c>
    </row>
    <row r="113" spans="2:65" s="171" customFormat="1" ht="24.15" customHeight="1">
      <c r="B113" s="172"/>
      <c r="C113" s="230" t="s">
        <v>151</v>
      </c>
      <c r="D113" s="230" t="s">
        <v>129</v>
      </c>
      <c r="E113" s="231" t="s">
        <v>152</v>
      </c>
      <c r="F113" s="232" t="s">
        <v>153</v>
      </c>
      <c r="G113" s="233" t="s">
        <v>132</v>
      </c>
      <c r="H113" s="234">
        <v>4290</v>
      </c>
      <c r="I113" s="69"/>
      <c r="J113" s="229">
        <f>ROUND(I113*H113,2)</f>
        <v>0</v>
      </c>
      <c r="K113" s="203"/>
      <c r="L113" s="172"/>
      <c r="M113" s="70" t="s">
        <v>19</v>
      </c>
      <c r="N113" s="204" t="s">
        <v>42</v>
      </c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AR113" s="207" t="s">
        <v>133</v>
      </c>
      <c r="AT113" s="207" t="s">
        <v>129</v>
      </c>
      <c r="AU113" s="207" t="s">
        <v>79</v>
      </c>
      <c r="AY113" s="166" t="s">
        <v>126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66" t="s">
        <v>14</v>
      </c>
      <c r="BK113" s="208">
        <f>ROUND(I113*H113,2)</f>
        <v>0</v>
      </c>
      <c r="BL113" s="166" t="s">
        <v>133</v>
      </c>
      <c r="BM113" s="207" t="s">
        <v>154</v>
      </c>
    </row>
    <row r="114" spans="2:65" s="171" customFormat="1" ht="24.15" customHeight="1">
      <c r="B114" s="172"/>
      <c r="C114" s="230" t="s">
        <v>142</v>
      </c>
      <c r="D114" s="230" t="s">
        <v>129</v>
      </c>
      <c r="E114" s="231" t="s">
        <v>155</v>
      </c>
      <c r="F114" s="232" t="s">
        <v>156</v>
      </c>
      <c r="G114" s="233" t="s">
        <v>132</v>
      </c>
      <c r="H114" s="234">
        <v>4290</v>
      </c>
      <c r="I114" s="69"/>
      <c r="J114" s="229">
        <f>ROUND(I114*H114,2)</f>
        <v>0</v>
      </c>
      <c r="K114" s="203"/>
      <c r="L114" s="172"/>
      <c r="M114" s="70" t="s">
        <v>19</v>
      </c>
      <c r="N114" s="204" t="s">
        <v>42</v>
      </c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AR114" s="207" t="s">
        <v>133</v>
      </c>
      <c r="AT114" s="207" t="s">
        <v>129</v>
      </c>
      <c r="AU114" s="207" t="s">
        <v>79</v>
      </c>
      <c r="AY114" s="166" t="s">
        <v>126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66" t="s">
        <v>14</v>
      </c>
      <c r="BK114" s="208">
        <f>ROUND(I114*H114,2)</f>
        <v>0</v>
      </c>
      <c r="BL114" s="166" t="s">
        <v>133</v>
      </c>
      <c r="BM114" s="207" t="s">
        <v>157</v>
      </c>
    </row>
    <row r="115" spans="2:65" s="171" customFormat="1" ht="37.950000000000003" customHeight="1">
      <c r="B115" s="172"/>
      <c r="C115" s="230" t="s">
        <v>158</v>
      </c>
      <c r="D115" s="230" t="s">
        <v>129</v>
      </c>
      <c r="E115" s="231" t="s">
        <v>159</v>
      </c>
      <c r="F115" s="232" t="s">
        <v>160</v>
      </c>
      <c r="G115" s="233" t="s">
        <v>161</v>
      </c>
      <c r="H115" s="234">
        <v>46.1</v>
      </c>
      <c r="I115" s="69"/>
      <c r="J115" s="229">
        <f>ROUND(I115*H115,2)</f>
        <v>0</v>
      </c>
      <c r="K115" s="203"/>
      <c r="L115" s="172"/>
      <c r="M115" s="70" t="s">
        <v>19</v>
      </c>
      <c r="N115" s="204" t="s">
        <v>42</v>
      </c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AR115" s="207" t="s">
        <v>133</v>
      </c>
      <c r="AT115" s="207" t="s">
        <v>129</v>
      </c>
      <c r="AU115" s="207" t="s">
        <v>79</v>
      </c>
      <c r="AY115" s="166" t="s">
        <v>126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66" t="s">
        <v>14</v>
      </c>
      <c r="BK115" s="208">
        <f>ROUND(I115*H115,2)</f>
        <v>0</v>
      </c>
      <c r="BL115" s="166" t="s">
        <v>133</v>
      </c>
      <c r="BM115" s="207" t="s">
        <v>162</v>
      </c>
    </row>
    <row r="116" spans="2:65" s="171" customFormat="1" ht="37.950000000000003" customHeight="1">
      <c r="B116" s="172"/>
      <c r="C116" s="230" t="s">
        <v>146</v>
      </c>
      <c r="D116" s="230" t="s">
        <v>129</v>
      </c>
      <c r="E116" s="231" t="s">
        <v>163</v>
      </c>
      <c r="F116" s="232" t="s">
        <v>164</v>
      </c>
      <c r="G116" s="233" t="s">
        <v>161</v>
      </c>
      <c r="H116" s="234">
        <v>68.599999999999994</v>
      </c>
      <c r="I116" s="69"/>
      <c r="J116" s="229">
        <f>ROUND(I116*H116,2)</f>
        <v>0</v>
      </c>
      <c r="K116" s="203"/>
      <c r="L116" s="172"/>
      <c r="M116" s="70" t="s">
        <v>19</v>
      </c>
      <c r="N116" s="204" t="s">
        <v>42</v>
      </c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AR116" s="207" t="s">
        <v>133</v>
      </c>
      <c r="AT116" s="207" t="s">
        <v>129</v>
      </c>
      <c r="AU116" s="207" t="s">
        <v>79</v>
      </c>
      <c r="AY116" s="166" t="s">
        <v>126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66" t="s">
        <v>14</v>
      </c>
      <c r="BK116" s="208">
        <f>ROUND(I116*H116,2)</f>
        <v>0</v>
      </c>
      <c r="BL116" s="166" t="s">
        <v>133</v>
      </c>
      <c r="BM116" s="207" t="s">
        <v>165</v>
      </c>
    </row>
    <row r="117" spans="2:65" s="171" customFormat="1" ht="33" customHeight="1">
      <c r="B117" s="172"/>
      <c r="C117" s="230" t="s">
        <v>166</v>
      </c>
      <c r="D117" s="230" t="s">
        <v>129</v>
      </c>
      <c r="E117" s="231" t="s">
        <v>167</v>
      </c>
      <c r="F117" s="232" t="s">
        <v>168</v>
      </c>
      <c r="G117" s="233" t="s">
        <v>169</v>
      </c>
      <c r="H117" s="234">
        <v>176.8</v>
      </c>
      <c r="I117" s="69"/>
      <c r="J117" s="229">
        <f>ROUND(I117*H117,2)</f>
        <v>0</v>
      </c>
      <c r="K117" s="203"/>
      <c r="L117" s="172"/>
      <c r="M117" s="70" t="s">
        <v>19</v>
      </c>
      <c r="N117" s="204" t="s">
        <v>42</v>
      </c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AR117" s="207" t="s">
        <v>133</v>
      </c>
      <c r="AT117" s="207" t="s">
        <v>129</v>
      </c>
      <c r="AU117" s="207" t="s">
        <v>79</v>
      </c>
      <c r="AY117" s="166" t="s">
        <v>126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66" t="s">
        <v>14</v>
      </c>
      <c r="BK117" s="208">
        <f>ROUND(I117*H117,2)</f>
        <v>0</v>
      </c>
      <c r="BL117" s="166" t="s">
        <v>133</v>
      </c>
      <c r="BM117" s="207" t="s">
        <v>170</v>
      </c>
    </row>
    <row r="118" spans="2:65" s="68" customFormat="1" ht="22.95" customHeight="1">
      <c r="B118" s="196"/>
      <c r="C118" s="235"/>
      <c r="D118" s="236" t="s">
        <v>70</v>
      </c>
      <c r="E118" s="237" t="s">
        <v>139</v>
      </c>
      <c r="F118" s="237" t="s">
        <v>171</v>
      </c>
      <c r="G118" s="235"/>
      <c r="H118" s="235"/>
      <c r="I118" s="235"/>
      <c r="J118" s="238">
        <f>BK118</f>
        <v>0</v>
      </c>
      <c r="L118" s="196"/>
      <c r="M118" s="198"/>
      <c r="P118" s="199">
        <f>SUM(P119:P122)</f>
        <v>0</v>
      </c>
      <c r="R118" s="199">
        <f>SUM(R119:R122)</f>
        <v>0</v>
      </c>
      <c r="T118" s="200">
        <f>SUM(T119:T122)</f>
        <v>0</v>
      </c>
      <c r="AR118" s="197" t="s">
        <v>14</v>
      </c>
      <c r="AT118" s="201" t="s">
        <v>70</v>
      </c>
      <c r="AU118" s="201" t="s">
        <v>14</v>
      </c>
      <c r="AY118" s="197" t="s">
        <v>126</v>
      </c>
      <c r="BK118" s="202">
        <f>SUM(BK119:BK122)</f>
        <v>0</v>
      </c>
    </row>
    <row r="119" spans="2:65" s="171" customFormat="1" ht="16.5" customHeight="1">
      <c r="B119" s="172"/>
      <c r="C119" s="230" t="s">
        <v>8</v>
      </c>
      <c r="D119" s="230" t="s">
        <v>129</v>
      </c>
      <c r="E119" s="231" t="s">
        <v>172</v>
      </c>
      <c r="F119" s="232" t="s">
        <v>173</v>
      </c>
      <c r="G119" s="233" t="s">
        <v>161</v>
      </c>
      <c r="H119" s="234">
        <v>24.8</v>
      </c>
      <c r="I119" s="69"/>
      <c r="J119" s="229">
        <f>ROUND(I119*H119,2)</f>
        <v>0</v>
      </c>
      <c r="K119" s="203"/>
      <c r="L119" s="172"/>
      <c r="M119" s="70" t="s">
        <v>19</v>
      </c>
      <c r="N119" s="204" t="s">
        <v>42</v>
      </c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AR119" s="207" t="s">
        <v>133</v>
      </c>
      <c r="AT119" s="207" t="s">
        <v>129</v>
      </c>
      <c r="AU119" s="207" t="s">
        <v>79</v>
      </c>
      <c r="AY119" s="166" t="s">
        <v>126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66" t="s">
        <v>14</v>
      </c>
      <c r="BK119" s="208">
        <f>ROUND(I119*H119,2)</f>
        <v>0</v>
      </c>
      <c r="BL119" s="166" t="s">
        <v>133</v>
      </c>
      <c r="BM119" s="207" t="s">
        <v>174</v>
      </c>
    </row>
    <row r="120" spans="2:65" s="71" customFormat="1" ht="20.399999999999999">
      <c r="B120" s="209"/>
      <c r="C120" s="224"/>
      <c r="D120" s="225" t="s">
        <v>149</v>
      </c>
      <c r="E120" s="226" t="s">
        <v>19</v>
      </c>
      <c r="F120" s="227" t="s">
        <v>175</v>
      </c>
      <c r="G120" s="224"/>
      <c r="H120" s="228">
        <v>24.8</v>
      </c>
      <c r="I120" s="224"/>
      <c r="J120" s="224"/>
      <c r="L120" s="209"/>
      <c r="M120" s="211"/>
      <c r="T120" s="212"/>
      <c r="AT120" s="210" t="s">
        <v>149</v>
      </c>
      <c r="AU120" s="210" t="s">
        <v>79</v>
      </c>
      <c r="AV120" s="71" t="s">
        <v>79</v>
      </c>
      <c r="AW120" s="71" t="s">
        <v>32</v>
      </c>
      <c r="AX120" s="71" t="s">
        <v>14</v>
      </c>
      <c r="AY120" s="210" t="s">
        <v>126</v>
      </c>
    </row>
    <row r="121" spans="2:65" s="171" customFormat="1" ht="16.5" customHeight="1">
      <c r="B121" s="172"/>
      <c r="C121" s="230" t="s">
        <v>176</v>
      </c>
      <c r="D121" s="230" t="s">
        <v>129</v>
      </c>
      <c r="E121" s="231" t="s">
        <v>177</v>
      </c>
      <c r="F121" s="232" t="s">
        <v>178</v>
      </c>
      <c r="G121" s="233" t="s">
        <v>161</v>
      </c>
      <c r="H121" s="234">
        <v>24.8</v>
      </c>
      <c r="I121" s="69"/>
      <c r="J121" s="229">
        <f>ROUND(I121*H121,2)</f>
        <v>0</v>
      </c>
      <c r="K121" s="203"/>
      <c r="L121" s="172"/>
      <c r="M121" s="70" t="s">
        <v>19</v>
      </c>
      <c r="N121" s="204" t="s">
        <v>42</v>
      </c>
      <c r="P121" s="205">
        <f>O121*H121</f>
        <v>0</v>
      </c>
      <c r="Q121" s="205">
        <v>0</v>
      </c>
      <c r="R121" s="205">
        <f>Q121*H121</f>
        <v>0</v>
      </c>
      <c r="S121" s="205">
        <v>0</v>
      </c>
      <c r="T121" s="206">
        <f>S121*H121</f>
        <v>0</v>
      </c>
      <c r="AR121" s="207" t="s">
        <v>133</v>
      </c>
      <c r="AT121" s="207" t="s">
        <v>129</v>
      </c>
      <c r="AU121" s="207" t="s">
        <v>79</v>
      </c>
      <c r="AY121" s="166" t="s">
        <v>126</v>
      </c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166" t="s">
        <v>14</v>
      </c>
      <c r="BK121" s="208">
        <f>ROUND(I121*H121,2)</f>
        <v>0</v>
      </c>
      <c r="BL121" s="166" t="s">
        <v>133</v>
      </c>
      <c r="BM121" s="207" t="s">
        <v>179</v>
      </c>
    </row>
    <row r="122" spans="2:65" s="171" customFormat="1" ht="16.5" customHeight="1">
      <c r="B122" s="172"/>
      <c r="C122" s="230" t="s">
        <v>154</v>
      </c>
      <c r="D122" s="230" t="s">
        <v>129</v>
      </c>
      <c r="E122" s="231" t="s">
        <v>180</v>
      </c>
      <c r="F122" s="232" t="s">
        <v>181</v>
      </c>
      <c r="G122" s="233" t="s">
        <v>161</v>
      </c>
      <c r="H122" s="234">
        <v>24.8</v>
      </c>
      <c r="I122" s="69"/>
      <c r="J122" s="229">
        <f>ROUND(I122*H122,2)</f>
        <v>0</v>
      </c>
      <c r="K122" s="203"/>
      <c r="L122" s="172"/>
      <c r="M122" s="70" t="s">
        <v>19</v>
      </c>
      <c r="N122" s="204" t="s">
        <v>42</v>
      </c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AR122" s="207" t="s">
        <v>133</v>
      </c>
      <c r="AT122" s="207" t="s">
        <v>129</v>
      </c>
      <c r="AU122" s="207" t="s">
        <v>79</v>
      </c>
      <c r="AY122" s="166" t="s">
        <v>126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66" t="s">
        <v>14</v>
      </c>
      <c r="BK122" s="208">
        <f>ROUND(I122*H122,2)</f>
        <v>0</v>
      </c>
      <c r="BL122" s="166" t="s">
        <v>133</v>
      </c>
      <c r="BM122" s="207" t="s">
        <v>182</v>
      </c>
    </row>
    <row r="123" spans="2:65" s="68" customFormat="1" ht="22.95" customHeight="1">
      <c r="B123" s="196"/>
      <c r="C123" s="235"/>
      <c r="D123" s="236" t="s">
        <v>70</v>
      </c>
      <c r="E123" s="237" t="s">
        <v>158</v>
      </c>
      <c r="F123" s="237" t="s">
        <v>183</v>
      </c>
      <c r="G123" s="235"/>
      <c r="H123" s="235"/>
      <c r="I123" s="235"/>
      <c r="J123" s="238">
        <f>BK123</f>
        <v>0</v>
      </c>
      <c r="L123" s="196"/>
      <c r="M123" s="198"/>
      <c r="P123" s="199">
        <f>SUM(P124:P139)</f>
        <v>0</v>
      </c>
      <c r="R123" s="199">
        <f>SUM(R124:R139)</f>
        <v>0</v>
      </c>
      <c r="T123" s="200">
        <f>SUM(T124:T139)</f>
        <v>0</v>
      </c>
      <c r="AR123" s="197" t="s">
        <v>14</v>
      </c>
      <c r="AT123" s="201" t="s">
        <v>70</v>
      </c>
      <c r="AU123" s="201" t="s">
        <v>14</v>
      </c>
      <c r="AY123" s="197" t="s">
        <v>126</v>
      </c>
      <c r="BK123" s="202">
        <f>SUM(BK124:BK139)</f>
        <v>0</v>
      </c>
    </row>
    <row r="124" spans="2:65" s="171" customFormat="1" ht="24.15" customHeight="1">
      <c r="B124" s="172"/>
      <c r="C124" s="230" t="s">
        <v>184</v>
      </c>
      <c r="D124" s="230" t="s">
        <v>129</v>
      </c>
      <c r="E124" s="231" t="s">
        <v>185</v>
      </c>
      <c r="F124" s="232" t="s">
        <v>186</v>
      </c>
      <c r="G124" s="233" t="s">
        <v>161</v>
      </c>
      <c r="H124" s="234">
        <v>220</v>
      </c>
      <c r="I124" s="69"/>
      <c r="J124" s="229">
        <f>ROUND(I124*H124,2)</f>
        <v>0</v>
      </c>
      <c r="K124" s="203"/>
      <c r="L124" s="172"/>
      <c r="M124" s="70" t="s">
        <v>19</v>
      </c>
      <c r="N124" s="204" t="s">
        <v>42</v>
      </c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AR124" s="207" t="s">
        <v>133</v>
      </c>
      <c r="AT124" s="207" t="s">
        <v>129</v>
      </c>
      <c r="AU124" s="207" t="s">
        <v>79</v>
      </c>
      <c r="AY124" s="166" t="s">
        <v>126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66" t="s">
        <v>14</v>
      </c>
      <c r="BK124" s="208">
        <f>ROUND(I124*H124,2)</f>
        <v>0</v>
      </c>
      <c r="BL124" s="166" t="s">
        <v>133</v>
      </c>
      <c r="BM124" s="207" t="s">
        <v>187</v>
      </c>
    </row>
    <row r="125" spans="2:65" s="171" customFormat="1" ht="21.75" customHeight="1">
      <c r="B125" s="172"/>
      <c r="C125" s="230" t="s">
        <v>157</v>
      </c>
      <c r="D125" s="230" t="s">
        <v>129</v>
      </c>
      <c r="E125" s="231" t="s">
        <v>188</v>
      </c>
      <c r="F125" s="232" t="s">
        <v>189</v>
      </c>
      <c r="G125" s="233" t="s">
        <v>190</v>
      </c>
      <c r="H125" s="234">
        <v>12</v>
      </c>
      <c r="I125" s="69"/>
      <c r="J125" s="229">
        <f>ROUND(I125*H125,2)</f>
        <v>0</v>
      </c>
      <c r="K125" s="203"/>
      <c r="L125" s="172"/>
      <c r="M125" s="70" t="s">
        <v>19</v>
      </c>
      <c r="N125" s="204" t="s">
        <v>42</v>
      </c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AR125" s="207" t="s">
        <v>133</v>
      </c>
      <c r="AT125" s="207" t="s">
        <v>129</v>
      </c>
      <c r="AU125" s="207" t="s">
        <v>79</v>
      </c>
      <c r="AY125" s="166" t="s">
        <v>126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66" t="s">
        <v>14</v>
      </c>
      <c r="BK125" s="208">
        <f>ROUND(I125*H125,2)</f>
        <v>0</v>
      </c>
      <c r="BL125" s="166" t="s">
        <v>133</v>
      </c>
      <c r="BM125" s="207" t="s">
        <v>191</v>
      </c>
    </row>
    <row r="126" spans="2:65" s="171" customFormat="1" ht="16.5" customHeight="1">
      <c r="B126" s="172"/>
      <c r="C126" s="230" t="s">
        <v>192</v>
      </c>
      <c r="D126" s="230" t="s">
        <v>129</v>
      </c>
      <c r="E126" s="231" t="s">
        <v>193</v>
      </c>
      <c r="F126" s="232" t="s">
        <v>194</v>
      </c>
      <c r="G126" s="233" t="s">
        <v>161</v>
      </c>
      <c r="H126" s="234">
        <v>220</v>
      </c>
      <c r="I126" s="69"/>
      <c r="J126" s="229">
        <f>ROUND(I126*H126,2)</f>
        <v>0</v>
      </c>
      <c r="K126" s="203"/>
      <c r="L126" s="172"/>
      <c r="M126" s="70" t="s">
        <v>19</v>
      </c>
      <c r="N126" s="204" t="s">
        <v>42</v>
      </c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AR126" s="207" t="s">
        <v>133</v>
      </c>
      <c r="AT126" s="207" t="s">
        <v>129</v>
      </c>
      <c r="AU126" s="207" t="s">
        <v>79</v>
      </c>
      <c r="AY126" s="166" t="s">
        <v>126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66" t="s">
        <v>14</v>
      </c>
      <c r="BK126" s="208">
        <f>ROUND(I126*H126,2)</f>
        <v>0</v>
      </c>
      <c r="BL126" s="166" t="s">
        <v>133</v>
      </c>
      <c r="BM126" s="207" t="s">
        <v>195</v>
      </c>
    </row>
    <row r="127" spans="2:65" s="171" customFormat="1" ht="24.15" customHeight="1">
      <c r="B127" s="172"/>
      <c r="C127" s="230" t="s">
        <v>162</v>
      </c>
      <c r="D127" s="230" t="s">
        <v>129</v>
      </c>
      <c r="E127" s="231" t="s">
        <v>196</v>
      </c>
      <c r="F127" s="232" t="s">
        <v>197</v>
      </c>
      <c r="G127" s="233" t="s">
        <v>161</v>
      </c>
      <c r="H127" s="234">
        <v>25</v>
      </c>
      <c r="I127" s="69"/>
      <c r="J127" s="229">
        <f>ROUND(I127*H127,2)</f>
        <v>0</v>
      </c>
      <c r="K127" s="203"/>
      <c r="L127" s="172"/>
      <c r="M127" s="70" t="s">
        <v>19</v>
      </c>
      <c r="N127" s="204" t="s">
        <v>42</v>
      </c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AR127" s="207" t="s">
        <v>133</v>
      </c>
      <c r="AT127" s="207" t="s">
        <v>129</v>
      </c>
      <c r="AU127" s="207" t="s">
        <v>79</v>
      </c>
      <c r="AY127" s="166" t="s">
        <v>126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66" t="s">
        <v>14</v>
      </c>
      <c r="BK127" s="208">
        <f>ROUND(I127*H127,2)</f>
        <v>0</v>
      </c>
      <c r="BL127" s="166" t="s">
        <v>133</v>
      </c>
      <c r="BM127" s="207" t="s">
        <v>198</v>
      </c>
    </row>
    <row r="128" spans="2:65" s="71" customFormat="1" ht="20.399999999999999">
      <c r="B128" s="209"/>
      <c r="C128" s="224"/>
      <c r="D128" s="225" t="s">
        <v>149</v>
      </c>
      <c r="E128" s="226" t="s">
        <v>19</v>
      </c>
      <c r="F128" s="227" t="s">
        <v>199</v>
      </c>
      <c r="G128" s="224"/>
      <c r="H128" s="228">
        <v>25</v>
      </c>
      <c r="I128" s="224"/>
      <c r="J128" s="224"/>
      <c r="L128" s="209"/>
      <c r="M128" s="211"/>
      <c r="T128" s="212"/>
      <c r="AT128" s="210" t="s">
        <v>149</v>
      </c>
      <c r="AU128" s="210" t="s">
        <v>79</v>
      </c>
      <c r="AV128" s="71" t="s">
        <v>79</v>
      </c>
      <c r="AW128" s="71" t="s">
        <v>32</v>
      </c>
      <c r="AX128" s="71" t="s">
        <v>14</v>
      </c>
      <c r="AY128" s="210" t="s">
        <v>126</v>
      </c>
    </row>
    <row r="129" spans="2:65" s="171" customFormat="1" ht="24.15" customHeight="1">
      <c r="B129" s="172"/>
      <c r="C129" s="230" t="s">
        <v>200</v>
      </c>
      <c r="D129" s="230" t="s">
        <v>129</v>
      </c>
      <c r="E129" s="231" t="s">
        <v>201</v>
      </c>
      <c r="F129" s="232" t="s">
        <v>202</v>
      </c>
      <c r="G129" s="233" t="s">
        <v>161</v>
      </c>
      <c r="H129" s="234">
        <v>900</v>
      </c>
      <c r="I129" s="69"/>
      <c r="J129" s="229">
        <f>ROUND(I129*H129,2)</f>
        <v>0</v>
      </c>
      <c r="K129" s="203"/>
      <c r="L129" s="172"/>
      <c r="M129" s="70" t="s">
        <v>19</v>
      </c>
      <c r="N129" s="204" t="s">
        <v>42</v>
      </c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AR129" s="207" t="s">
        <v>133</v>
      </c>
      <c r="AT129" s="207" t="s">
        <v>129</v>
      </c>
      <c r="AU129" s="207" t="s">
        <v>79</v>
      </c>
      <c r="AY129" s="166" t="s">
        <v>126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66" t="s">
        <v>14</v>
      </c>
      <c r="BK129" s="208">
        <f>ROUND(I129*H129,2)</f>
        <v>0</v>
      </c>
      <c r="BL129" s="166" t="s">
        <v>133</v>
      </c>
      <c r="BM129" s="207" t="s">
        <v>203</v>
      </c>
    </row>
    <row r="130" spans="2:65" s="171" customFormat="1" ht="21.75" customHeight="1">
      <c r="B130" s="172"/>
      <c r="C130" s="230" t="s">
        <v>165</v>
      </c>
      <c r="D130" s="230" t="s">
        <v>129</v>
      </c>
      <c r="E130" s="231" t="s">
        <v>204</v>
      </c>
      <c r="F130" s="232" t="s">
        <v>205</v>
      </c>
      <c r="G130" s="233" t="s">
        <v>161</v>
      </c>
      <c r="H130" s="234">
        <v>120</v>
      </c>
      <c r="I130" s="69"/>
      <c r="J130" s="229">
        <f>ROUND(I130*H130,2)</f>
        <v>0</v>
      </c>
      <c r="K130" s="203"/>
      <c r="L130" s="172"/>
      <c r="M130" s="70" t="s">
        <v>19</v>
      </c>
      <c r="N130" s="204" t="s">
        <v>42</v>
      </c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AR130" s="207" t="s">
        <v>133</v>
      </c>
      <c r="AT130" s="207" t="s">
        <v>129</v>
      </c>
      <c r="AU130" s="207" t="s">
        <v>79</v>
      </c>
      <c r="AY130" s="166" t="s">
        <v>126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66" t="s">
        <v>14</v>
      </c>
      <c r="BK130" s="208">
        <f>ROUND(I130*H130,2)</f>
        <v>0</v>
      </c>
      <c r="BL130" s="166" t="s">
        <v>133</v>
      </c>
      <c r="BM130" s="207" t="s">
        <v>206</v>
      </c>
    </row>
    <row r="131" spans="2:65" s="171" customFormat="1" ht="16.5" customHeight="1">
      <c r="B131" s="172"/>
      <c r="C131" s="230" t="s">
        <v>7</v>
      </c>
      <c r="D131" s="230" t="s">
        <v>129</v>
      </c>
      <c r="E131" s="231" t="s">
        <v>207</v>
      </c>
      <c r="F131" s="232" t="s">
        <v>208</v>
      </c>
      <c r="G131" s="233" t="s">
        <v>161</v>
      </c>
      <c r="H131" s="234">
        <v>120</v>
      </c>
      <c r="I131" s="69"/>
      <c r="J131" s="229">
        <f>ROUND(I131*H131,2)</f>
        <v>0</v>
      </c>
      <c r="K131" s="203"/>
      <c r="L131" s="172"/>
      <c r="M131" s="70" t="s">
        <v>19</v>
      </c>
      <c r="N131" s="204" t="s">
        <v>42</v>
      </c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AR131" s="207" t="s">
        <v>133</v>
      </c>
      <c r="AT131" s="207" t="s">
        <v>129</v>
      </c>
      <c r="AU131" s="207" t="s">
        <v>79</v>
      </c>
      <c r="AY131" s="166" t="s">
        <v>126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66" t="s">
        <v>14</v>
      </c>
      <c r="BK131" s="208">
        <f>ROUND(I131*H131,2)</f>
        <v>0</v>
      </c>
      <c r="BL131" s="166" t="s">
        <v>133</v>
      </c>
      <c r="BM131" s="207" t="s">
        <v>209</v>
      </c>
    </row>
    <row r="132" spans="2:65" s="171" customFormat="1" ht="24.15" customHeight="1">
      <c r="B132" s="172"/>
      <c r="C132" s="230" t="s">
        <v>170</v>
      </c>
      <c r="D132" s="230" t="s">
        <v>129</v>
      </c>
      <c r="E132" s="231" t="s">
        <v>210</v>
      </c>
      <c r="F132" s="232" t="s">
        <v>211</v>
      </c>
      <c r="G132" s="233" t="s">
        <v>161</v>
      </c>
      <c r="H132" s="234">
        <v>189</v>
      </c>
      <c r="I132" s="69"/>
      <c r="J132" s="229">
        <f>ROUND(I132*H132,2)</f>
        <v>0</v>
      </c>
      <c r="K132" s="203"/>
      <c r="L132" s="172"/>
      <c r="M132" s="70" t="s">
        <v>19</v>
      </c>
      <c r="N132" s="204" t="s">
        <v>42</v>
      </c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AR132" s="207" t="s">
        <v>133</v>
      </c>
      <c r="AT132" s="207" t="s">
        <v>129</v>
      </c>
      <c r="AU132" s="207" t="s">
        <v>79</v>
      </c>
      <c r="AY132" s="166" t="s">
        <v>126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66" t="s">
        <v>14</v>
      </c>
      <c r="BK132" s="208">
        <f>ROUND(I132*H132,2)</f>
        <v>0</v>
      </c>
      <c r="BL132" s="166" t="s">
        <v>133</v>
      </c>
      <c r="BM132" s="207" t="s">
        <v>212</v>
      </c>
    </row>
    <row r="133" spans="2:65" s="171" customFormat="1" ht="37.950000000000003" customHeight="1">
      <c r="B133" s="172"/>
      <c r="C133" s="230" t="s">
        <v>213</v>
      </c>
      <c r="D133" s="230" t="s">
        <v>129</v>
      </c>
      <c r="E133" s="231" t="s">
        <v>214</v>
      </c>
      <c r="F133" s="232" t="s">
        <v>215</v>
      </c>
      <c r="G133" s="233" t="s">
        <v>161</v>
      </c>
      <c r="H133" s="234">
        <v>91.44</v>
      </c>
      <c r="I133" s="69"/>
      <c r="J133" s="229">
        <f>ROUND(I133*H133,2)</f>
        <v>0</v>
      </c>
      <c r="K133" s="203"/>
      <c r="L133" s="172"/>
      <c r="M133" s="70" t="s">
        <v>19</v>
      </c>
      <c r="N133" s="204" t="s">
        <v>42</v>
      </c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AR133" s="207" t="s">
        <v>133</v>
      </c>
      <c r="AT133" s="207" t="s">
        <v>129</v>
      </c>
      <c r="AU133" s="207" t="s">
        <v>79</v>
      </c>
      <c r="AY133" s="166" t="s">
        <v>126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66" t="s">
        <v>14</v>
      </c>
      <c r="BK133" s="208">
        <f>ROUND(I133*H133,2)</f>
        <v>0</v>
      </c>
      <c r="BL133" s="166" t="s">
        <v>133</v>
      </c>
      <c r="BM133" s="207" t="s">
        <v>216</v>
      </c>
    </row>
    <row r="134" spans="2:65" s="71" customFormat="1" ht="20.399999999999999">
      <c r="B134" s="209"/>
      <c r="C134" s="224"/>
      <c r="D134" s="225" t="s">
        <v>149</v>
      </c>
      <c r="E134" s="226" t="s">
        <v>19</v>
      </c>
      <c r="F134" s="227" t="s">
        <v>217</v>
      </c>
      <c r="G134" s="224"/>
      <c r="H134" s="228">
        <v>13.44</v>
      </c>
      <c r="I134" s="224"/>
      <c r="J134" s="224"/>
      <c r="L134" s="209"/>
      <c r="M134" s="211"/>
      <c r="T134" s="212"/>
      <c r="AT134" s="210" t="s">
        <v>149</v>
      </c>
      <c r="AU134" s="210" t="s">
        <v>79</v>
      </c>
      <c r="AV134" s="71" t="s">
        <v>79</v>
      </c>
      <c r="AW134" s="71" t="s">
        <v>32</v>
      </c>
      <c r="AX134" s="71" t="s">
        <v>71</v>
      </c>
      <c r="AY134" s="210" t="s">
        <v>126</v>
      </c>
    </row>
    <row r="135" spans="2:65" s="71" customFormat="1" ht="20.399999999999999">
      <c r="B135" s="209"/>
      <c r="C135" s="224"/>
      <c r="D135" s="225" t="s">
        <v>149</v>
      </c>
      <c r="E135" s="226" t="s">
        <v>19</v>
      </c>
      <c r="F135" s="227" t="s">
        <v>218</v>
      </c>
      <c r="G135" s="224"/>
      <c r="H135" s="228">
        <v>78</v>
      </c>
      <c r="I135" s="224"/>
      <c r="J135" s="224"/>
      <c r="L135" s="209"/>
      <c r="M135" s="211"/>
      <c r="T135" s="212"/>
      <c r="AT135" s="210" t="s">
        <v>149</v>
      </c>
      <c r="AU135" s="210" t="s">
        <v>79</v>
      </c>
      <c r="AV135" s="71" t="s">
        <v>79</v>
      </c>
      <c r="AW135" s="71" t="s">
        <v>32</v>
      </c>
      <c r="AX135" s="71" t="s">
        <v>71</v>
      </c>
      <c r="AY135" s="210" t="s">
        <v>126</v>
      </c>
    </row>
    <row r="136" spans="2:65" s="72" customFormat="1">
      <c r="B136" s="213"/>
      <c r="C136" s="247"/>
      <c r="D136" s="225" t="s">
        <v>149</v>
      </c>
      <c r="E136" s="248" t="s">
        <v>19</v>
      </c>
      <c r="F136" s="249" t="s">
        <v>219</v>
      </c>
      <c r="G136" s="247"/>
      <c r="H136" s="250">
        <v>91.44</v>
      </c>
      <c r="I136" s="247"/>
      <c r="J136" s="247"/>
      <c r="L136" s="213"/>
      <c r="M136" s="215"/>
      <c r="T136" s="216"/>
      <c r="AT136" s="214" t="s">
        <v>149</v>
      </c>
      <c r="AU136" s="214" t="s">
        <v>79</v>
      </c>
      <c r="AV136" s="72" t="s">
        <v>133</v>
      </c>
      <c r="AW136" s="72" t="s">
        <v>32</v>
      </c>
      <c r="AX136" s="72" t="s">
        <v>14</v>
      </c>
      <c r="AY136" s="214" t="s">
        <v>126</v>
      </c>
    </row>
    <row r="137" spans="2:65" s="171" customFormat="1" ht="24.15" customHeight="1">
      <c r="B137" s="172"/>
      <c r="C137" s="230" t="s">
        <v>174</v>
      </c>
      <c r="D137" s="230" t="s">
        <v>129</v>
      </c>
      <c r="E137" s="231" t="s">
        <v>220</v>
      </c>
      <c r="F137" s="232" t="s">
        <v>221</v>
      </c>
      <c r="G137" s="233" t="s">
        <v>161</v>
      </c>
      <c r="H137" s="234">
        <v>91.44</v>
      </c>
      <c r="I137" s="69"/>
      <c r="J137" s="229">
        <f>ROUND(I137*H137,2)</f>
        <v>0</v>
      </c>
      <c r="K137" s="203"/>
      <c r="L137" s="172"/>
      <c r="M137" s="70" t="s">
        <v>19</v>
      </c>
      <c r="N137" s="204" t="s">
        <v>42</v>
      </c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AR137" s="207" t="s">
        <v>133</v>
      </c>
      <c r="AT137" s="207" t="s">
        <v>129</v>
      </c>
      <c r="AU137" s="207" t="s">
        <v>79</v>
      </c>
      <c r="AY137" s="166" t="s">
        <v>126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66" t="s">
        <v>14</v>
      </c>
      <c r="BK137" s="208">
        <f>ROUND(I137*H137,2)</f>
        <v>0</v>
      </c>
      <c r="BL137" s="166" t="s">
        <v>133</v>
      </c>
      <c r="BM137" s="207" t="s">
        <v>222</v>
      </c>
    </row>
    <row r="138" spans="2:65" s="171" customFormat="1" ht="24.15" customHeight="1">
      <c r="B138" s="172"/>
      <c r="C138" s="230" t="s">
        <v>223</v>
      </c>
      <c r="D138" s="230" t="s">
        <v>129</v>
      </c>
      <c r="E138" s="231" t="s">
        <v>224</v>
      </c>
      <c r="F138" s="232" t="s">
        <v>225</v>
      </c>
      <c r="G138" s="233" t="s">
        <v>161</v>
      </c>
      <c r="H138" s="234">
        <v>91.44</v>
      </c>
      <c r="I138" s="69"/>
      <c r="J138" s="229">
        <f>ROUND(I138*H138,2)</f>
        <v>0</v>
      </c>
      <c r="K138" s="203"/>
      <c r="L138" s="172"/>
      <c r="M138" s="70" t="s">
        <v>19</v>
      </c>
      <c r="N138" s="204" t="s">
        <v>42</v>
      </c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AR138" s="207" t="s">
        <v>133</v>
      </c>
      <c r="AT138" s="207" t="s">
        <v>129</v>
      </c>
      <c r="AU138" s="207" t="s">
        <v>79</v>
      </c>
      <c r="AY138" s="166" t="s">
        <v>126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66" t="s">
        <v>14</v>
      </c>
      <c r="BK138" s="208">
        <f>ROUND(I138*H138,2)</f>
        <v>0</v>
      </c>
      <c r="BL138" s="166" t="s">
        <v>133</v>
      </c>
      <c r="BM138" s="207" t="s">
        <v>226</v>
      </c>
    </row>
    <row r="139" spans="2:65" s="171" customFormat="1" ht="24.15" customHeight="1">
      <c r="B139" s="172"/>
      <c r="C139" s="230" t="s">
        <v>179</v>
      </c>
      <c r="D139" s="230" t="s">
        <v>129</v>
      </c>
      <c r="E139" s="231" t="s">
        <v>227</v>
      </c>
      <c r="F139" s="232" t="s">
        <v>228</v>
      </c>
      <c r="G139" s="233" t="s">
        <v>161</v>
      </c>
      <c r="H139" s="234">
        <v>91.44</v>
      </c>
      <c r="I139" s="69"/>
      <c r="J139" s="229">
        <f>ROUND(I139*H139,2)</f>
        <v>0</v>
      </c>
      <c r="K139" s="203"/>
      <c r="L139" s="172"/>
      <c r="M139" s="70" t="s">
        <v>19</v>
      </c>
      <c r="N139" s="204" t="s">
        <v>42</v>
      </c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AR139" s="207" t="s">
        <v>133</v>
      </c>
      <c r="AT139" s="207" t="s">
        <v>129</v>
      </c>
      <c r="AU139" s="207" t="s">
        <v>79</v>
      </c>
      <c r="AY139" s="166" t="s">
        <v>126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66" t="s">
        <v>14</v>
      </c>
      <c r="BK139" s="208">
        <f>ROUND(I139*H139,2)</f>
        <v>0</v>
      </c>
      <c r="BL139" s="166" t="s">
        <v>133</v>
      </c>
      <c r="BM139" s="207" t="s">
        <v>229</v>
      </c>
    </row>
    <row r="140" spans="2:65" s="68" customFormat="1" ht="22.95" customHeight="1">
      <c r="B140" s="196"/>
      <c r="C140" s="235"/>
      <c r="D140" s="236" t="s">
        <v>70</v>
      </c>
      <c r="E140" s="237" t="s">
        <v>230</v>
      </c>
      <c r="F140" s="237" t="s">
        <v>231</v>
      </c>
      <c r="G140" s="235"/>
      <c r="H140" s="235"/>
      <c r="I140" s="235"/>
      <c r="J140" s="238">
        <f>BK140</f>
        <v>0</v>
      </c>
      <c r="L140" s="196"/>
      <c r="M140" s="198"/>
      <c r="P140" s="199">
        <f>SUM(P141:P149)</f>
        <v>0</v>
      </c>
      <c r="R140" s="199">
        <f>SUM(R141:R149)</f>
        <v>0</v>
      </c>
      <c r="T140" s="200">
        <f>SUM(T141:T149)</f>
        <v>0</v>
      </c>
      <c r="AR140" s="197" t="s">
        <v>14</v>
      </c>
      <c r="AT140" s="201" t="s">
        <v>70</v>
      </c>
      <c r="AU140" s="201" t="s">
        <v>14</v>
      </c>
      <c r="AY140" s="197" t="s">
        <v>126</v>
      </c>
      <c r="BK140" s="202">
        <f>SUM(BK141:BK149)</f>
        <v>0</v>
      </c>
    </row>
    <row r="141" spans="2:65" s="171" customFormat="1" ht="24.15" customHeight="1">
      <c r="B141" s="172"/>
      <c r="C141" s="230" t="s">
        <v>232</v>
      </c>
      <c r="D141" s="230" t="s">
        <v>129</v>
      </c>
      <c r="E141" s="231" t="s">
        <v>233</v>
      </c>
      <c r="F141" s="232" t="s">
        <v>234</v>
      </c>
      <c r="G141" s="233" t="s">
        <v>235</v>
      </c>
      <c r="H141" s="234">
        <v>0.56399999999999995</v>
      </c>
      <c r="I141" s="69"/>
      <c r="J141" s="229">
        <f>ROUND(I141*H141,2)</f>
        <v>0</v>
      </c>
      <c r="K141" s="203"/>
      <c r="L141" s="172"/>
      <c r="M141" s="70" t="s">
        <v>19</v>
      </c>
      <c r="N141" s="204" t="s">
        <v>42</v>
      </c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AR141" s="207" t="s">
        <v>133</v>
      </c>
      <c r="AT141" s="207" t="s">
        <v>129</v>
      </c>
      <c r="AU141" s="207" t="s">
        <v>79</v>
      </c>
      <c r="AY141" s="166" t="s">
        <v>126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66" t="s">
        <v>14</v>
      </c>
      <c r="BK141" s="208">
        <f>ROUND(I141*H141,2)</f>
        <v>0</v>
      </c>
      <c r="BL141" s="166" t="s">
        <v>133</v>
      </c>
      <c r="BM141" s="207" t="s">
        <v>236</v>
      </c>
    </row>
    <row r="142" spans="2:65" s="71" customFormat="1">
      <c r="B142" s="209"/>
      <c r="C142" s="224"/>
      <c r="D142" s="225" t="s">
        <v>149</v>
      </c>
      <c r="E142" s="226" t="s">
        <v>19</v>
      </c>
      <c r="F142" s="227" t="s">
        <v>237</v>
      </c>
      <c r="G142" s="224"/>
      <c r="H142" s="228">
        <v>0.56399999999999995</v>
      </c>
      <c r="I142" s="224"/>
      <c r="J142" s="224"/>
      <c r="L142" s="209"/>
      <c r="M142" s="211"/>
      <c r="T142" s="212"/>
      <c r="AT142" s="210" t="s">
        <v>149</v>
      </c>
      <c r="AU142" s="210" t="s">
        <v>79</v>
      </c>
      <c r="AV142" s="71" t="s">
        <v>79</v>
      </c>
      <c r="AW142" s="71" t="s">
        <v>32</v>
      </c>
      <c r="AX142" s="71" t="s">
        <v>14</v>
      </c>
      <c r="AY142" s="210" t="s">
        <v>126</v>
      </c>
    </row>
    <row r="143" spans="2:65" s="171" customFormat="1" ht="24.15" customHeight="1">
      <c r="B143" s="172"/>
      <c r="C143" s="230" t="s">
        <v>182</v>
      </c>
      <c r="D143" s="230" t="s">
        <v>129</v>
      </c>
      <c r="E143" s="231" t="s">
        <v>238</v>
      </c>
      <c r="F143" s="232" t="s">
        <v>239</v>
      </c>
      <c r="G143" s="233" t="s">
        <v>235</v>
      </c>
      <c r="H143" s="234">
        <v>1.1279999999999999</v>
      </c>
      <c r="I143" s="69"/>
      <c r="J143" s="229">
        <f>ROUND(I143*H143,2)</f>
        <v>0</v>
      </c>
      <c r="K143" s="203"/>
      <c r="L143" s="172"/>
      <c r="M143" s="70" t="s">
        <v>19</v>
      </c>
      <c r="N143" s="204" t="s">
        <v>42</v>
      </c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AR143" s="207" t="s">
        <v>133</v>
      </c>
      <c r="AT143" s="207" t="s">
        <v>129</v>
      </c>
      <c r="AU143" s="207" t="s">
        <v>79</v>
      </c>
      <c r="AY143" s="166" t="s">
        <v>126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66" t="s">
        <v>14</v>
      </c>
      <c r="BK143" s="208">
        <f>ROUND(I143*H143,2)</f>
        <v>0</v>
      </c>
      <c r="BL143" s="166" t="s">
        <v>133</v>
      </c>
      <c r="BM143" s="207" t="s">
        <v>240</v>
      </c>
    </row>
    <row r="144" spans="2:65" s="71" customFormat="1">
      <c r="B144" s="209"/>
      <c r="C144" s="224"/>
      <c r="D144" s="225" t="s">
        <v>149</v>
      </c>
      <c r="E144" s="226" t="s">
        <v>19</v>
      </c>
      <c r="F144" s="227" t="s">
        <v>241</v>
      </c>
      <c r="G144" s="224"/>
      <c r="H144" s="228">
        <v>1.1279999999999999</v>
      </c>
      <c r="I144" s="224"/>
      <c r="J144" s="224"/>
      <c r="L144" s="209"/>
      <c r="M144" s="211"/>
      <c r="T144" s="212"/>
      <c r="AT144" s="210" t="s">
        <v>149</v>
      </c>
      <c r="AU144" s="210" t="s">
        <v>79</v>
      </c>
      <c r="AV144" s="71" t="s">
        <v>79</v>
      </c>
      <c r="AW144" s="71" t="s">
        <v>32</v>
      </c>
      <c r="AX144" s="71" t="s">
        <v>14</v>
      </c>
      <c r="AY144" s="210" t="s">
        <v>126</v>
      </c>
    </row>
    <row r="145" spans="2:65" s="171" customFormat="1" ht="24.15" customHeight="1">
      <c r="B145" s="172"/>
      <c r="C145" s="230" t="s">
        <v>242</v>
      </c>
      <c r="D145" s="230" t="s">
        <v>129</v>
      </c>
      <c r="E145" s="231" t="s">
        <v>243</v>
      </c>
      <c r="F145" s="232" t="s">
        <v>244</v>
      </c>
      <c r="G145" s="233" t="s">
        <v>245</v>
      </c>
      <c r="H145" s="234">
        <v>51.79</v>
      </c>
      <c r="I145" s="69"/>
      <c r="J145" s="229">
        <f>ROUND(I145*H145,2)</f>
        <v>0</v>
      </c>
      <c r="K145" s="203"/>
      <c r="L145" s="172"/>
      <c r="M145" s="70" t="s">
        <v>19</v>
      </c>
      <c r="N145" s="204" t="s">
        <v>42</v>
      </c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AR145" s="207" t="s">
        <v>133</v>
      </c>
      <c r="AT145" s="207" t="s">
        <v>129</v>
      </c>
      <c r="AU145" s="207" t="s">
        <v>79</v>
      </c>
      <c r="AY145" s="166" t="s">
        <v>126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66" t="s">
        <v>14</v>
      </c>
      <c r="BK145" s="208">
        <f>ROUND(I145*H145,2)</f>
        <v>0</v>
      </c>
      <c r="BL145" s="166" t="s">
        <v>133</v>
      </c>
      <c r="BM145" s="207" t="s">
        <v>246</v>
      </c>
    </row>
    <row r="146" spans="2:65" s="171" customFormat="1" ht="24.15" customHeight="1">
      <c r="B146" s="172"/>
      <c r="C146" s="230" t="s">
        <v>187</v>
      </c>
      <c r="D146" s="230" t="s">
        <v>129</v>
      </c>
      <c r="E146" s="231" t="s">
        <v>247</v>
      </c>
      <c r="F146" s="232" t="s">
        <v>248</v>
      </c>
      <c r="G146" s="233" t="s">
        <v>245</v>
      </c>
      <c r="H146" s="234">
        <v>51.79</v>
      </c>
      <c r="I146" s="69"/>
      <c r="J146" s="229">
        <f>ROUND(I146*H146,2)</f>
        <v>0</v>
      </c>
      <c r="K146" s="203"/>
      <c r="L146" s="172"/>
      <c r="M146" s="70" t="s">
        <v>19</v>
      </c>
      <c r="N146" s="204" t="s">
        <v>42</v>
      </c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AR146" s="207" t="s">
        <v>133</v>
      </c>
      <c r="AT146" s="207" t="s">
        <v>129</v>
      </c>
      <c r="AU146" s="207" t="s">
        <v>79</v>
      </c>
      <c r="AY146" s="166" t="s">
        <v>126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66" t="s">
        <v>14</v>
      </c>
      <c r="BK146" s="208">
        <f>ROUND(I146*H146,2)</f>
        <v>0</v>
      </c>
      <c r="BL146" s="166" t="s">
        <v>133</v>
      </c>
      <c r="BM146" s="207" t="s">
        <v>249</v>
      </c>
    </row>
    <row r="147" spans="2:65" s="171" customFormat="1" ht="24.15" customHeight="1">
      <c r="B147" s="172"/>
      <c r="C147" s="230" t="s">
        <v>250</v>
      </c>
      <c r="D147" s="230" t="s">
        <v>129</v>
      </c>
      <c r="E147" s="231" t="s">
        <v>251</v>
      </c>
      <c r="F147" s="232" t="s">
        <v>252</v>
      </c>
      <c r="G147" s="233" t="s">
        <v>245</v>
      </c>
      <c r="H147" s="234">
        <v>1501.91</v>
      </c>
      <c r="I147" s="69"/>
      <c r="J147" s="229">
        <f>ROUND(I147*H147,2)</f>
        <v>0</v>
      </c>
      <c r="K147" s="203"/>
      <c r="L147" s="172"/>
      <c r="M147" s="70" t="s">
        <v>19</v>
      </c>
      <c r="N147" s="204" t="s">
        <v>42</v>
      </c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AR147" s="207" t="s">
        <v>133</v>
      </c>
      <c r="AT147" s="207" t="s">
        <v>129</v>
      </c>
      <c r="AU147" s="207" t="s">
        <v>79</v>
      </c>
      <c r="AY147" s="166" t="s">
        <v>126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66" t="s">
        <v>14</v>
      </c>
      <c r="BK147" s="208">
        <f>ROUND(I147*H147,2)</f>
        <v>0</v>
      </c>
      <c r="BL147" s="166" t="s">
        <v>133</v>
      </c>
      <c r="BM147" s="207" t="s">
        <v>253</v>
      </c>
    </row>
    <row r="148" spans="2:65" s="71" customFormat="1">
      <c r="B148" s="209"/>
      <c r="C148" s="224"/>
      <c r="D148" s="225" t="s">
        <v>149</v>
      </c>
      <c r="E148" s="226" t="s">
        <v>19</v>
      </c>
      <c r="F148" s="227" t="s">
        <v>254</v>
      </c>
      <c r="G148" s="224"/>
      <c r="H148" s="228">
        <v>1501.91</v>
      </c>
      <c r="I148" s="224"/>
      <c r="J148" s="224"/>
      <c r="L148" s="209"/>
      <c r="M148" s="211"/>
      <c r="T148" s="212"/>
      <c r="AT148" s="210" t="s">
        <v>149</v>
      </c>
      <c r="AU148" s="210" t="s">
        <v>79</v>
      </c>
      <c r="AV148" s="71" t="s">
        <v>79</v>
      </c>
      <c r="AW148" s="71" t="s">
        <v>32</v>
      </c>
      <c r="AX148" s="71" t="s">
        <v>14</v>
      </c>
      <c r="AY148" s="210" t="s">
        <v>126</v>
      </c>
    </row>
    <row r="149" spans="2:65" s="171" customFormat="1" ht="49.2" customHeight="1">
      <c r="B149" s="172"/>
      <c r="C149" s="230" t="s">
        <v>191</v>
      </c>
      <c r="D149" s="230" t="s">
        <v>129</v>
      </c>
      <c r="E149" s="231" t="s">
        <v>255</v>
      </c>
      <c r="F149" s="232" t="s">
        <v>256</v>
      </c>
      <c r="G149" s="233" t="s">
        <v>245</v>
      </c>
      <c r="H149" s="234">
        <v>51.79</v>
      </c>
      <c r="I149" s="69"/>
      <c r="J149" s="229">
        <f>ROUND(I149*H149,2)</f>
        <v>0</v>
      </c>
      <c r="K149" s="203"/>
      <c r="L149" s="172"/>
      <c r="M149" s="70" t="s">
        <v>19</v>
      </c>
      <c r="N149" s="204" t="s">
        <v>42</v>
      </c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AR149" s="207" t="s">
        <v>133</v>
      </c>
      <c r="AT149" s="207" t="s">
        <v>129</v>
      </c>
      <c r="AU149" s="207" t="s">
        <v>79</v>
      </c>
      <c r="AY149" s="166" t="s">
        <v>126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66" t="s">
        <v>14</v>
      </c>
      <c r="BK149" s="208">
        <f>ROUND(I149*H149,2)</f>
        <v>0</v>
      </c>
      <c r="BL149" s="166" t="s">
        <v>133</v>
      </c>
      <c r="BM149" s="207" t="s">
        <v>257</v>
      </c>
    </row>
    <row r="150" spans="2:65" s="68" customFormat="1" ht="22.95" customHeight="1">
      <c r="B150" s="196"/>
      <c r="C150" s="235"/>
      <c r="D150" s="236" t="s">
        <v>70</v>
      </c>
      <c r="E150" s="237" t="s">
        <v>258</v>
      </c>
      <c r="F150" s="237" t="s">
        <v>259</v>
      </c>
      <c r="G150" s="235"/>
      <c r="H150" s="235"/>
      <c r="I150" s="235"/>
      <c r="J150" s="238">
        <f>BK150</f>
        <v>0</v>
      </c>
      <c r="L150" s="196"/>
      <c r="M150" s="198"/>
      <c r="P150" s="199">
        <f>P151</f>
        <v>0</v>
      </c>
      <c r="R150" s="199">
        <f>R151</f>
        <v>0</v>
      </c>
      <c r="T150" s="200">
        <f>T151</f>
        <v>0</v>
      </c>
      <c r="AR150" s="197" t="s">
        <v>14</v>
      </c>
      <c r="AT150" s="201" t="s">
        <v>70</v>
      </c>
      <c r="AU150" s="201" t="s">
        <v>14</v>
      </c>
      <c r="AY150" s="197" t="s">
        <v>126</v>
      </c>
      <c r="BK150" s="202">
        <f>BK151</f>
        <v>0</v>
      </c>
    </row>
    <row r="151" spans="2:65" s="171" customFormat="1" ht="24.15" customHeight="1">
      <c r="B151" s="172"/>
      <c r="C151" s="230" t="s">
        <v>260</v>
      </c>
      <c r="D151" s="230" t="s">
        <v>129</v>
      </c>
      <c r="E151" s="231" t="s">
        <v>261</v>
      </c>
      <c r="F151" s="232" t="s">
        <v>262</v>
      </c>
      <c r="G151" s="233" t="s">
        <v>245</v>
      </c>
      <c r="H151" s="234">
        <v>31.300999999999998</v>
      </c>
      <c r="I151" s="69"/>
      <c r="J151" s="229">
        <f>ROUND(I151*H151,2)</f>
        <v>0</v>
      </c>
      <c r="K151" s="203"/>
      <c r="L151" s="172"/>
      <c r="M151" s="70" t="s">
        <v>19</v>
      </c>
      <c r="N151" s="204" t="s">
        <v>42</v>
      </c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AR151" s="207" t="s">
        <v>133</v>
      </c>
      <c r="AT151" s="207" t="s">
        <v>129</v>
      </c>
      <c r="AU151" s="207" t="s">
        <v>79</v>
      </c>
      <c r="AY151" s="166" t="s">
        <v>126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66" t="s">
        <v>14</v>
      </c>
      <c r="BK151" s="208">
        <f>ROUND(I151*H151,2)</f>
        <v>0</v>
      </c>
      <c r="BL151" s="166" t="s">
        <v>133</v>
      </c>
      <c r="BM151" s="207" t="s">
        <v>263</v>
      </c>
    </row>
    <row r="152" spans="2:65" s="68" customFormat="1" ht="25.95" customHeight="1">
      <c r="B152" s="196"/>
      <c r="C152" s="235"/>
      <c r="D152" s="236" t="s">
        <v>70</v>
      </c>
      <c r="E152" s="239" t="s">
        <v>264</v>
      </c>
      <c r="F152" s="239" t="s">
        <v>265</v>
      </c>
      <c r="G152" s="235"/>
      <c r="H152" s="235"/>
      <c r="I152" s="235"/>
      <c r="J152" s="240">
        <f>BK152</f>
        <v>300000</v>
      </c>
      <c r="L152" s="196"/>
      <c r="M152" s="198"/>
      <c r="P152" s="199">
        <f>P153+P159+P167+P179+P184+P186+P197+P205+P213</f>
        <v>0</v>
      </c>
      <c r="R152" s="199">
        <f>R153+R159+R167+R179+R184+R186+R197+R205+R213</f>
        <v>0</v>
      </c>
      <c r="T152" s="200">
        <f>T153+T159+T167+T179+T184+T186+T197+T205+T213</f>
        <v>0</v>
      </c>
      <c r="AR152" s="197" t="s">
        <v>79</v>
      </c>
      <c r="AT152" s="201" t="s">
        <v>70</v>
      </c>
      <c r="AU152" s="201" t="s">
        <v>71</v>
      </c>
      <c r="AY152" s="197" t="s">
        <v>126</v>
      </c>
      <c r="BK152" s="202">
        <f>BK153+BK159+BK167+BK179+BK184+BK186+BK197+BK205+BK213</f>
        <v>300000</v>
      </c>
    </row>
    <row r="153" spans="2:65" s="68" customFormat="1" ht="22.95" customHeight="1">
      <c r="B153" s="196"/>
      <c r="C153" s="235"/>
      <c r="D153" s="236" t="s">
        <v>70</v>
      </c>
      <c r="E153" s="237" t="s">
        <v>266</v>
      </c>
      <c r="F153" s="237" t="s">
        <v>267</v>
      </c>
      <c r="G153" s="235"/>
      <c r="H153" s="235"/>
      <c r="I153" s="235"/>
      <c r="J153" s="238">
        <f>BK153</f>
        <v>0</v>
      </c>
      <c r="L153" s="196"/>
      <c r="M153" s="198"/>
      <c r="P153" s="199">
        <f>SUM(P154:P158)</f>
        <v>0</v>
      </c>
      <c r="R153" s="199">
        <f>SUM(R154:R158)</f>
        <v>0</v>
      </c>
      <c r="T153" s="200">
        <f>SUM(T154:T158)</f>
        <v>0</v>
      </c>
      <c r="AR153" s="197" t="s">
        <v>79</v>
      </c>
      <c r="AT153" s="201" t="s">
        <v>70</v>
      </c>
      <c r="AU153" s="201" t="s">
        <v>14</v>
      </c>
      <c r="AY153" s="197" t="s">
        <v>126</v>
      </c>
      <c r="BK153" s="202">
        <f>SUM(BK154:BK158)</f>
        <v>0</v>
      </c>
    </row>
    <row r="154" spans="2:65" s="171" customFormat="1" ht="24.15" customHeight="1">
      <c r="B154" s="172"/>
      <c r="C154" s="230" t="s">
        <v>195</v>
      </c>
      <c r="D154" s="230" t="s">
        <v>129</v>
      </c>
      <c r="E154" s="231" t="s">
        <v>268</v>
      </c>
      <c r="F154" s="232" t="s">
        <v>269</v>
      </c>
      <c r="G154" s="233" t="s">
        <v>169</v>
      </c>
      <c r="H154" s="234">
        <v>3432</v>
      </c>
      <c r="I154" s="69"/>
      <c r="J154" s="229">
        <f>ROUND(I154*H154,2)</f>
        <v>0</v>
      </c>
      <c r="K154" s="203"/>
      <c r="L154" s="172"/>
      <c r="M154" s="70" t="s">
        <v>19</v>
      </c>
      <c r="N154" s="204" t="s">
        <v>42</v>
      </c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AR154" s="207" t="s">
        <v>157</v>
      </c>
      <c r="AT154" s="207" t="s">
        <v>129</v>
      </c>
      <c r="AU154" s="207" t="s">
        <v>79</v>
      </c>
      <c r="AY154" s="166" t="s">
        <v>126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66" t="s">
        <v>14</v>
      </c>
      <c r="BK154" s="208">
        <f>ROUND(I154*H154,2)</f>
        <v>0</v>
      </c>
      <c r="BL154" s="166" t="s">
        <v>157</v>
      </c>
      <c r="BM154" s="207" t="s">
        <v>270</v>
      </c>
    </row>
    <row r="155" spans="2:65" s="71" customFormat="1">
      <c r="B155" s="209"/>
      <c r="C155" s="224"/>
      <c r="D155" s="225" t="s">
        <v>149</v>
      </c>
      <c r="E155" s="226" t="s">
        <v>19</v>
      </c>
      <c r="F155" s="227" t="s">
        <v>271</v>
      </c>
      <c r="G155" s="224"/>
      <c r="H155" s="228">
        <v>3432</v>
      </c>
      <c r="I155" s="224"/>
      <c r="J155" s="224"/>
      <c r="L155" s="209"/>
      <c r="M155" s="211"/>
      <c r="T155" s="212"/>
      <c r="AT155" s="210" t="s">
        <v>149</v>
      </c>
      <c r="AU155" s="210" t="s">
        <v>79</v>
      </c>
      <c r="AV155" s="71" t="s">
        <v>79</v>
      </c>
      <c r="AW155" s="71" t="s">
        <v>32</v>
      </c>
      <c r="AX155" s="71" t="s">
        <v>14</v>
      </c>
      <c r="AY155" s="210" t="s">
        <v>126</v>
      </c>
    </row>
    <row r="156" spans="2:65" s="171" customFormat="1" ht="24.15" customHeight="1">
      <c r="B156" s="172"/>
      <c r="C156" s="230" t="s">
        <v>272</v>
      </c>
      <c r="D156" s="230" t="s">
        <v>129</v>
      </c>
      <c r="E156" s="231" t="s">
        <v>273</v>
      </c>
      <c r="F156" s="232" t="s">
        <v>274</v>
      </c>
      <c r="G156" s="233" t="s">
        <v>161</v>
      </c>
      <c r="H156" s="234">
        <v>189</v>
      </c>
      <c r="I156" s="69"/>
      <c r="J156" s="229">
        <f>ROUND(I156*H156,2)</f>
        <v>0</v>
      </c>
      <c r="K156" s="203"/>
      <c r="L156" s="172"/>
      <c r="M156" s="70" t="s">
        <v>19</v>
      </c>
      <c r="N156" s="204" t="s">
        <v>42</v>
      </c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AR156" s="207" t="s">
        <v>157</v>
      </c>
      <c r="AT156" s="207" t="s">
        <v>129</v>
      </c>
      <c r="AU156" s="207" t="s">
        <v>79</v>
      </c>
      <c r="AY156" s="166" t="s">
        <v>126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66" t="s">
        <v>14</v>
      </c>
      <c r="BK156" s="208">
        <f>ROUND(I156*H156,2)</f>
        <v>0</v>
      </c>
      <c r="BL156" s="166" t="s">
        <v>157</v>
      </c>
      <c r="BM156" s="207" t="s">
        <v>275</v>
      </c>
    </row>
    <row r="157" spans="2:65" s="171" customFormat="1" ht="24.15" customHeight="1">
      <c r="B157" s="172"/>
      <c r="C157" s="230" t="s">
        <v>198</v>
      </c>
      <c r="D157" s="230" t="s">
        <v>129</v>
      </c>
      <c r="E157" s="231" t="s">
        <v>276</v>
      </c>
      <c r="F157" s="232" t="s">
        <v>277</v>
      </c>
      <c r="G157" s="233" t="s">
        <v>161</v>
      </c>
      <c r="H157" s="234">
        <v>189</v>
      </c>
      <c r="I157" s="69"/>
      <c r="J157" s="229">
        <f>ROUND(I157*H157,2)</f>
        <v>0</v>
      </c>
      <c r="K157" s="203"/>
      <c r="L157" s="172"/>
      <c r="M157" s="70" t="s">
        <v>19</v>
      </c>
      <c r="N157" s="204" t="s">
        <v>42</v>
      </c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AR157" s="207" t="s">
        <v>157</v>
      </c>
      <c r="AT157" s="207" t="s">
        <v>129</v>
      </c>
      <c r="AU157" s="207" t="s">
        <v>79</v>
      </c>
      <c r="AY157" s="166" t="s">
        <v>126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66" t="s">
        <v>14</v>
      </c>
      <c r="BK157" s="208">
        <f>ROUND(I157*H157,2)</f>
        <v>0</v>
      </c>
      <c r="BL157" s="166" t="s">
        <v>157</v>
      </c>
      <c r="BM157" s="207" t="s">
        <v>278</v>
      </c>
    </row>
    <row r="158" spans="2:65" s="171" customFormat="1" ht="24.15" customHeight="1">
      <c r="B158" s="172"/>
      <c r="C158" s="230" t="s">
        <v>279</v>
      </c>
      <c r="D158" s="230" t="s">
        <v>129</v>
      </c>
      <c r="E158" s="231" t="s">
        <v>280</v>
      </c>
      <c r="F158" s="232" t="s">
        <v>281</v>
      </c>
      <c r="G158" s="233" t="s">
        <v>245</v>
      </c>
      <c r="H158" s="234">
        <v>2.883</v>
      </c>
      <c r="I158" s="69"/>
      <c r="J158" s="229">
        <f>ROUND(I158*H158,2)</f>
        <v>0</v>
      </c>
      <c r="K158" s="203"/>
      <c r="L158" s="172"/>
      <c r="M158" s="70" t="s">
        <v>19</v>
      </c>
      <c r="N158" s="204" t="s">
        <v>42</v>
      </c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AR158" s="207" t="s">
        <v>157</v>
      </c>
      <c r="AT158" s="207" t="s">
        <v>129</v>
      </c>
      <c r="AU158" s="207" t="s">
        <v>79</v>
      </c>
      <c r="AY158" s="166" t="s">
        <v>126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66" t="s">
        <v>14</v>
      </c>
      <c r="BK158" s="208">
        <f>ROUND(I158*H158,2)</f>
        <v>0</v>
      </c>
      <c r="BL158" s="166" t="s">
        <v>157</v>
      </c>
      <c r="BM158" s="207" t="s">
        <v>282</v>
      </c>
    </row>
    <row r="159" spans="2:65" s="68" customFormat="1" ht="22.95" customHeight="1">
      <c r="B159" s="196"/>
      <c r="C159" s="235"/>
      <c r="D159" s="236" t="s">
        <v>70</v>
      </c>
      <c r="E159" s="237" t="s">
        <v>283</v>
      </c>
      <c r="F159" s="237" t="s">
        <v>284</v>
      </c>
      <c r="G159" s="235"/>
      <c r="H159" s="235"/>
      <c r="I159" s="235"/>
      <c r="J159" s="238">
        <f>BK159</f>
        <v>0</v>
      </c>
      <c r="L159" s="196"/>
      <c r="M159" s="198"/>
      <c r="P159" s="199">
        <f>SUM(P160:P166)</f>
        <v>0</v>
      </c>
      <c r="R159" s="199">
        <f>SUM(R160:R166)</f>
        <v>0</v>
      </c>
      <c r="T159" s="200">
        <f>SUM(T160:T166)</f>
        <v>0</v>
      </c>
      <c r="AR159" s="197" t="s">
        <v>79</v>
      </c>
      <c r="AT159" s="201" t="s">
        <v>70</v>
      </c>
      <c r="AU159" s="201" t="s">
        <v>14</v>
      </c>
      <c r="AY159" s="197" t="s">
        <v>126</v>
      </c>
      <c r="BK159" s="202">
        <f>SUM(BK160:BK166)</f>
        <v>0</v>
      </c>
    </row>
    <row r="160" spans="2:65" s="171" customFormat="1" ht="33" customHeight="1">
      <c r="B160" s="172"/>
      <c r="C160" s="230" t="s">
        <v>203</v>
      </c>
      <c r="D160" s="230" t="s">
        <v>129</v>
      </c>
      <c r="E160" s="231" t="s">
        <v>285</v>
      </c>
      <c r="F160" s="232" t="s">
        <v>286</v>
      </c>
      <c r="G160" s="233" t="s">
        <v>235</v>
      </c>
      <c r="H160" s="234">
        <v>0.19400000000000001</v>
      </c>
      <c r="I160" s="69"/>
      <c r="J160" s="229">
        <f>ROUND(I160*H160,2)</f>
        <v>0</v>
      </c>
      <c r="K160" s="203"/>
      <c r="L160" s="172"/>
      <c r="M160" s="70" t="s">
        <v>19</v>
      </c>
      <c r="N160" s="204" t="s">
        <v>42</v>
      </c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AR160" s="207" t="s">
        <v>157</v>
      </c>
      <c r="AT160" s="207" t="s">
        <v>129</v>
      </c>
      <c r="AU160" s="207" t="s">
        <v>79</v>
      </c>
      <c r="AY160" s="166" t="s">
        <v>126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66" t="s">
        <v>14</v>
      </c>
      <c r="BK160" s="208">
        <f>ROUND(I160*H160,2)</f>
        <v>0</v>
      </c>
      <c r="BL160" s="166" t="s">
        <v>157</v>
      </c>
      <c r="BM160" s="207" t="s">
        <v>287</v>
      </c>
    </row>
    <row r="161" spans="2:65" s="171" customFormat="1" ht="33" customHeight="1">
      <c r="B161" s="172"/>
      <c r="C161" s="230" t="s">
        <v>288</v>
      </c>
      <c r="D161" s="230" t="s">
        <v>129</v>
      </c>
      <c r="E161" s="231" t="s">
        <v>289</v>
      </c>
      <c r="F161" s="232" t="s">
        <v>290</v>
      </c>
      <c r="G161" s="233" t="s">
        <v>161</v>
      </c>
      <c r="H161" s="234">
        <v>5.4</v>
      </c>
      <c r="I161" s="69"/>
      <c r="J161" s="229">
        <f>ROUND(I161*H161,2)</f>
        <v>0</v>
      </c>
      <c r="K161" s="203"/>
      <c r="L161" s="172"/>
      <c r="M161" s="70" t="s">
        <v>19</v>
      </c>
      <c r="N161" s="204" t="s">
        <v>42</v>
      </c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AR161" s="207" t="s">
        <v>157</v>
      </c>
      <c r="AT161" s="207" t="s">
        <v>129</v>
      </c>
      <c r="AU161" s="207" t="s">
        <v>79</v>
      </c>
      <c r="AY161" s="166" t="s">
        <v>126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66" t="s">
        <v>14</v>
      </c>
      <c r="BK161" s="208">
        <f>ROUND(I161*H161,2)</f>
        <v>0</v>
      </c>
      <c r="BL161" s="166" t="s">
        <v>157</v>
      </c>
      <c r="BM161" s="207" t="s">
        <v>291</v>
      </c>
    </row>
    <row r="162" spans="2:65" s="171" customFormat="1" ht="16.5" customHeight="1">
      <c r="B162" s="172"/>
      <c r="C162" s="242" t="s">
        <v>206</v>
      </c>
      <c r="D162" s="242" t="s">
        <v>292</v>
      </c>
      <c r="E162" s="243" t="s">
        <v>293</v>
      </c>
      <c r="F162" s="244" t="s">
        <v>294</v>
      </c>
      <c r="G162" s="245" t="s">
        <v>235</v>
      </c>
      <c r="H162" s="246">
        <v>0.19400000000000001</v>
      </c>
      <c r="I162" s="73"/>
      <c r="J162" s="241">
        <f>ROUND(I162*H162,2)</f>
        <v>0</v>
      </c>
      <c r="K162" s="217"/>
      <c r="L162" s="218"/>
      <c r="M162" s="74" t="s">
        <v>19</v>
      </c>
      <c r="N162" s="219" t="s">
        <v>42</v>
      </c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AR162" s="207" t="s">
        <v>191</v>
      </c>
      <c r="AT162" s="207" t="s">
        <v>292</v>
      </c>
      <c r="AU162" s="207" t="s">
        <v>79</v>
      </c>
      <c r="AY162" s="166" t="s">
        <v>126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66" t="s">
        <v>14</v>
      </c>
      <c r="BK162" s="208">
        <f>ROUND(I162*H162,2)</f>
        <v>0</v>
      </c>
      <c r="BL162" s="166" t="s">
        <v>157</v>
      </c>
      <c r="BM162" s="207" t="s">
        <v>295</v>
      </c>
    </row>
    <row r="163" spans="2:65" s="71" customFormat="1">
      <c r="B163" s="209"/>
      <c r="C163" s="224"/>
      <c r="D163" s="225" t="s">
        <v>149</v>
      </c>
      <c r="E163" s="226" t="s">
        <v>19</v>
      </c>
      <c r="F163" s="227" t="s">
        <v>296</v>
      </c>
      <c r="G163" s="224"/>
      <c r="H163" s="228">
        <v>0.19400000000000001</v>
      </c>
      <c r="I163" s="224"/>
      <c r="J163" s="224"/>
      <c r="L163" s="209"/>
      <c r="M163" s="211"/>
      <c r="T163" s="212"/>
      <c r="AT163" s="210" t="s">
        <v>149</v>
      </c>
      <c r="AU163" s="210" t="s">
        <v>79</v>
      </c>
      <c r="AV163" s="71" t="s">
        <v>79</v>
      </c>
      <c r="AW163" s="71" t="s">
        <v>32</v>
      </c>
      <c r="AX163" s="71" t="s">
        <v>14</v>
      </c>
      <c r="AY163" s="210" t="s">
        <v>126</v>
      </c>
    </row>
    <row r="164" spans="2:65" s="171" customFormat="1" ht="24.15" customHeight="1">
      <c r="B164" s="172"/>
      <c r="C164" s="230" t="s">
        <v>297</v>
      </c>
      <c r="D164" s="230" t="s">
        <v>129</v>
      </c>
      <c r="E164" s="231" t="s">
        <v>298</v>
      </c>
      <c r="F164" s="232" t="s">
        <v>299</v>
      </c>
      <c r="G164" s="233" t="s">
        <v>235</v>
      </c>
      <c r="H164" s="234">
        <v>0.19400000000000001</v>
      </c>
      <c r="I164" s="69"/>
      <c r="J164" s="229">
        <f>ROUND(I164*H164,2)</f>
        <v>0</v>
      </c>
      <c r="K164" s="203"/>
      <c r="L164" s="172"/>
      <c r="M164" s="70" t="s">
        <v>19</v>
      </c>
      <c r="N164" s="204" t="s">
        <v>42</v>
      </c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AR164" s="207" t="s">
        <v>157</v>
      </c>
      <c r="AT164" s="207" t="s">
        <v>129</v>
      </c>
      <c r="AU164" s="207" t="s">
        <v>79</v>
      </c>
      <c r="AY164" s="166" t="s">
        <v>126</v>
      </c>
      <c r="BE164" s="208">
        <f>IF(N164="základní",J164,0)</f>
        <v>0</v>
      </c>
      <c r="BF164" s="208">
        <f>IF(N164="snížená",J164,0)</f>
        <v>0</v>
      </c>
      <c r="BG164" s="208">
        <f>IF(N164="zákl. přenesená",J164,0)</f>
        <v>0</v>
      </c>
      <c r="BH164" s="208">
        <f>IF(N164="sníž. přenesená",J164,0)</f>
        <v>0</v>
      </c>
      <c r="BI164" s="208">
        <f>IF(N164="nulová",J164,0)</f>
        <v>0</v>
      </c>
      <c r="BJ164" s="166" t="s">
        <v>14</v>
      </c>
      <c r="BK164" s="208">
        <f>ROUND(I164*H164,2)</f>
        <v>0</v>
      </c>
      <c r="BL164" s="166" t="s">
        <v>157</v>
      </c>
      <c r="BM164" s="207" t="s">
        <v>300</v>
      </c>
    </row>
    <row r="165" spans="2:65" s="171" customFormat="1" ht="21.75" customHeight="1">
      <c r="B165" s="172"/>
      <c r="C165" s="230" t="s">
        <v>209</v>
      </c>
      <c r="D165" s="230" t="s">
        <v>129</v>
      </c>
      <c r="E165" s="231" t="s">
        <v>301</v>
      </c>
      <c r="F165" s="232" t="s">
        <v>302</v>
      </c>
      <c r="G165" s="233" t="s">
        <v>132</v>
      </c>
      <c r="H165" s="234">
        <v>1</v>
      </c>
      <c r="I165" s="69"/>
      <c r="J165" s="229">
        <f>ROUND(I165*H165,2)</f>
        <v>0</v>
      </c>
      <c r="K165" s="203"/>
      <c r="L165" s="172"/>
      <c r="M165" s="70" t="s">
        <v>19</v>
      </c>
      <c r="N165" s="204" t="s">
        <v>42</v>
      </c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AR165" s="207" t="s">
        <v>157</v>
      </c>
      <c r="AT165" s="207" t="s">
        <v>129</v>
      </c>
      <c r="AU165" s="207" t="s">
        <v>79</v>
      </c>
      <c r="AY165" s="166" t="s">
        <v>126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66" t="s">
        <v>14</v>
      </c>
      <c r="BK165" s="208">
        <f>ROUND(I165*H165,2)</f>
        <v>0</v>
      </c>
      <c r="BL165" s="166" t="s">
        <v>157</v>
      </c>
      <c r="BM165" s="207" t="s">
        <v>303</v>
      </c>
    </row>
    <row r="166" spans="2:65" s="171" customFormat="1" ht="24.15" customHeight="1">
      <c r="B166" s="172"/>
      <c r="C166" s="230" t="s">
        <v>304</v>
      </c>
      <c r="D166" s="230" t="s">
        <v>129</v>
      </c>
      <c r="E166" s="231" t="s">
        <v>305</v>
      </c>
      <c r="F166" s="232" t="s">
        <v>306</v>
      </c>
      <c r="G166" s="233" t="s">
        <v>245</v>
      </c>
      <c r="H166" s="234">
        <v>0.26100000000000001</v>
      </c>
      <c r="I166" s="69"/>
      <c r="J166" s="229">
        <f>ROUND(I166*H166,2)</f>
        <v>0</v>
      </c>
      <c r="K166" s="203"/>
      <c r="L166" s="172"/>
      <c r="M166" s="70" t="s">
        <v>19</v>
      </c>
      <c r="N166" s="204" t="s">
        <v>42</v>
      </c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AR166" s="207" t="s">
        <v>157</v>
      </c>
      <c r="AT166" s="207" t="s">
        <v>129</v>
      </c>
      <c r="AU166" s="207" t="s">
        <v>79</v>
      </c>
      <c r="AY166" s="166" t="s">
        <v>126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66" t="s">
        <v>14</v>
      </c>
      <c r="BK166" s="208">
        <f>ROUND(I166*H166,2)</f>
        <v>0</v>
      </c>
      <c r="BL166" s="166" t="s">
        <v>157</v>
      </c>
      <c r="BM166" s="207" t="s">
        <v>307</v>
      </c>
    </row>
    <row r="167" spans="2:65" s="68" customFormat="1" ht="22.95" customHeight="1">
      <c r="B167" s="196"/>
      <c r="C167" s="235"/>
      <c r="D167" s="236" t="s">
        <v>70</v>
      </c>
      <c r="E167" s="237" t="s">
        <v>308</v>
      </c>
      <c r="F167" s="237" t="s">
        <v>309</v>
      </c>
      <c r="G167" s="235"/>
      <c r="H167" s="235"/>
      <c r="I167" s="235"/>
      <c r="J167" s="238">
        <f>BK167</f>
        <v>0</v>
      </c>
      <c r="L167" s="196"/>
      <c r="M167" s="198"/>
      <c r="P167" s="199">
        <f>SUM(P168:P178)</f>
        <v>0</v>
      </c>
      <c r="R167" s="199">
        <f>SUM(R168:R178)</f>
        <v>0</v>
      </c>
      <c r="T167" s="200">
        <f>SUM(T168:T178)</f>
        <v>0</v>
      </c>
      <c r="AR167" s="197" t="s">
        <v>79</v>
      </c>
      <c r="AT167" s="201" t="s">
        <v>70</v>
      </c>
      <c r="AU167" s="201" t="s">
        <v>14</v>
      </c>
      <c r="AY167" s="197" t="s">
        <v>126</v>
      </c>
      <c r="BK167" s="202">
        <f>SUM(BK168:BK178)</f>
        <v>0</v>
      </c>
    </row>
    <row r="168" spans="2:65" s="171" customFormat="1" ht="24.15" customHeight="1">
      <c r="B168" s="172"/>
      <c r="C168" s="230" t="s">
        <v>212</v>
      </c>
      <c r="D168" s="230" t="s">
        <v>129</v>
      </c>
      <c r="E168" s="231" t="s">
        <v>310</v>
      </c>
      <c r="F168" s="232" t="s">
        <v>311</v>
      </c>
      <c r="G168" s="233" t="s">
        <v>161</v>
      </c>
      <c r="H168" s="234">
        <v>5.4</v>
      </c>
      <c r="I168" s="69"/>
      <c r="J168" s="229">
        <f>ROUND(I168*H168,2)</f>
        <v>0</v>
      </c>
      <c r="K168" s="203"/>
      <c r="L168" s="172"/>
      <c r="M168" s="70" t="s">
        <v>19</v>
      </c>
      <c r="N168" s="204" t="s">
        <v>42</v>
      </c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AR168" s="207" t="s">
        <v>157</v>
      </c>
      <c r="AT168" s="207" t="s">
        <v>129</v>
      </c>
      <c r="AU168" s="207" t="s">
        <v>79</v>
      </c>
      <c r="AY168" s="166" t="s">
        <v>126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66" t="s">
        <v>14</v>
      </c>
      <c r="BK168" s="208">
        <f>ROUND(I168*H168,2)</f>
        <v>0</v>
      </c>
      <c r="BL168" s="166" t="s">
        <v>157</v>
      </c>
      <c r="BM168" s="207" t="s">
        <v>312</v>
      </c>
    </row>
    <row r="169" spans="2:65" s="171" customFormat="1" ht="37.950000000000003" customHeight="1">
      <c r="B169" s="172"/>
      <c r="C169" s="230" t="s">
        <v>313</v>
      </c>
      <c r="D169" s="230" t="s">
        <v>129</v>
      </c>
      <c r="E169" s="231" t="s">
        <v>314</v>
      </c>
      <c r="F169" s="232" t="s">
        <v>315</v>
      </c>
      <c r="G169" s="233" t="s">
        <v>161</v>
      </c>
      <c r="H169" s="234">
        <v>5.4</v>
      </c>
      <c r="I169" s="69"/>
      <c r="J169" s="229">
        <f>ROUND(I169*H169,2)</f>
        <v>0</v>
      </c>
      <c r="K169" s="203"/>
      <c r="L169" s="172"/>
      <c r="M169" s="70" t="s">
        <v>19</v>
      </c>
      <c r="N169" s="204" t="s">
        <v>42</v>
      </c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AR169" s="207" t="s">
        <v>157</v>
      </c>
      <c r="AT169" s="207" t="s">
        <v>129</v>
      </c>
      <c r="AU169" s="207" t="s">
        <v>79</v>
      </c>
      <c r="AY169" s="166" t="s">
        <v>126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66" t="s">
        <v>14</v>
      </c>
      <c r="BK169" s="208">
        <f>ROUND(I169*H169,2)</f>
        <v>0</v>
      </c>
      <c r="BL169" s="166" t="s">
        <v>157</v>
      </c>
      <c r="BM169" s="207" t="s">
        <v>316</v>
      </c>
    </row>
    <row r="170" spans="2:65" s="71" customFormat="1">
      <c r="B170" s="209"/>
      <c r="C170" s="224"/>
      <c r="D170" s="225" t="s">
        <v>149</v>
      </c>
      <c r="E170" s="226" t="s">
        <v>19</v>
      </c>
      <c r="F170" s="227" t="s">
        <v>317</v>
      </c>
      <c r="G170" s="224"/>
      <c r="H170" s="228">
        <v>5.4</v>
      </c>
      <c r="I170" s="224"/>
      <c r="J170" s="224"/>
      <c r="L170" s="209"/>
      <c r="M170" s="211"/>
      <c r="T170" s="212"/>
      <c r="AT170" s="210" t="s">
        <v>149</v>
      </c>
      <c r="AU170" s="210" t="s">
        <v>79</v>
      </c>
      <c r="AV170" s="71" t="s">
        <v>79</v>
      </c>
      <c r="AW170" s="71" t="s">
        <v>32</v>
      </c>
      <c r="AX170" s="71" t="s">
        <v>14</v>
      </c>
      <c r="AY170" s="210" t="s">
        <v>126</v>
      </c>
    </row>
    <row r="171" spans="2:65" s="171" customFormat="1" ht="24.15" customHeight="1">
      <c r="B171" s="172"/>
      <c r="C171" s="230" t="s">
        <v>216</v>
      </c>
      <c r="D171" s="230" t="s">
        <v>129</v>
      </c>
      <c r="E171" s="231" t="s">
        <v>318</v>
      </c>
      <c r="F171" s="232" t="s">
        <v>319</v>
      </c>
      <c r="G171" s="233" t="s">
        <v>161</v>
      </c>
      <c r="H171" s="234">
        <v>67.8</v>
      </c>
      <c r="I171" s="69"/>
      <c r="J171" s="229">
        <f>ROUND(I171*H171,2)</f>
        <v>0</v>
      </c>
      <c r="K171" s="203"/>
      <c r="L171" s="172"/>
      <c r="M171" s="70" t="s">
        <v>19</v>
      </c>
      <c r="N171" s="204" t="s">
        <v>42</v>
      </c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AR171" s="207" t="s">
        <v>157</v>
      </c>
      <c r="AT171" s="207" t="s">
        <v>129</v>
      </c>
      <c r="AU171" s="207" t="s">
        <v>79</v>
      </c>
      <c r="AY171" s="166" t="s">
        <v>126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66" t="s">
        <v>14</v>
      </c>
      <c r="BK171" s="208">
        <f>ROUND(I171*H171,2)</f>
        <v>0</v>
      </c>
      <c r="BL171" s="166" t="s">
        <v>157</v>
      </c>
      <c r="BM171" s="207" t="s">
        <v>320</v>
      </c>
    </row>
    <row r="172" spans="2:65" s="71" customFormat="1">
      <c r="B172" s="209"/>
      <c r="C172" s="224"/>
      <c r="D172" s="225" t="s">
        <v>149</v>
      </c>
      <c r="E172" s="226" t="s">
        <v>19</v>
      </c>
      <c r="F172" s="227" t="s">
        <v>321</v>
      </c>
      <c r="G172" s="224"/>
      <c r="H172" s="228">
        <v>16.8</v>
      </c>
      <c r="I172" s="224"/>
      <c r="J172" s="224"/>
      <c r="L172" s="209"/>
      <c r="M172" s="211"/>
      <c r="T172" s="212"/>
      <c r="AT172" s="210" t="s">
        <v>149</v>
      </c>
      <c r="AU172" s="210" t="s">
        <v>79</v>
      </c>
      <c r="AV172" s="71" t="s">
        <v>79</v>
      </c>
      <c r="AW172" s="71" t="s">
        <v>32</v>
      </c>
      <c r="AX172" s="71" t="s">
        <v>71</v>
      </c>
      <c r="AY172" s="210" t="s">
        <v>126</v>
      </c>
    </row>
    <row r="173" spans="2:65" s="71" customFormat="1">
      <c r="B173" s="209"/>
      <c r="C173" s="224"/>
      <c r="D173" s="225" t="s">
        <v>149</v>
      </c>
      <c r="E173" s="226" t="s">
        <v>19</v>
      </c>
      <c r="F173" s="227" t="s">
        <v>322</v>
      </c>
      <c r="G173" s="224"/>
      <c r="H173" s="228">
        <v>51</v>
      </c>
      <c r="I173" s="224"/>
      <c r="J173" s="224"/>
      <c r="L173" s="209"/>
      <c r="M173" s="211"/>
      <c r="T173" s="212"/>
      <c r="AT173" s="210" t="s">
        <v>149</v>
      </c>
      <c r="AU173" s="210" t="s">
        <v>79</v>
      </c>
      <c r="AV173" s="71" t="s">
        <v>79</v>
      </c>
      <c r="AW173" s="71" t="s">
        <v>32</v>
      </c>
      <c r="AX173" s="71" t="s">
        <v>71</v>
      </c>
      <c r="AY173" s="210" t="s">
        <v>126</v>
      </c>
    </row>
    <row r="174" spans="2:65" s="72" customFormat="1">
      <c r="B174" s="213"/>
      <c r="C174" s="247"/>
      <c r="D174" s="225" t="s">
        <v>149</v>
      </c>
      <c r="E174" s="248" t="s">
        <v>19</v>
      </c>
      <c r="F174" s="249" t="s">
        <v>219</v>
      </c>
      <c r="G174" s="247"/>
      <c r="H174" s="250">
        <v>67.8</v>
      </c>
      <c r="I174" s="247"/>
      <c r="J174" s="247"/>
      <c r="L174" s="213"/>
      <c r="M174" s="215"/>
      <c r="T174" s="216"/>
      <c r="AT174" s="214" t="s">
        <v>149</v>
      </c>
      <c r="AU174" s="214" t="s">
        <v>79</v>
      </c>
      <c r="AV174" s="72" t="s">
        <v>133</v>
      </c>
      <c r="AW174" s="72" t="s">
        <v>32</v>
      </c>
      <c r="AX174" s="72" t="s">
        <v>14</v>
      </c>
      <c r="AY174" s="214" t="s">
        <v>126</v>
      </c>
    </row>
    <row r="175" spans="2:65" s="171" customFormat="1" ht="21.75" customHeight="1">
      <c r="B175" s="172"/>
      <c r="C175" s="230" t="s">
        <v>323</v>
      </c>
      <c r="D175" s="230" t="s">
        <v>129</v>
      </c>
      <c r="E175" s="231" t="s">
        <v>324</v>
      </c>
      <c r="F175" s="232" t="s">
        <v>325</v>
      </c>
      <c r="G175" s="233" t="s">
        <v>169</v>
      </c>
      <c r="H175" s="234">
        <v>139</v>
      </c>
      <c r="I175" s="69"/>
      <c r="J175" s="229">
        <f>ROUND(I175*H175,2)</f>
        <v>0</v>
      </c>
      <c r="K175" s="203"/>
      <c r="L175" s="172"/>
      <c r="M175" s="70" t="s">
        <v>19</v>
      </c>
      <c r="N175" s="204" t="s">
        <v>42</v>
      </c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AR175" s="207" t="s">
        <v>157</v>
      </c>
      <c r="AT175" s="207" t="s">
        <v>129</v>
      </c>
      <c r="AU175" s="207" t="s">
        <v>79</v>
      </c>
      <c r="AY175" s="166" t="s">
        <v>126</v>
      </c>
      <c r="BE175" s="208">
        <f>IF(N175="základní",J175,0)</f>
        <v>0</v>
      </c>
      <c r="BF175" s="208">
        <f>IF(N175="snížená",J175,0)</f>
        <v>0</v>
      </c>
      <c r="BG175" s="208">
        <f>IF(N175="zákl. přenesená",J175,0)</f>
        <v>0</v>
      </c>
      <c r="BH175" s="208">
        <f>IF(N175="sníž. přenesená",J175,0)</f>
        <v>0</v>
      </c>
      <c r="BI175" s="208">
        <f>IF(N175="nulová",J175,0)</f>
        <v>0</v>
      </c>
      <c r="BJ175" s="166" t="s">
        <v>14</v>
      </c>
      <c r="BK175" s="208">
        <f>ROUND(I175*H175,2)</f>
        <v>0</v>
      </c>
      <c r="BL175" s="166" t="s">
        <v>157</v>
      </c>
      <c r="BM175" s="207" t="s">
        <v>326</v>
      </c>
    </row>
    <row r="176" spans="2:65" s="71" customFormat="1">
      <c r="B176" s="209"/>
      <c r="C176" s="224"/>
      <c r="D176" s="225" t="s">
        <v>149</v>
      </c>
      <c r="E176" s="226" t="s">
        <v>19</v>
      </c>
      <c r="F176" s="227" t="s">
        <v>327</v>
      </c>
      <c r="G176" s="224"/>
      <c r="H176" s="228">
        <v>139</v>
      </c>
      <c r="I176" s="224"/>
      <c r="J176" s="224"/>
      <c r="L176" s="209"/>
      <c r="M176" s="211"/>
      <c r="T176" s="212"/>
      <c r="AT176" s="210" t="s">
        <v>149</v>
      </c>
      <c r="AU176" s="210" t="s">
        <v>79</v>
      </c>
      <c r="AV176" s="71" t="s">
        <v>79</v>
      </c>
      <c r="AW176" s="71" t="s">
        <v>32</v>
      </c>
      <c r="AX176" s="71" t="s">
        <v>14</v>
      </c>
      <c r="AY176" s="210" t="s">
        <v>126</v>
      </c>
    </row>
    <row r="177" spans="2:65" s="171" customFormat="1" ht="24.15" customHeight="1">
      <c r="B177" s="172"/>
      <c r="C177" s="230" t="s">
        <v>222</v>
      </c>
      <c r="D177" s="230" t="s">
        <v>129</v>
      </c>
      <c r="E177" s="231" t="s">
        <v>328</v>
      </c>
      <c r="F177" s="232" t="s">
        <v>329</v>
      </c>
      <c r="G177" s="233" t="s">
        <v>169</v>
      </c>
      <c r="H177" s="234">
        <v>16.8</v>
      </c>
      <c r="I177" s="69"/>
      <c r="J177" s="229">
        <f>ROUND(I177*H177,2)</f>
        <v>0</v>
      </c>
      <c r="K177" s="203"/>
      <c r="L177" s="172"/>
      <c r="M177" s="70" t="s">
        <v>19</v>
      </c>
      <c r="N177" s="204" t="s">
        <v>42</v>
      </c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AR177" s="207" t="s">
        <v>157</v>
      </c>
      <c r="AT177" s="207" t="s">
        <v>129</v>
      </c>
      <c r="AU177" s="207" t="s">
        <v>79</v>
      </c>
      <c r="AY177" s="166" t="s">
        <v>126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66" t="s">
        <v>14</v>
      </c>
      <c r="BK177" s="208">
        <f>ROUND(I177*H177,2)</f>
        <v>0</v>
      </c>
      <c r="BL177" s="166" t="s">
        <v>157</v>
      </c>
      <c r="BM177" s="207" t="s">
        <v>330</v>
      </c>
    </row>
    <row r="178" spans="2:65" s="171" customFormat="1" ht="24.15" customHeight="1">
      <c r="B178" s="172"/>
      <c r="C178" s="230" t="s">
        <v>331</v>
      </c>
      <c r="D178" s="230" t="s">
        <v>129</v>
      </c>
      <c r="E178" s="231" t="s">
        <v>332</v>
      </c>
      <c r="F178" s="232" t="s">
        <v>333</v>
      </c>
      <c r="G178" s="233" t="s">
        <v>245</v>
      </c>
      <c r="H178" s="234">
        <v>0.63900000000000001</v>
      </c>
      <c r="I178" s="69"/>
      <c r="J178" s="229">
        <f>ROUND(I178*H178,2)</f>
        <v>0</v>
      </c>
      <c r="K178" s="203"/>
      <c r="L178" s="172"/>
      <c r="M178" s="70" t="s">
        <v>19</v>
      </c>
      <c r="N178" s="204" t="s">
        <v>42</v>
      </c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AR178" s="207" t="s">
        <v>157</v>
      </c>
      <c r="AT178" s="207" t="s">
        <v>129</v>
      </c>
      <c r="AU178" s="207" t="s">
        <v>79</v>
      </c>
      <c r="AY178" s="166" t="s">
        <v>126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66" t="s">
        <v>14</v>
      </c>
      <c r="BK178" s="208">
        <f>ROUND(I178*H178,2)</f>
        <v>0</v>
      </c>
      <c r="BL178" s="166" t="s">
        <v>157</v>
      </c>
      <c r="BM178" s="207" t="s">
        <v>334</v>
      </c>
    </row>
    <row r="179" spans="2:65" s="68" customFormat="1" ht="22.95" customHeight="1">
      <c r="B179" s="196"/>
      <c r="C179" s="235"/>
      <c r="D179" s="236" t="s">
        <v>70</v>
      </c>
      <c r="E179" s="237" t="s">
        <v>335</v>
      </c>
      <c r="F179" s="237" t="s">
        <v>336</v>
      </c>
      <c r="G179" s="235"/>
      <c r="H179" s="235"/>
      <c r="I179" s="235"/>
      <c r="J179" s="238">
        <f>BK179</f>
        <v>0</v>
      </c>
      <c r="L179" s="196"/>
      <c r="M179" s="198"/>
      <c r="P179" s="199">
        <f>SUM(P180:P183)</f>
        <v>0</v>
      </c>
      <c r="R179" s="199">
        <f>SUM(R180:R183)</f>
        <v>0</v>
      </c>
      <c r="T179" s="200">
        <f>SUM(T180:T183)</f>
        <v>0</v>
      </c>
      <c r="AR179" s="197" t="s">
        <v>79</v>
      </c>
      <c r="AT179" s="201" t="s">
        <v>70</v>
      </c>
      <c r="AU179" s="201" t="s">
        <v>14</v>
      </c>
      <c r="AY179" s="197" t="s">
        <v>126</v>
      </c>
      <c r="BK179" s="202">
        <f>SUM(BK180:BK183)</f>
        <v>0</v>
      </c>
    </row>
    <row r="180" spans="2:65" s="171" customFormat="1" ht="24.15" customHeight="1">
      <c r="B180" s="172"/>
      <c r="C180" s="230" t="s">
        <v>226</v>
      </c>
      <c r="D180" s="230" t="s">
        <v>129</v>
      </c>
      <c r="E180" s="231" t="s">
        <v>337</v>
      </c>
      <c r="F180" s="232" t="s">
        <v>338</v>
      </c>
      <c r="G180" s="233" t="s">
        <v>161</v>
      </c>
      <c r="H180" s="234">
        <v>340</v>
      </c>
      <c r="I180" s="69"/>
      <c r="J180" s="229">
        <f>ROUND(I180*H180,2)</f>
        <v>0</v>
      </c>
      <c r="K180" s="203"/>
      <c r="L180" s="172"/>
      <c r="M180" s="70" t="s">
        <v>19</v>
      </c>
      <c r="N180" s="204" t="s">
        <v>42</v>
      </c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AR180" s="207" t="s">
        <v>157</v>
      </c>
      <c r="AT180" s="207" t="s">
        <v>129</v>
      </c>
      <c r="AU180" s="207" t="s">
        <v>79</v>
      </c>
      <c r="AY180" s="166" t="s">
        <v>126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66" t="s">
        <v>14</v>
      </c>
      <c r="BK180" s="208">
        <f>ROUND(I180*H180,2)</f>
        <v>0</v>
      </c>
      <c r="BL180" s="166" t="s">
        <v>157</v>
      </c>
      <c r="BM180" s="207" t="s">
        <v>339</v>
      </c>
    </row>
    <row r="181" spans="2:65" s="171" customFormat="1" ht="21.75" customHeight="1">
      <c r="B181" s="172"/>
      <c r="C181" s="242" t="s">
        <v>340</v>
      </c>
      <c r="D181" s="242" t="s">
        <v>292</v>
      </c>
      <c r="E181" s="243" t="s">
        <v>341</v>
      </c>
      <c r="F181" s="244" t="s">
        <v>342</v>
      </c>
      <c r="G181" s="245" t="s">
        <v>161</v>
      </c>
      <c r="H181" s="246">
        <v>374</v>
      </c>
      <c r="I181" s="73"/>
      <c r="J181" s="241">
        <f>ROUND(I181*H181,2)</f>
        <v>0</v>
      </c>
      <c r="K181" s="217"/>
      <c r="L181" s="218"/>
      <c r="M181" s="74" t="s">
        <v>19</v>
      </c>
      <c r="N181" s="219" t="s">
        <v>42</v>
      </c>
      <c r="P181" s="205">
        <f>O181*H181</f>
        <v>0</v>
      </c>
      <c r="Q181" s="205">
        <v>0</v>
      </c>
      <c r="R181" s="205">
        <f>Q181*H181</f>
        <v>0</v>
      </c>
      <c r="S181" s="205">
        <v>0</v>
      </c>
      <c r="T181" s="206">
        <f>S181*H181</f>
        <v>0</v>
      </c>
      <c r="AR181" s="207" t="s">
        <v>191</v>
      </c>
      <c r="AT181" s="207" t="s">
        <v>292</v>
      </c>
      <c r="AU181" s="207" t="s">
        <v>79</v>
      </c>
      <c r="AY181" s="166" t="s">
        <v>126</v>
      </c>
      <c r="BE181" s="208">
        <f>IF(N181="základní",J181,0)</f>
        <v>0</v>
      </c>
      <c r="BF181" s="208">
        <f>IF(N181="snížená",J181,0)</f>
        <v>0</v>
      </c>
      <c r="BG181" s="208">
        <f>IF(N181="zákl. přenesená",J181,0)</f>
        <v>0</v>
      </c>
      <c r="BH181" s="208">
        <f>IF(N181="sníž. přenesená",J181,0)</f>
        <v>0</v>
      </c>
      <c r="BI181" s="208">
        <f>IF(N181="nulová",J181,0)</f>
        <v>0</v>
      </c>
      <c r="BJ181" s="166" t="s">
        <v>14</v>
      </c>
      <c r="BK181" s="208">
        <f>ROUND(I181*H181,2)</f>
        <v>0</v>
      </c>
      <c r="BL181" s="166" t="s">
        <v>157</v>
      </c>
      <c r="BM181" s="207" t="s">
        <v>343</v>
      </c>
    </row>
    <row r="182" spans="2:65" s="71" customFormat="1">
      <c r="B182" s="209"/>
      <c r="C182" s="224"/>
      <c r="D182" s="225" t="s">
        <v>149</v>
      </c>
      <c r="E182" s="226" t="s">
        <v>19</v>
      </c>
      <c r="F182" s="227" t="s">
        <v>344</v>
      </c>
      <c r="G182" s="224"/>
      <c r="H182" s="228">
        <v>374</v>
      </c>
      <c r="I182" s="224"/>
      <c r="J182" s="224"/>
      <c r="L182" s="209"/>
      <c r="M182" s="211"/>
      <c r="T182" s="212"/>
      <c r="AT182" s="210" t="s">
        <v>149</v>
      </c>
      <c r="AU182" s="210" t="s">
        <v>79</v>
      </c>
      <c r="AV182" s="71" t="s">
        <v>79</v>
      </c>
      <c r="AW182" s="71" t="s">
        <v>32</v>
      </c>
      <c r="AX182" s="71" t="s">
        <v>14</v>
      </c>
      <c r="AY182" s="210" t="s">
        <v>126</v>
      </c>
    </row>
    <row r="183" spans="2:65" s="171" customFormat="1" ht="16.5" customHeight="1">
      <c r="B183" s="172"/>
      <c r="C183" s="230" t="s">
        <v>229</v>
      </c>
      <c r="D183" s="230" t="s">
        <v>129</v>
      </c>
      <c r="E183" s="231" t="s">
        <v>345</v>
      </c>
      <c r="F183" s="232" t="s">
        <v>346</v>
      </c>
      <c r="G183" s="233" t="s">
        <v>161</v>
      </c>
      <c r="H183" s="234">
        <v>340</v>
      </c>
      <c r="I183" s="69"/>
      <c r="J183" s="229">
        <f>ROUND(I183*H183,2)</f>
        <v>0</v>
      </c>
      <c r="K183" s="203"/>
      <c r="L183" s="172"/>
      <c r="M183" s="70" t="s">
        <v>19</v>
      </c>
      <c r="N183" s="204" t="s">
        <v>42</v>
      </c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AR183" s="207" t="s">
        <v>157</v>
      </c>
      <c r="AT183" s="207" t="s">
        <v>129</v>
      </c>
      <c r="AU183" s="207" t="s">
        <v>79</v>
      </c>
      <c r="AY183" s="166" t="s">
        <v>126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66" t="s">
        <v>14</v>
      </c>
      <c r="BK183" s="208">
        <f>ROUND(I183*H183,2)</f>
        <v>0</v>
      </c>
      <c r="BL183" s="166" t="s">
        <v>157</v>
      </c>
      <c r="BM183" s="207" t="s">
        <v>347</v>
      </c>
    </row>
    <row r="184" spans="2:65" s="68" customFormat="1" ht="22.95" customHeight="1">
      <c r="B184" s="196"/>
      <c r="C184" s="235"/>
      <c r="D184" s="236" t="s">
        <v>70</v>
      </c>
      <c r="E184" s="237" t="s">
        <v>348</v>
      </c>
      <c r="F184" s="237" t="s">
        <v>349</v>
      </c>
      <c r="G184" s="235"/>
      <c r="H184" s="235"/>
      <c r="I184" s="235"/>
      <c r="J184" s="238">
        <f>BK184</f>
        <v>0</v>
      </c>
      <c r="L184" s="196"/>
      <c r="M184" s="198"/>
      <c r="P184" s="199">
        <f>P185</f>
        <v>0</v>
      </c>
      <c r="R184" s="199">
        <f>R185</f>
        <v>0</v>
      </c>
      <c r="T184" s="200">
        <f>T185</f>
        <v>0</v>
      </c>
      <c r="AR184" s="197" t="s">
        <v>79</v>
      </c>
      <c r="AT184" s="201" t="s">
        <v>70</v>
      </c>
      <c r="AU184" s="201" t="s">
        <v>14</v>
      </c>
      <c r="AY184" s="197" t="s">
        <v>126</v>
      </c>
      <c r="BK184" s="202">
        <f>BK185</f>
        <v>0</v>
      </c>
    </row>
    <row r="185" spans="2:65" s="171" customFormat="1" ht="16.5" customHeight="1">
      <c r="B185" s="172"/>
      <c r="C185" s="230" t="s">
        <v>350</v>
      </c>
      <c r="D185" s="230" t="s">
        <v>129</v>
      </c>
      <c r="E185" s="231" t="s">
        <v>351</v>
      </c>
      <c r="F185" s="232" t="s">
        <v>352</v>
      </c>
      <c r="G185" s="233" t="s">
        <v>161</v>
      </c>
      <c r="H185" s="234">
        <v>60</v>
      </c>
      <c r="I185" s="69"/>
      <c r="J185" s="229">
        <f>ROUND(I185*H185,2)</f>
        <v>0</v>
      </c>
      <c r="K185" s="203"/>
      <c r="L185" s="172"/>
      <c r="M185" s="70" t="s">
        <v>19</v>
      </c>
      <c r="N185" s="204" t="s">
        <v>42</v>
      </c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AR185" s="207" t="s">
        <v>157</v>
      </c>
      <c r="AT185" s="207" t="s">
        <v>129</v>
      </c>
      <c r="AU185" s="207" t="s">
        <v>79</v>
      </c>
      <c r="AY185" s="166" t="s">
        <v>126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166" t="s">
        <v>14</v>
      </c>
      <c r="BK185" s="208">
        <f>ROUND(I185*H185,2)</f>
        <v>0</v>
      </c>
      <c r="BL185" s="166" t="s">
        <v>157</v>
      </c>
      <c r="BM185" s="207" t="s">
        <v>353</v>
      </c>
    </row>
    <row r="186" spans="2:65" s="68" customFormat="1" ht="22.95" customHeight="1">
      <c r="B186" s="196"/>
      <c r="C186" s="235"/>
      <c r="D186" s="236" t="s">
        <v>70</v>
      </c>
      <c r="E186" s="237" t="s">
        <v>354</v>
      </c>
      <c r="F186" s="237" t="s">
        <v>355</v>
      </c>
      <c r="G186" s="235"/>
      <c r="H186" s="235"/>
      <c r="I186" s="235"/>
      <c r="J186" s="238">
        <f>BK186</f>
        <v>0</v>
      </c>
      <c r="L186" s="196"/>
      <c r="M186" s="198"/>
      <c r="P186" s="199">
        <f>SUM(P187:P196)</f>
        <v>0</v>
      </c>
      <c r="R186" s="199">
        <f>SUM(R187:R196)</f>
        <v>0</v>
      </c>
      <c r="T186" s="200">
        <f>SUM(T187:T196)</f>
        <v>0</v>
      </c>
      <c r="AR186" s="197" t="s">
        <v>79</v>
      </c>
      <c r="AT186" s="201" t="s">
        <v>70</v>
      </c>
      <c r="AU186" s="201" t="s">
        <v>14</v>
      </c>
      <c r="AY186" s="197" t="s">
        <v>126</v>
      </c>
      <c r="BK186" s="202">
        <f>SUM(BK187:BK196)</f>
        <v>0</v>
      </c>
    </row>
    <row r="187" spans="2:65" s="171" customFormat="1" ht="24.15" customHeight="1">
      <c r="B187" s="172"/>
      <c r="C187" s="230" t="s">
        <v>236</v>
      </c>
      <c r="D187" s="230" t="s">
        <v>129</v>
      </c>
      <c r="E187" s="231" t="s">
        <v>356</v>
      </c>
      <c r="F187" s="232" t="s">
        <v>357</v>
      </c>
      <c r="G187" s="233" t="s">
        <v>132</v>
      </c>
      <c r="H187" s="234">
        <v>1</v>
      </c>
      <c r="I187" s="69"/>
      <c r="J187" s="229">
        <f t="shared" ref="J187:J192" si="10">ROUND(I187*H187,2)</f>
        <v>0</v>
      </c>
      <c r="K187" s="203"/>
      <c r="L187" s="172"/>
      <c r="M187" s="70" t="s">
        <v>19</v>
      </c>
      <c r="N187" s="204" t="s">
        <v>42</v>
      </c>
      <c r="P187" s="205">
        <f t="shared" ref="P187:P192" si="11">O187*H187</f>
        <v>0</v>
      </c>
      <c r="Q187" s="205">
        <v>0</v>
      </c>
      <c r="R187" s="205">
        <f t="shared" ref="R187:R192" si="12">Q187*H187</f>
        <v>0</v>
      </c>
      <c r="S187" s="205">
        <v>0</v>
      </c>
      <c r="T187" s="206">
        <f t="shared" ref="T187:T192" si="13">S187*H187</f>
        <v>0</v>
      </c>
      <c r="AR187" s="207" t="s">
        <v>157</v>
      </c>
      <c r="AT187" s="207" t="s">
        <v>129</v>
      </c>
      <c r="AU187" s="207" t="s">
        <v>79</v>
      </c>
      <c r="AY187" s="166" t="s">
        <v>126</v>
      </c>
      <c r="BE187" s="208">
        <f t="shared" ref="BE187:BE192" si="14">IF(N187="základní",J187,0)</f>
        <v>0</v>
      </c>
      <c r="BF187" s="208">
        <f t="shared" ref="BF187:BF192" si="15">IF(N187="snížená",J187,0)</f>
        <v>0</v>
      </c>
      <c r="BG187" s="208">
        <f t="shared" ref="BG187:BG192" si="16">IF(N187="zákl. přenesená",J187,0)</f>
        <v>0</v>
      </c>
      <c r="BH187" s="208">
        <f t="shared" ref="BH187:BH192" si="17">IF(N187="sníž. přenesená",J187,0)</f>
        <v>0</v>
      </c>
      <c r="BI187" s="208">
        <f t="shared" ref="BI187:BI192" si="18">IF(N187="nulová",J187,0)</f>
        <v>0</v>
      </c>
      <c r="BJ187" s="166" t="s">
        <v>14</v>
      </c>
      <c r="BK187" s="208">
        <f t="shared" ref="BK187:BK192" si="19">ROUND(I187*H187,2)</f>
        <v>0</v>
      </c>
      <c r="BL187" s="166" t="s">
        <v>157</v>
      </c>
      <c r="BM187" s="207" t="s">
        <v>358</v>
      </c>
    </row>
    <row r="188" spans="2:65" s="171" customFormat="1" ht="33" customHeight="1">
      <c r="B188" s="172"/>
      <c r="C188" s="230" t="s">
        <v>359</v>
      </c>
      <c r="D188" s="230" t="s">
        <v>129</v>
      </c>
      <c r="E188" s="231" t="s">
        <v>360</v>
      </c>
      <c r="F188" s="232" t="s">
        <v>361</v>
      </c>
      <c r="G188" s="233" t="s">
        <v>161</v>
      </c>
      <c r="H188" s="234">
        <v>8</v>
      </c>
      <c r="I188" s="69"/>
      <c r="J188" s="229">
        <f t="shared" si="10"/>
        <v>0</v>
      </c>
      <c r="K188" s="203"/>
      <c r="L188" s="172"/>
      <c r="M188" s="70" t="s">
        <v>19</v>
      </c>
      <c r="N188" s="204" t="s">
        <v>42</v>
      </c>
      <c r="P188" s="205">
        <f t="shared" si="11"/>
        <v>0</v>
      </c>
      <c r="Q188" s="205">
        <v>0</v>
      </c>
      <c r="R188" s="205">
        <f t="shared" si="12"/>
        <v>0</v>
      </c>
      <c r="S188" s="205">
        <v>0</v>
      </c>
      <c r="T188" s="206">
        <f t="shared" si="13"/>
        <v>0</v>
      </c>
      <c r="AR188" s="207" t="s">
        <v>157</v>
      </c>
      <c r="AT188" s="207" t="s">
        <v>129</v>
      </c>
      <c r="AU188" s="207" t="s">
        <v>79</v>
      </c>
      <c r="AY188" s="166" t="s">
        <v>126</v>
      </c>
      <c r="BE188" s="208">
        <f t="shared" si="14"/>
        <v>0</v>
      </c>
      <c r="BF188" s="208">
        <f t="shared" si="15"/>
        <v>0</v>
      </c>
      <c r="BG188" s="208">
        <f t="shared" si="16"/>
        <v>0</v>
      </c>
      <c r="BH188" s="208">
        <f t="shared" si="17"/>
        <v>0</v>
      </c>
      <c r="BI188" s="208">
        <f t="shared" si="18"/>
        <v>0</v>
      </c>
      <c r="BJ188" s="166" t="s">
        <v>14</v>
      </c>
      <c r="BK188" s="208">
        <f t="shared" si="19"/>
        <v>0</v>
      </c>
      <c r="BL188" s="166" t="s">
        <v>157</v>
      </c>
      <c r="BM188" s="207" t="s">
        <v>362</v>
      </c>
    </row>
    <row r="189" spans="2:65" s="171" customFormat="1" ht="16.5" customHeight="1">
      <c r="B189" s="172"/>
      <c r="C189" s="230" t="s">
        <v>240</v>
      </c>
      <c r="D189" s="230" t="s">
        <v>129</v>
      </c>
      <c r="E189" s="231" t="s">
        <v>363</v>
      </c>
      <c r="F189" s="232" t="s">
        <v>364</v>
      </c>
      <c r="G189" s="233" t="s">
        <v>132</v>
      </c>
      <c r="H189" s="234">
        <v>1</v>
      </c>
      <c r="I189" s="69"/>
      <c r="J189" s="229">
        <f t="shared" si="10"/>
        <v>0</v>
      </c>
      <c r="K189" s="203"/>
      <c r="L189" s="172"/>
      <c r="M189" s="70" t="s">
        <v>19</v>
      </c>
      <c r="N189" s="204" t="s">
        <v>42</v>
      </c>
      <c r="P189" s="205">
        <f t="shared" si="11"/>
        <v>0</v>
      </c>
      <c r="Q189" s="205">
        <v>0</v>
      </c>
      <c r="R189" s="205">
        <f t="shared" si="12"/>
        <v>0</v>
      </c>
      <c r="S189" s="205">
        <v>0</v>
      </c>
      <c r="T189" s="206">
        <f t="shared" si="13"/>
        <v>0</v>
      </c>
      <c r="AR189" s="207" t="s">
        <v>157</v>
      </c>
      <c r="AT189" s="207" t="s">
        <v>129</v>
      </c>
      <c r="AU189" s="207" t="s">
        <v>79</v>
      </c>
      <c r="AY189" s="166" t="s">
        <v>126</v>
      </c>
      <c r="BE189" s="208">
        <f t="shared" si="14"/>
        <v>0</v>
      </c>
      <c r="BF189" s="208">
        <f t="shared" si="15"/>
        <v>0</v>
      </c>
      <c r="BG189" s="208">
        <f t="shared" si="16"/>
        <v>0</v>
      </c>
      <c r="BH189" s="208">
        <f t="shared" si="17"/>
        <v>0</v>
      </c>
      <c r="BI189" s="208">
        <f t="shared" si="18"/>
        <v>0</v>
      </c>
      <c r="BJ189" s="166" t="s">
        <v>14</v>
      </c>
      <c r="BK189" s="208">
        <f t="shared" si="19"/>
        <v>0</v>
      </c>
      <c r="BL189" s="166" t="s">
        <v>157</v>
      </c>
      <c r="BM189" s="207" t="s">
        <v>365</v>
      </c>
    </row>
    <row r="190" spans="2:65" s="171" customFormat="1" ht="16.5" customHeight="1">
      <c r="B190" s="172"/>
      <c r="C190" s="230" t="s">
        <v>366</v>
      </c>
      <c r="D190" s="230" t="s">
        <v>129</v>
      </c>
      <c r="E190" s="231" t="s">
        <v>367</v>
      </c>
      <c r="F190" s="232" t="s">
        <v>368</v>
      </c>
      <c r="G190" s="233" t="s">
        <v>132</v>
      </c>
      <c r="H190" s="234">
        <v>1</v>
      </c>
      <c r="I190" s="69"/>
      <c r="J190" s="229">
        <f t="shared" si="10"/>
        <v>0</v>
      </c>
      <c r="K190" s="203"/>
      <c r="L190" s="172"/>
      <c r="M190" s="70" t="s">
        <v>19</v>
      </c>
      <c r="N190" s="204" t="s">
        <v>42</v>
      </c>
      <c r="P190" s="205">
        <f t="shared" si="11"/>
        <v>0</v>
      </c>
      <c r="Q190" s="205">
        <v>0</v>
      </c>
      <c r="R190" s="205">
        <f t="shared" si="12"/>
        <v>0</v>
      </c>
      <c r="S190" s="205">
        <v>0</v>
      </c>
      <c r="T190" s="206">
        <f t="shared" si="13"/>
        <v>0</v>
      </c>
      <c r="AR190" s="207" t="s">
        <v>157</v>
      </c>
      <c r="AT190" s="207" t="s">
        <v>129</v>
      </c>
      <c r="AU190" s="207" t="s">
        <v>79</v>
      </c>
      <c r="AY190" s="166" t="s">
        <v>126</v>
      </c>
      <c r="BE190" s="208">
        <f t="shared" si="14"/>
        <v>0</v>
      </c>
      <c r="BF190" s="208">
        <f t="shared" si="15"/>
        <v>0</v>
      </c>
      <c r="BG190" s="208">
        <f t="shared" si="16"/>
        <v>0</v>
      </c>
      <c r="BH190" s="208">
        <f t="shared" si="17"/>
        <v>0</v>
      </c>
      <c r="BI190" s="208">
        <f t="shared" si="18"/>
        <v>0</v>
      </c>
      <c r="BJ190" s="166" t="s">
        <v>14</v>
      </c>
      <c r="BK190" s="208">
        <f t="shared" si="19"/>
        <v>0</v>
      </c>
      <c r="BL190" s="166" t="s">
        <v>157</v>
      </c>
      <c r="BM190" s="207" t="s">
        <v>369</v>
      </c>
    </row>
    <row r="191" spans="2:65" s="171" customFormat="1" ht="24.15" customHeight="1">
      <c r="B191" s="172"/>
      <c r="C191" s="230" t="s">
        <v>246</v>
      </c>
      <c r="D191" s="230" t="s">
        <v>129</v>
      </c>
      <c r="E191" s="231" t="s">
        <v>370</v>
      </c>
      <c r="F191" s="232" t="s">
        <v>371</v>
      </c>
      <c r="G191" s="233" t="s">
        <v>372</v>
      </c>
      <c r="H191" s="234">
        <v>150</v>
      </c>
      <c r="I191" s="69"/>
      <c r="J191" s="229">
        <f t="shared" si="10"/>
        <v>0</v>
      </c>
      <c r="K191" s="203"/>
      <c r="L191" s="172"/>
      <c r="M191" s="70" t="s">
        <v>19</v>
      </c>
      <c r="N191" s="204" t="s">
        <v>42</v>
      </c>
      <c r="P191" s="205">
        <f t="shared" si="11"/>
        <v>0</v>
      </c>
      <c r="Q191" s="205">
        <v>0</v>
      </c>
      <c r="R191" s="205">
        <f t="shared" si="12"/>
        <v>0</v>
      </c>
      <c r="S191" s="205">
        <v>0</v>
      </c>
      <c r="T191" s="206">
        <f t="shared" si="13"/>
        <v>0</v>
      </c>
      <c r="AR191" s="207" t="s">
        <v>157</v>
      </c>
      <c r="AT191" s="207" t="s">
        <v>129</v>
      </c>
      <c r="AU191" s="207" t="s">
        <v>79</v>
      </c>
      <c r="AY191" s="166" t="s">
        <v>126</v>
      </c>
      <c r="BE191" s="208">
        <f t="shared" si="14"/>
        <v>0</v>
      </c>
      <c r="BF191" s="208">
        <f t="shared" si="15"/>
        <v>0</v>
      </c>
      <c r="BG191" s="208">
        <f t="shared" si="16"/>
        <v>0</v>
      </c>
      <c r="BH191" s="208">
        <f t="shared" si="17"/>
        <v>0</v>
      </c>
      <c r="BI191" s="208">
        <f t="shared" si="18"/>
        <v>0</v>
      </c>
      <c r="BJ191" s="166" t="s">
        <v>14</v>
      </c>
      <c r="BK191" s="208">
        <f t="shared" si="19"/>
        <v>0</v>
      </c>
      <c r="BL191" s="166" t="s">
        <v>157</v>
      </c>
      <c r="BM191" s="207" t="s">
        <v>373</v>
      </c>
    </row>
    <row r="192" spans="2:65" s="171" customFormat="1" ht="24.15" customHeight="1">
      <c r="B192" s="172"/>
      <c r="C192" s="242" t="s">
        <v>374</v>
      </c>
      <c r="D192" s="242" t="s">
        <v>292</v>
      </c>
      <c r="E192" s="243" t="s">
        <v>375</v>
      </c>
      <c r="F192" s="244" t="s">
        <v>376</v>
      </c>
      <c r="G192" s="245" t="s">
        <v>245</v>
      </c>
      <c r="H192" s="246">
        <v>0.16200000000000001</v>
      </c>
      <c r="I192" s="73"/>
      <c r="J192" s="241">
        <f t="shared" si="10"/>
        <v>0</v>
      </c>
      <c r="K192" s="217"/>
      <c r="L192" s="218"/>
      <c r="M192" s="74" t="s">
        <v>19</v>
      </c>
      <c r="N192" s="219" t="s">
        <v>42</v>
      </c>
      <c r="P192" s="205">
        <f t="shared" si="11"/>
        <v>0</v>
      </c>
      <c r="Q192" s="205">
        <v>0</v>
      </c>
      <c r="R192" s="205">
        <f t="shared" si="12"/>
        <v>0</v>
      </c>
      <c r="S192" s="205">
        <v>0</v>
      </c>
      <c r="T192" s="206">
        <f t="shared" si="13"/>
        <v>0</v>
      </c>
      <c r="AR192" s="207" t="s">
        <v>191</v>
      </c>
      <c r="AT192" s="207" t="s">
        <v>292</v>
      </c>
      <c r="AU192" s="207" t="s">
        <v>79</v>
      </c>
      <c r="AY192" s="166" t="s">
        <v>126</v>
      </c>
      <c r="BE192" s="208">
        <f t="shared" si="14"/>
        <v>0</v>
      </c>
      <c r="BF192" s="208">
        <f t="shared" si="15"/>
        <v>0</v>
      </c>
      <c r="BG192" s="208">
        <f t="shared" si="16"/>
        <v>0</v>
      </c>
      <c r="BH192" s="208">
        <f t="shared" si="17"/>
        <v>0</v>
      </c>
      <c r="BI192" s="208">
        <f t="shared" si="18"/>
        <v>0</v>
      </c>
      <c r="BJ192" s="166" t="s">
        <v>14</v>
      </c>
      <c r="BK192" s="208">
        <f t="shared" si="19"/>
        <v>0</v>
      </c>
      <c r="BL192" s="166" t="s">
        <v>157</v>
      </c>
      <c r="BM192" s="207" t="s">
        <v>377</v>
      </c>
    </row>
    <row r="193" spans="2:65" s="71" customFormat="1">
      <c r="B193" s="209"/>
      <c r="C193" s="224"/>
      <c r="D193" s="225" t="s">
        <v>149</v>
      </c>
      <c r="E193" s="226" t="s">
        <v>19</v>
      </c>
      <c r="F193" s="227" t="s">
        <v>378</v>
      </c>
      <c r="G193" s="224"/>
      <c r="H193" s="228">
        <v>0.16200000000000001</v>
      </c>
      <c r="I193" s="224"/>
      <c r="J193" s="224"/>
      <c r="L193" s="209"/>
      <c r="M193" s="211"/>
      <c r="T193" s="212"/>
      <c r="AT193" s="210" t="s">
        <v>149</v>
      </c>
      <c r="AU193" s="210" t="s">
        <v>79</v>
      </c>
      <c r="AV193" s="71" t="s">
        <v>79</v>
      </c>
      <c r="AW193" s="71" t="s">
        <v>32</v>
      </c>
      <c r="AX193" s="71" t="s">
        <v>14</v>
      </c>
      <c r="AY193" s="210" t="s">
        <v>126</v>
      </c>
    </row>
    <row r="194" spans="2:65" s="171" customFormat="1" ht="24.15" customHeight="1">
      <c r="B194" s="172"/>
      <c r="C194" s="230" t="s">
        <v>249</v>
      </c>
      <c r="D194" s="230" t="s">
        <v>129</v>
      </c>
      <c r="E194" s="231" t="s">
        <v>379</v>
      </c>
      <c r="F194" s="232" t="s">
        <v>380</v>
      </c>
      <c r="G194" s="233" t="s">
        <v>372</v>
      </c>
      <c r="H194" s="234">
        <v>150</v>
      </c>
      <c r="I194" s="69"/>
      <c r="J194" s="229">
        <f>ROUND(I194*H194,2)</f>
        <v>0</v>
      </c>
      <c r="K194" s="203"/>
      <c r="L194" s="172"/>
      <c r="M194" s="70" t="s">
        <v>19</v>
      </c>
      <c r="N194" s="204" t="s">
        <v>42</v>
      </c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AR194" s="207" t="s">
        <v>157</v>
      </c>
      <c r="AT194" s="207" t="s">
        <v>129</v>
      </c>
      <c r="AU194" s="207" t="s">
        <v>79</v>
      </c>
      <c r="AY194" s="166" t="s">
        <v>126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66" t="s">
        <v>14</v>
      </c>
      <c r="BK194" s="208">
        <f>ROUND(I194*H194,2)</f>
        <v>0</v>
      </c>
      <c r="BL194" s="166" t="s">
        <v>157</v>
      </c>
      <c r="BM194" s="207" t="s">
        <v>381</v>
      </c>
    </row>
    <row r="195" spans="2:65" s="71" customFormat="1">
      <c r="B195" s="209"/>
      <c r="C195" s="224"/>
      <c r="D195" s="225" t="s">
        <v>149</v>
      </c>
      <c r="E195" s="226" t="s">
        <v>19</v>
      </c>
      <c r="F195" s="227" t="s">
        <v>382</v>
      </c>
      <c r="G195" s="224"/>
      <c r="H195" s="228">
        <v>150</v>
      </c>
      <c r="I195" s="224"/>
      <c r="J195" s="224"/>
      <c r="L195" s="209"/>
      <c r="M195" s="211"/>
      <c r="T195" s="212"/>
      <c r="AT195" s="210" t="s">
        <v>149</v>
      </c>
      <c r="AU195" s="210" t="s">
        <v>79</v>
      </c>
      <c r="AV195" s="71" t="s">
        <v>79</v>
      </c>
      <c r="AW195" s="71" t="s">
        <v>32</v>
      </c>
      <c r="AX195" s="71" t="s">
        <v>14</v>
      </c>
      <c r="AY195" s="210" t="s">
        <v>126</v>
      </c>
    </row>
    <row r="196" spans="2:65" s="171" customFormat="1" ht="24.15" customHeight="1">
      <c r="B196" s="172"/>
      <c r="C196" s="230" t="s">
        <v>383</v>
      </c>
      <c r="D196" s="230" t="s">
        <v>129</v>
      </c>
      <c r="E196" s="231" t="s">
        <v>384</v>
      </c>
      <c r="F196" s="232" t="s">
        <v>385</v>
      </c>
      <c r="G196" s="233" t="s">
        <v>245</v>
      </c>
      <c r="H196" s="234">
        <v>0.17100000000000001</v>
      </c>
      <c r="I196" s="69"/>
      <c r="J196" s="229">
        <f>ROUND(I196*H196,2)</f>
        <v>0</v>
      </c>
      <c r="K196" s="203"/>
      <c r="L196" s="172"/>
      <c r="M196" s="70" t="s">
        <v>19</v>
      </c>
      <c r="N196" s="204" t="s">
        <v>42</v>
      </c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AR196" s="207" t="s">
        <v>157</v>
      </c>
      <c r="AT196" s="207" t="s">
        <v>129</v>
      </c>
      <c r="AU196" s="207" t="s">
        <v>79</v>
      </c>
      <c r="AY196" s="166" t="s">
        <v>126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66" t="s">
        <v>14</v>
      </c>
      <c r="BK196" s="208">
        <f>ROUND(I196*H196,2)</f>
        <v>0</v>
      </c>
      <c r="BL196" s="166" t="s">
        <v>157</v>
      </c>
      <c r="BM196" s="207" t="s">
        <v>386</v>
      </c>
    </row>
    <row r="197" spans="2:65" s="68" customFormat="1" ht="22.95" customHeight="1">
      <c r="B197" s="196"/>
      <c r="C197" s="235"/>
      <c r="D197" s="236" t="s">
        <v>70</v>
      </c>
      <c r="E197" s="237" t="s">
        <v>387</v>
      </c>
      <c r="F197" s="237" t="s">
        <v>388</v>
      </c>
      <c r="G197" s="235"/>
      <c r="H197" s="235"/>
      <c r="I197" s="235"/>
      <c r="J197" s="238">
        <f>BK197</f>
        <v>0</v>
      </c>
      <c r="L197" s="196"/>
      <c r="M197" s="198"/>
      <c r="P197" s="199">
        <f>SUM(P198:P204)</f>
        <v>0</v>
      </c>
      <c r="R197" s="199">
        <f>SUM(R198:R204)</f>
        <v>0</v>
      </c>
      <c r="T197" s="200">
        <f>SUM(T198:T204)</f>
        <v>0</v>
      </c>
      <c r="AR197" s="197" t="s">
        <v>79</v>
      </c>
      <c r="AT197" s="201" t="s">
        <v>70</v>
      </c>
      <c r="AU197" s="201" t="s">
        <v>14</v>
      </c>
      <c r="AY197" s="197" t="s">
        <v>126</v>
      </c>
      <c r="BK197" s="202">
        <f>SUM(BK198:BK204)</f>
        <v>0</v>
      </c>
    </row>
    <row r="198" spans="2:65" s="171" customFormat="1" ht="16.5" customHeight="1">
      <c r="B198" s="172"/>
      <c r="C198" s="230" t="s">
        <v>253</v>
      </c>
      <c r="D198" s="230" t="s">
        <v>129</v>
      </c>
      <c r="E198" s="231" t="s">
        <v>389</v>
      </c>
      <c r="F198" s="232" t="s">
        <v>390</v>
      </c>
      <c r="G198" s="233" t="s">
        <v>161</v>
      </c>
      <c r="H198" s="234">
        <v>60</v>
      </c>
      <c r="I198" s="69"/>
      <c r="J198" s="229">
        <f>ROUND(I198*H198,2)</f>
        <v>0</v>
      </c>
      <c r="K198" s="203"/>
      <c r="L198" s="172"/>
      <c r="M198" s="70" t="s">
        <v>19</v>
      </c>
      <c r="N198" s="204" t="s">
        <v>42</v>
      </c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AR198" s="207" t="s">
        <v>157</v>
      </c>
      <c r="AT198" s="207" t="s">
        <v>129</v>
      </c>
      <c r="AU198" s="207" t="s">
        <v>79</v>
      </c>
      <c r="AY198" s="166" t="s">
        <v>126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66" t="s">
        <v>14</v>
      </c>
      <c r="BK198" s="208">
        <f>ROUND(I198*H198,2)</f>
        <v>0</v>
      </c>
      <c r="BL198" s="166" t="s">
        <v>157</v>
      </c>
      <c r="BM198" s="207" t="s">
        <v>391</v>
      </c>
    </row>
    <row r="199" spans="2:65" s="71" customFormat="1">
      <c r="B199" s="209"/>
      <c r="C199" s="224"/>
      <c r="D199" s="225" t="s">
        <v>149</v>
      </c>
      <c r="E199" s="226" t="s">
        <v>19</v>
      </c>
      <c r="F199" s="227" t="s">
        <v>392</v>
      </c>
      <c r="G199" s="224"/>
      <c r="H199" s="228">
        <v>60</v>
      </c>
      <c r="I199" s="224"/>
      <c r="J199" s="224"/>
      <c r="L199" s="209"/>
      <c r="M199" s="211"/>
      <c r="T199" s="212"/>
      <c r="AT199" s="210" t="s">
        <v>149</v>
      </c>
      <c r="AU199" s="210" t="s">
        <v>79</v>
      </c>
      <c r="AV199" s="71" t="s">
        <v>79</v>
      </c>
      <c r="AW199" s="71" t="s">
        <v>32</v>
      </c>
      <c r="AX199" s="71" t="s">
        <v>14</v>
      </c>
      <c r="AY199" s="210" t="s">
        <v>126</v>
      </c>
    </row>
    <row r="200" spans="2:65" s="171" customFormat="1" ht="24.15" customHeight="1">
      <c r="B200" s="172"/>
      <c r="C200" s="230" t="s">
        <v>393</v>
      </c>
      <c r="D200" s="230" t="s">
        <v>129</v>
      </c>
      <c r="E200" s="231" t="s">
        <v>394</v>
      </c>
      <c r="F200" s="232" t="s">
        <v>395</v>
      </c>
      <c r="G200" s="233" t="s">
        <v>161</v>
      </c>
      <c r="H200" s="234">
        <v>60</v>
      </c>
      <c r="I200" s="69"/>
      <c r="J200" s="229">
        <f>ROUND(I200*H200,2)</f>
        <v>0</v>
      </c>
      <c r="K200" s="203"/>
      <c r="L200" s="172"/>
      <c r="M200" s="70" t="s">
        <v>19</v>
      </c>
      <c r="N200" s="204" t="s">
        <v>42</v>
      </c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AR200" s="207" t="s">
        <v>157</v>
      </c>
      <c r="AT200" s="207" t="s">
        <v>129</v>
      </c>
      <c r="AU200" s="207" t="s">
        <v>79</v>
      </c>
      <c r="AY200" s="166" t="s">
        <v>126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66" t="s">
        <v>14</v>
      </c>
      <c r="BK200" s="208">
        <f>ROUND(I200*H200,2)</f>
        <v>0</v>
      </c>
      <c r="BL200" s="166" t="s">
        <v>157</v>
      </c>
      <c r="BM200" s="207" t="s">
        <v>396</v>
      </c>
    </row>
    <row r="201" spans="2:65" s="171" customFormat="1" ht="24.15" customHeight="1">
      <c r="B201" s="172"/>
      <c r="C201" s="230" t="s">
        <v>257</v>
      </c>
      <c r="D201" s="230" t="s">
        <v>129</v>
      </c>
      <c r="E201" s="231" t="s">
        <v>397</v>
      </c>
      <c r="F201" s="232" t="s">
        <v>398</v>
      </c>
      <c r="G201" s="233" t="s">
        <v>161</v>
      </c>
      <c r="H201" s="234">
        <v>60</v>
      </c>
      <c r="I201" s="69"/>
      <c r="J201" s="229">
        <f>ROUND(I201*H201,2)</f>
        <v>0</v>
      </c>
      <c r="K201" s="203"/>
      <c r="L201" s="172"/>
      <c r="M201" s="70" t="s">
        <v>19</v>
      </c>
      <c r="N201" s="204" t="s">
        <v>42</v>
      </c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AR201" s="207" t="s">
        <v>157</v>
      </c>
      <c r="AT201" s="207" t="s">
        <v>129</v>
      </c>
      <c r="AU201" s="207" t="s">
        <v>79</v>
      </c>
      <c r="AY201" s="166" t="s">
        <v>126</v>
      </c>
      <c r="BE201" s="208">
        <f>IF(N201="základní",J201,0)</f>
        <v>0</v>
      </c>
      <c r="BF201" s="208">
        <f>IF(N201="snížená",J201,0)</f>
        <v>0</v>
      </c>
      <c r="BG201" s="208">
        <f>IF(N201="zákl. přenesená",J201,0)</f>
        <v>0</v>
      </c>
      <c r="BH201" s="208">
        <f>IF(N201="sníž. přenesená",J201,0)</f>
        <v>0</v>
      </c>
      <c r="BI201" s="208">
        <f>IF(N201="nulová",J201,0)</f>
        <v>0</v>
      </c>
      <c r="BJ201" s="166" t="s">
        <v>14</v>
      </c>
      <c r="BK201" s="208">
        <f>ROUND(I201*H201,2)</f>
        <v>0</v>
      </c>
      <c r="BL201" s="166" t="s">
        <v>157</v>
      </c>
      <c r="BM201" s="207" t="s">
        <v>399</v>
      </c>
    </row>
    <row r="202" spans="2:65" s="171" customFormat="1" ht="24.15" customHeight="1">
      <c r="B202" s="172"/>
      <c r="C202" s="230" t="s">
        <v>400</v>
      </c>
      <c r="D202" s="230" t="s">
        <v>129</v>
      </c>
      <c r="E202" s="231" t="s">
        <v>401</v>
      </c>
      <c r="F202" s="232" t="s">
        <v>402</v>
      </c>
      <c r="G202" s="233" t="s">
        <v>161</v>
      </c>
      <c r="H202" s="234">
        <v>60</v>
      </c>
      <c r="I202" s="69"/>
      <c r="J202" s="229">
        <f>ROUND(I202*H202,2)</f>
        <v>0</v>
      </c>
      <c r="K202" s="203"/>
      <c r="L202" s="172"/>
      <c r="M202" s="70" t="s">
        <v>19</v>
      </c>
      <c r="N202" s="204" t="s">
        <v>42</v>
      </c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AR202" s="207" t="s">
        <v>157</v>
      </c>
      <c r="AT202" s="207" t="s">
        <v>129</v>
      </c>
      <c r="AU202" s="207" t="s">
        <v>79</v>
      </c>
      <c r="AY202" s="166" t="s">
        <v>126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66" t="s">
        <v>14</v>
      </c>
      <c r="BK202" s="208">
        <f>ROUND(I202*H202,2)</f>
        <v>0</v>
      </c>
      <c r="BL202" s="166" t="s">
        <v>157</v>
      </c>
      <c r="BM202" s="207" t="s">
        <v>403</v>
      </c>
    </row>
    <row r="203" spans="2:65" s="171" customFormat="1" ht="24.15" customHeight="1">
      <c r="B203" s="172"/>
      <c r="C203" s="230" t="s">
        <v>263</v>
      </c>
      <c r="D203" s="230" t="s">
        <v>129</v>
      </c>
      <c r="E203" s="231" t="s">
        <v>404</v>
      </c>
      <c r="F203" s="232" t="s">
        <v>405</v>
      </c>
      <c r="G203" s="233" t="s">
        <v>161</v>
      </c>
      <c r="H203" s="234">
        <v>120</v>
      </c>
      <c r="I203" s="69"/>
      <c r="J203" s="229">
        <f>ROUND(I203*H203,2)</f>
        <v>0</v>
      </c>
      <c r="K203" s="203"/>
      <c r="L203" s="172"/>
      <c r="M203" s="70" t="s">
        <v>19</v>
      </c>
      <c r="N203" s="204" t="s">
        <v>42</v>
      </c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AR203" s="207" t="s">
        <v>157</v>
      </c>
      <c r="AT203" s="207" t="s">
        <v>129</v>
      </c>
      <c r="AU203" s="207" t="s">
        <v>79</v>
      </c>
      <c r="AY203" s="166" t="s">
        <v>126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66" t="s">
        <v>14</v>
      </c>
      <c r="BK203" s="208">
        <f>ROUND(I203*H203,2)</f>
        <v>0</v>
      </c>
      <c r="BL203" s="166" t="s">
        <v>157</v>
      </c>
      <c r="BM203" s="207" t="s">
        <v>406</v>
      </c>
    </row>
    <row r="204" spans="2:65" s="71" customFormat="1">
      <c r="B204" s="209"/>
      <c r="C204" s="224"/>
      <c r="D204" s="225" t="s">
        <v>149</v>
      </c>
      <c r="E204" s="226" t="s">
        <v>19</v>
      </c>
      <c r="F204" s="227" t="s">
        <v>407</v>
      </c>
      <c r="G204" s="224"/>
      <c r="H204" s="228">
        <v>120</v>
      </c>
      <c r="I204" s="224"/>
      <c r="J204" s="224"/>
      <c r="L204" s="209"/>
      <c r="M204" s="211"/>
      <c r="T204" s="212"/>
      <c r="AT204" s="210" t="s">
        <v>149</v>
      </c>
      <c r="AU204" s="210" t="s">
        <v>79</v>
      </c>
      <c r="AV204" s="71" t="s">
        <v>79</v>
      </c>
      <c r="AW204" s="71" t="s">
        <v>32</v>
      </c>
      <c r="AX204" s="71" t="s">
        <v>14</v>
      </c>
      <c r="AY204" s="210" t="s">
        <v>126</v>
      </c>
    </row>
    <row r="205" spans="2:65" s="68" customFormat="1" ht="22.95" customHeight="1">
      <c r="B205" s="196"/>
      <c r="C205" s="235"/>
      <c r="D205" s="236" t="s">
        <v>70</v>
      </c>
      <c r="E205" s="237" t="s">
        <v>408</v>
      </c>
      <c r="F205" s="237" t="s">
        <v>409</v>
      </c>
      <c r="G205" s="235"/>
      <c r="H205" s="235"/>
      <c r="I205" s="235"/>
      <c r="J205" s="238">
        <f>BK205</f>
        <v>0</v>
      </c>
      <c r="L205" s="196"/>
      <c r="M205" s="198"/>
      <c r="P205" s="199">
        <f>SUM(P206:P212)</f>
        <v>0</v>
      </c>
      <c r="R205" s="199">
        <f>SUM(R206:R212)</f>
        <v>0</v>
      </c>
      <c r="T205" s="200">
        <f>SUM(T206:T212)</f>
        <v>0</v>
      </c>
      <c r="AR205" s="197" t="s">
        <v>79</v>
      </c>
      <c r="AT205" s="201" t="s">
        <v>70</v>
      </c>
      <c r="AU205" s="201" t="s">
        <v>14</v>
      </c>
      <c r="AY205" s="197" t="s">
        <v>126</v>
      </c>
      <c r="BK205" s="202">
        <f>SUM(BK206:BK212)</f>
        <v>0</v>
      </c>
    </row>
    <row r="206" spans="2:65" s="171" customFormat="1" ht="21.75" customHeight="1">
      <c r="B206" s="172"/>
      <c r="C206" s="230" t="s">
        <v>410</v>
      </c>
      <c r="D206" s="230" t="s">
        <v>129</v>
      </c>
      <c r="E206" s="231" t="s">
        <v>411</v>
      </c>
      <c r="F206" s="232" t="s">
        <v>412</v>
      </c>
      <c r="G206" s="233" t="s">
        <v>161</v>
      </c>
      <c r="H206" s="234">
        <v>30</v>
      </c>
      <c r="I206" s="69"/>
      <c r="J206" s="229">
        <f>ROUND(I206*H206,2)</f>
        <v>0</v>
      </c>
      <c r="K206" s="203"/>
      <c r="L206" s="172"/>
      <c r="M206" s="70" t="s">
        <v>19</v>
      </c>
      <c r="N206" s="204" t="s">
        <v>42</v>
      </c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AR206" s="207" t="s">
        <v>157</v>
      </c>
      <c r="AT206" s="207" t="s">
        <v>129</v>
      </c>
      <c r="AU206" s="207" t="s">
        <v>79</v>
      </c>
      <c r="AY206" s="166" t="s">
        <v>126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66" t="s">
        <v>14</v>
      </c>
      <c r="BK206" s="208">
        <f>ROUND(I206*H206,2)</f>
        <v>0</v>
      </c>
      <c r="BL206" s="166" t="s">
        <v>157</v>
      </c>
      <c r="BM206" s="207" t="s">
        <v>413</v>
      </c>
    </row>
    <row r="207" spans="2:65" s="71" customFormat="1">
      <c r="B207" s="209"/>
      <c r="C207" s="224"/>
      <c r="D207" s="225" t="s">
        <v>149</v>
      </c>
      <c r="E207" s="226" t="s">
        <v>19</v>
      </c>
      <c r="F207" s="227" t="s">
        <v>414</v>
      </c>
      <c r="G207" s="224"/>
      <c r="H207" s="228">
        <v>30</v>
      </c>
      <c r="I207" s="224"/>
      <c r="J207" s="224"/>
      <c r="L207" s="209"/>
      <c r="M207" s="211"/>
      <c r="T207" s="212"/>
      <c r="AT207" s="210" t="s">
        <v>149</v>
      </c>
      <c r="AU207" s="210" t="s">
        <v>79</v>
      </c>
      <c r="AV207" s="71" t="s">
        <v>79</v>
      </c>
      <c r="AW207" s="71" t="s">
        <v>32</v>
      </c>
      <c r="AX207" s="71" t="s">
        <v>14</v>
      </c>
      <c r="AY207" s="210" t="s">
        <v>126</v>
      </c>
    </row>
    <row r="208" spans="2:65" s="171" customFormat="1" ht="24.15" customHeight="1">
      <c r="B208" s="172"/>
      <c r="C208" s="230" t="s">
        <v>270</v>
      </c>
      <c r="D208" s="230" t="s">
        <v>129</v>
      </c>
      <c r="E208" s="231" t="s">
        <v>415</v>
      </c>
      <c r="F208" s="232" t="s">
        <v>416</v>
      </c>
      <c r="G208" s="233" t="s">
        <v>169</v>
      </c>
      <c r="H208" s="234">
        <v>139</v>
      </c>
      <c r="I208" s="69"/>
      <c r="J208" s="229">
        <f>ROUND(I208*H208,2)</f>
        <v>0</v>
      </c>
      <c r="K208" s="203"/>
      <c r="L208" s="172"/>
      <c r="M208" s="70" t="s">
        <v>19</v>
      </c>
      <c r="N208" s="204" t="s">
        <v>42</v>
      </c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AR208" s="207" t="s">
        <v>157</v>
      </c>
      <c r="AT208" s="207" t="s">
        <v>129</v>
      </c>
      <c r="AU208" s="207" t="s">
        <v>79</v>
      </c>
      <c r="AY208" s="166" t="s">
        <v>126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66" t="s">
        <v>14</v>
      </c>
      <c r="BK208" s="208">
        <f>ROUND(I208*H208,2)</f>
        <v>0</v>
      </c>
      <c r="BL208" s="166" t="s">
        <v>157</v>
      </c>
      <c r="BM208" s="207" t="s">
        <v>417</v>
      </c>
    </row>
    <row r="209" spans="2:65" s="171" customFormat="1" ht="33" customHeight="1">
      <c r="B209" s="172"/>
      <c r="C209" s="230" t="s">
        <v>418</v>
      </c>
      <c r="D209" s="230" t="s">
        <v>129</v>
      </c>
      <c r="E209" s="231" t="s">
        <v>419</v>
      </c>
      <c r="F209" s="232" t="s">
        <v>420</v>
      </c>
      <c r="G209" s="233" t="s">
        <v>161</v>
      </c>
      <c r="H209" s="234">
        <v>30</v>
      </c>
      <c r="I209" s="69"/>
      <c r="J209" s="229">
        <f>ROUND(I209*H209,2)</f>
        <v>0</v>
      </c>
      <c r="K209" s="203"/>
      <c r="L209" s="172"/>
      <c r="M209" s="70" t="s">
        <v>19</v>
      </c>
      <c r="N209" s="204" t="s">
        <v>42</v>
      </c>
      <c r="P209" s="205">
        <f>O209*H209</f>
        <v>0</v>
      </c>
      <c r="Q209" s="205">
        <v>0</v>
      </c>
      <c r="R209" s="205">
        <f>Q209*H209</f>
        <v>0</v>
      </c>
      <c r="S209" s="205">
        <v>0</v>
      </c>
      <c r="T209" s="206">
        <f>S209*H209</f>
        <v>0</v>
      </c>
      <c r="AR209" s="207" t="s">
        <v>157</v>
      </c>
      <c r="AT209" s="207" t="s">
        <v>129</v>
      </c>
      <c r="AU209" s="207" t="s">
        <v>79</v>
      </c>
      <c r="AY209" s="166" t="s">
        <v>126</v>
      </c>
      <c r="BE209" s="208">
        <f>IF(N209="základní",J209,0)</f>
        <v>0</v>
      </c>
      <c r="BF209" s="208">
        <f>IF(N209="snížená",J209,0)</f>
        <v>0</v>
      </c>
      <c r="BG209" s="208">
        <f>IF(N209="zákl. přenesená",J209,0)</f>
        <v>0</v>
      </c>
      <c r="BH209" s="208">
        <f>IF(N209="sníž. přenesená",J209,0)</f>
        <v>0</v>
      </c>
      <c r="BI209" s="208">
        <f>IF(N209="nulová",J209,0)</f>
        <v>0</v>
      </c>
      <c r="BJ209" s="166" t="s">
        <v>14</v>
      </c>
      <c r="BK209" s="208">
        <f>ROUND(I209*H209,2)</f>
        <v>0</v>
      </c>
      <c r="BL209" s="166" t="s">
        <v>157</v>
      </c>
      <c r="BM209" s="207" t="s">
        <v>421</v>
      </c>
    </row>
    <row r="210" spans="2:65" s="171" customFormat="1" ht="16.5" customHeight="1">
      <c r="B210" s="172"/>
      <c r="C210" s="242" t="s">
        <v>275</v>
      </c>
      <c r="D210" s="242" t="s">
        <v>292</v>
      </c>
      <c r="E210" s="243" t="s">
        <v>422</v>
      </c>
      <c r="F210" s="244" t="s">
        <v>423</v>
      </c>
      <c r="G210" s="245" t="s">
        <v>161</v>
      </c>
      <c r="H210" s="246">
        <v>37.5</v>
      </c>
      <c r="I210" s="73"/>
      <c r="J210" s="241">
        <f>ROUND(I210*H210,2)</f>
        <v>0</v>
      </c>
      <c r="K210" s="217"/>
      <c r="L210" s="218"/>
      <c r="M210" s="74" t="s">
        <v>19</v>
      </c>
      <c r="N210" s="219" t="s">
        <v>42</v>
      </c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AR210" s="207" t="s">
        <v>191</v>
      </c>
      <c r="AT210" s="207" t="s">
        <v>292</v>
      </c>
      <c r="AU210" s="207" t="s">
        <v>79</v>
      </c>
      <c r="AY210" s="166" t="s">
        <v>126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66" t="s">
        <v>14</v>
      </c>
      <c r="BK210" s="208">
        <f>ROUND(I210*H210,2)</f>
        <v>0</v>
      </c>
      <c r="BL210" s="166" t="s">
        <v>157</v>
      </c>
      <c r="BM210" s="207" t="s">
        <v>424</v>
      </c>
    </row>
    <row r="211" spans="2:65" s="71" customFormat="1">
      <c r="B211" s="209"/>
      <c r="C211" s="224"/>
      <c r="D211" s="225" t="s">
        <v>149</v>
      </c>
      <c r="E211" s="226" t="s">
        <v>19</v>
      </c>
      <c r="F211" s="227" t="s">
        <v>425</v>
      </c>
      <c r="G211" s="224"/>
      <c r="H211" s="228">
        <v>37.5</v>
      </c>
      <c r="I211" s="224"/>
      <c r="J211" s="224"/>
      <c r="L211" s="209"/>
      <c r="M211" s="211"/>
      <c r="T211" s="212"/>
      <c r="AT211" s="210" t="s">
        <v>149</v>
      </c>
      <c r="AU211" s="210" t="s">
        <v>79</v>
      </c>
      <c r="AV211" s="71" t="s">
        <v>79</v>
      </c>
      <c r="AW211" s="71" t="s">
        <v>32</v>
      </c>
      <c r="AX211" s="71" t="s">
        <v>14</v>
      </c>
      <c r="AY211" s="210" t="s">
        <v>126</v>
      </c>
    </row>
    <row r="212" spans="2:65" s="171" customFormat="1" ht="24.15" customHeight="1">
      <c r="B212" s="172"/>
      <c r="C212" s="230" t="s">
        <v>426</v>
      </c>
      <c r="D212" s="230" t="s">
        <v>129</v>
      </c>
      <c r="E212" s="231" t="s">
        <v>427</v>
      </c>
      <c r="F212" s="232" t="s">
        <v>428</v>
      </c>
      <c r="G212" s="233" t="s">
        <v>245</v>
      </c>
      <c r="H212" s="234">
        <v>1.5289999999999999</v>
      </c>
      <c r="I212" s="69"/>
      <c r="J212" s="229">
        <f>ROUND(I212*H212,2)</f>
        <v>0</v>
      </c>
      <c r="K212" s="203"/>
      <c r="L212" s="172"/>
      <c r="M212" s="70" t="s">
        <v>19</v>
      </c>
      <c r="N212" s="204" t="s">
        <v>42</v>
      </c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AR212" s="207" t="s">
        <v>157</v>
      </c>
      <c r="AT212" s="207" t="s">
        <v>129</v>
      </c>
      <c r="AU212" s="207" t="s">
        <v>79</v>
      </c>
      <c r="AY212" s="166" t="s">
        <v>126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66" t="s">
        <v>14</v>
      </c>
      <c r="BK212" s="208">
        <f>ROUND(I212*H212,2)</f>
        <v>0</v>
      </c>
      <c r="BL212" s="166" t="s">
        <v>157</v>
      </c>
      <c r="BM212" s="207" t="s">
        <v>429</v>
      </c>
    </row>
    <row r="213" spans="2:65" s="68" customFormat="1" ht="22.95" customHeight="1">
      <c r="B213" s="196"/>
      <c r="C213" s="235"/>
      <c r="D213" s="236" t="s">
        <v>70</v>
      </c>
      <c r="E213" s="237" t="s">
        <v>430</v>
      </c>
      <c r="F213" s="237" t="s">
        <v>431</v>
      </c>
      <c r="G213" s="235"/>
      <c r="H213" s="235"/>
      <c r="I213" s="235"/>
      <c r="J213" s="238">
        <f>BK213</f>
        <v>300000</v>
      </c>
      <c r="L213" s="196"/>
      <c r="M213" s="198"/>
      <c r="P213" s="199">
        <f>SUM(P214:P215)</f>
        <v>0</v>
      </c>
      <c r="R213" s="199">
        <f>SUM(R214:R215)</f>
        <v>0</v>
      </c>
      <c r="T213" s="200">
        <f>SUM(T214:T215)</f>
        <v>0</v>
      </c>
      <c r="AR213" s="197" t="s">
        <v>136</v>
      </c>
      <c r="AT213" s="201" t="s">
        <v>70</v>
      </c>
      <c r="AU213" s="201" t="s">
        <v>14</v>
      </c>
      <c r="AY213" s="197" t="s">
        <v>126</v>
      </c>
      <c r="BK213" s="202">
        <f>SUM(BK214:BK215)</f>
        <v>300000</v>
      </c>
    </row>
    <row r="214" spans="2:65" s="171" customFormat="1" ht="16.5" customHeight="1">
      <c r="B214" s="172"/>
      <c r="C214" s="230" t="s">
        <v>278</v>
      </c>
      <c r="D214" s="230" t="s">
        <v>129</v>
      </c>
      <c r="E214" s="231" t="s">
        <v>432</v>
      </c>
      <c r="F214" s="232" t="s">
        <v>433</v>
      </c>
      <c r="G214" s="233" t="s">
        <v>434</v>
      </c>
      <c r="H214" s="234">
        <v>30</v>
      </c>
      <c r="I214" s="69"/>
      <c r="J214" s="229">
        <f>ROUND(I214*H214,2)</f>
        <v>0</v>
      </c>
      <c r="K214" s="203"/>
      <c r="L214" s="172"/>
      <c r="M214" s="70" t="s">
        <v>19</v>
      </c>
      <c r="N214" s="204" t="s">
        <v>42</v>
      </c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AR214" s="207" t="s">
        <v>257</v>
      </c>
      <c r="AT214" s="207" t="s">
        <v>129</v>
      </c>
      <c r="AU214" s="207" t="s">
        <v>79</v>
      </c>
      <c r="AY214" s="166" t="s">
        <v>126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66" t="s">
        <v>14</v>
      </c>
      <c r="BK214" s="208">
        <f>ROUND(I214*H214,2)</f>
        <v>0</v>
      </c>
      <c r="BL214" s="166" t="s">
        <v>257</v>
      </c>
      <c r="BM214" s="207" t="s">
        <v>435</v>
      </c>
    </row>
    <row r="215" spans="2:65" s="171" customFormat="1" ht="16.5" customHeight="1">
      <c r="B215" s="172"/>
      <c r="C215" s="230" t="s">
        <v>436</v>
      </c>
      <c r="D215" s="230" t="s">
        <v>129</v>
      </c>
      <c r="E215" s="231" t="s">
        <v>437</v>
      </c>
      <c r="F215" s="232" t="s">
        <v>690</v>
      </c>
      <c r="G215" s="233" t="s">
        <v>132</v>
      </c>
      <c r="H215" s="234">
        <v>1</v>
      </c>
      <c r="I215" s="223">
        <v>300000</v>
      </c>
      <c r="J215" s="229">
        <f>ROUND(I215*H215,2)</f>
        <v>300000</v>
      </c>
      <c r="K215" s="203"/>
      <c r="L215" s="172"/>
      <c r="M215" s="70" t="s">
        <v>19</v>
      </c>
      <c r="N215" s="204" t="s">
        <v>42</v>
      </c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AR215" s="207" t="s">
        <v>257</v>
      </c>
      <c r="AT215" s="207" t="s">
        <v>129</v>
      </c>
      <c r="AU215" s="207" t="s">
        <v>79</v>
      </c>
      <c r="AY215" s="166" t="s">
        <v>126</v>
      </c>
      <c r="BE215" s="208">
        <f>IF(N215="základní",J215,0)</f>
        <v>300000</v>
      </c>
      <c r="BF215" s="208">
        <f>IF(N215="snížená",J215,0)</f>
        <v>0</v>
      </c>
      <c r="BG215" s="208">
        <f>IF(N215="zákl. přenesená",J215,0)</f>
        <v>0</v>
      </c>
      <c r="BH215" s="208">
        <f>IF(N215="sníž. přenesená",J215,0)</f>
        <v>0</v>
      </c>
      <c r="BI215" s="208">
        <f>IF(N215="nulová",J215,0)</f>
        <v>0</v>
      </c>
      <c r="BJ215" s="166" t="s">
        <v>14</v>
      </c>
      <c r="BK215" s="208">
        <f>ROUND(I215*H215,2)</f>
        <v>300000</v>
      </c>
      <c r="BL215" s="166" t="s">
        <v>257</v>
      </c>
      <c r="BM215" s="207" t="s">
        <v>438</v>
      </c>
    </row>
    <row r="216" spans="2:65" s="68" customFormat="1" ht="25.95" customHeight="1">
      <c r="B216" s="196"/>
      <c r="C216" s="235"/>
      <c r="D216" s="236" t="s">
        <v>70</v>
      </c>
      <c r="E216" s="239" t="s">
        <v>439</v>
      </c>
      <c r="F216" s="239" t="s">
        <v>440</v>
      </c>
      <c r="G216" s="235"/>
      <c r="H216" s="235"/>
      <c r="I216" s="235"/>
      <c r="J216" s="240">
        <f>BK216</f>
        <v>0</v>
      </c>
      <c r="L216" s="196"/>
      <c r="M216" s="198"/>
      <c r="P216" s="199">
        <f>SUM(P217:P221)</f>
        <v>0</v>
      </c>
      <c r="R216" s="199">
        <f>SUM(R217:R221)</f>
        <v>0</v>
      </c>
      <c r="T216" s="200">
        <f>SUM(T217:T221)</f>
        <v>0</v>
      </c>
      <c r="AR216" s="197" t="s">
        <v>133</v>
      </c>
      <c r="AT216" s="201" t="s">
        <v>70</v>
      </c>
      <c r="AU216" s="201" t="s">
        <v>71</v>
      </c>
      <c r="AY216" s="197" t="s">
        <v>126</v>
      </c>
      <c r="BK216" s="202">
        <f>SUM(BK217:BK221)</f>
        <v>0</v>
      </c>
    </row>
    <row r="217" spans="2:65" s="171" customFormat="1" ht="16.5" customHeight="1">
      <c r="B217" s="172"/>
      <c r="C217" s="230" t="s">
        <v>282</v>
      </c>
      <c r="D217" s="230" t="s">
        <v>129</v>
      </c>
      <c r="E217" s="231" t="s">
        <v>441</v>
      </c>
      <c r="F217" s="232" t="s">
        <v>442</v>
      </c>
      <c r="G217" s="233" t="s">
        <v>443</v>
      </c>
      <c r="H217" s="234">
        <v>170</v>
      </c>
      <c r="I217" s="69"/>
      <c r="J217" s="229">
        <f>ROUND(I217*H217,2)</f>
        <v>0</v>
      </c>
      <c r="K217" s="203"/>
      <c r="L217" s="172"/>
      <c r="M217" s="70" t="s">
        <v>19</v>
      </c>
      <c r="N217" s="204" t="s">
        <v>42</v>
      </c>
      <c r="P217" s="205">
        <f>O217*H217</f>
        <v>0</v>
      </c>
      <c r="Q217" s="205">
        <v>0</v>
      </c>
      <c r="R217" s="205">
        <f>Q217*H217</f>
        <v>0</v>
      </c>
      <c r="S217" s="205">
        <v>0</v>
      </c>
      <c r="T217" s="206">
        <f>S217*H217</f>
        <v>0</v>
      </c>
      <c r="AR217" s="207" t="s">
        <v>444</v>
      </c>
      <c r="AT217" s="207" t="s">
        <v>129</v>
      </c>
      <c r="AU217" s="207" t="s">
        <v>14</v>
      </c>
      <c r="AY217" s="166" t="s">
        <v>126</v>
      </c>
      <c r="BE217" s="208">
        <f>IF(N217="základní",J217,0)</f>
        <v>0</v>
      </c>
      <c r="BF217" s="208">
        <f>IF(N217="snížená",J217,0)</f>
        <v>0</v>
      </c>
      <c r="BG217" s="208">
        <f>IF(N217="zákl. přenesená",J217,0)</f>
        <v>0</v>
      </c>
      <c r="BH217" s="208">
        <f>IF(N217="sníž. přenesená",J217,0)</f>
        <v>0</v>
      </c>
      <c r="BI217" s="208">
        <f>IF(N217="nulová",J217,0)</f>
        <v>0</v>
      </c>
      <c r="BJ217" s="166" t="s">
        <v>14</v>
      </c>
      <c r="BK217" s="208">
        <f>ROUND(I217*H217,2)</f>
        <v>0</v>
      </c>
      <c r="BL217" s="166" t="s">
        <v>444</v>
      </c>
      <c r="BM217" s="207" t="s">
        <v>445</v>
      </c>
    </row>
    <row r="218" spans="2:65" s="71" customFormat="1" ht="20.399999999999999">
      <c r="B218" s="209"/>
      <c r="C218" s="224"/>
      <c r="D218" s="225" t="s">
        <v>149</v>
      </c>
      <c r="E218" s="226" t="s">
        <v>19</v>
      </c>
      <c r="F218" s="227" t="s">
        <v>446</v>
      </c>
      <c r="G218" s="224"/>
      <c r="H218" s="228">
        <v>170</v>
      </c>
      <c r="I218" s="224"/>
      <c r="J218" s="224"/>
      <c r="L218" s="209"/>
      <c r="M218" s="211"/>
      <c r="T218" s="212"/>
      <c r="AT218" s="210" t="s">
        <v>149</v>
      </c>
      <c r="AU218" s="210" t="s">
        <v>14</v>
      </c>
      <c r="AV218" s="71" t="s">
        <v>79</v>
      </c>
      <c r="AW218" s="71" t="s">
        <v>32</v>
      </c>
      <c r="AX218" s="71" t="s">
        <v>14</v>
      </c>
      <c r="AY218" s="210" t="s">
        <v>126</v>
      </c>
    </row>
    <row r="219" spans="2:65" s="171" customFormat="1" ht="16.5" customHeight="1">
      <c r="B219" s="172"/>
      <c r="C219" s="230" t="s">
        <v>447</v>
      </c>
      <c r="D219" s="230" t="s">
        <v>129</v>
      </c>
      <c r="E219" s="231" t="s">
        <v>448</v>
      </c>
      <c r="F219" s="232" t="s">
        <v>449</v>
      </c>
      <c r="G219" s="233" t="s">
        <v>443</v>
      </c>
      <c r="H219" s="234">
        <v>50</v>
      </c>
      <c r="I219" s="69"/>
      <c r="J219" s="229">
        <f>ROUND(I219*H219,2)</f>
        <v>0</v>
      </c>
      <c r="K219" s="203"/>
      <c r="L219" s="172"/>
      <c r="M219" s="70" t="s">
        <v>19</v>
      </c>
      <c r="N219" s="204" t="s">
        <v>42</v>
      </c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AR219" s="207" t="s">
        <v>444</v>
      </c>
      <c r="AT219" s="207" t="s">
        <v>129</v>
      </c>
      <c r="AU219" s="207" t="s">
        <v>14</v>
      </c>
      <c r="AY219" s="166" t="s">
        <v>126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166" t="s">
        <v>14</v>
      </c>
      <c r="BK219" s="208">
        <f>ROUND(I219*H219,2)</f>
        <v>0</v>
      </c>
      <c r="BL219" s="166" t="s">
        <v>444</v>
      </c>
      <c r="BM219" s="207" t="s">
        <v>450</v>
      </c>
    </row>
    <row r="220" spans="2:65" s="171" customFormat="1" ht="16.5" customHeight="1">
      <c r="B220" s="172"/>
      <c r="C220" s="230" t="s">
        <v>287</v>
      </c>
      <c r="D220" s="230" t="s">
        <v>129</v>
      </c>
      <c r="E220" s="231" t="s">
        <v>451</v>
      </c>
      <c r="F220" s="232" t="s">
        <v>452</v>
      </c>
      <c r="G220" s="233" t="s">
        <v>443</v>
      </c>
      <c r="H220" s="234">
        <v>50</v>
      </c>
      <c r="I220" s="69"/>
      <c r="J220" s="229">
        <f>ROUND(I220*H220,2)</f>
        <v>0</v>
      </c>
      <c r="K220" s="203"/>
      <c r="L220" s="172"/>
      <c r="M220" s="70" t="s">
        <v>19</v>
      </c>
      <c r="N220" s="204" t="s">
        <v>42</v>
      </c>
      <c r="P220" s="205">
        <f>O220*H220</f>
        <v>0</v>
      </c>
      <c r="Q220" s="205">
        <v>0</v>
      </c>
      <c r="R220" s="205">
        <f>Q220*H220</f>
        <v>0</v>
      </c>
      <c r="S220" s="205">
        <v>0</v>
      </c>
      <c r="T220" s="206">
        <f>S220*H220</f>
        <v>0</v>
      </c>
      <c r="AR220" s="207" t="s">
        <v>444</v>
      </c>
      <c r="AT220" s="207" t="s">
        <v>129</v>
      </c>
      <c r="AU220" s="207" t="s">
        <v>14</v>
      </c>
      <c r="AY220" s="166" t="s">
        <v>126</v>
      </c>
      <c r="BE220" s="208">
        <f>IF(N220="základní",J220,0)</f>
        <v>0</v>
      </c>
      <c r="BF220" s="208">
        <f>IF(N220="snížená",J220,0)</f>
        <v>0</v>
      </c>
      <c r="BG220" s="208">
        <f>IF(N220="zákl. přenesená",J220,0)</f>
        <v>0</v>
      </c>
      <c r="BH220" s="208">
        <f>IF(N220="sníž. přenesená",J220,0)</f>
        <v>0</v>
      </c>
      <c r="BI220" s="208">
        <f>IF(N220="nulová",J220,0)</f>
        <v>0</v>
      </c>
      <c r="BJ220" s="166" t="s">
        <v>14</v>
      </c>
      <c r="BK220" s="208">
        <f>ROUND(I220*H220,2)</f>
        <v>0</v>
      </c>
      <c r="BL220" s="166" t="s">
        <v>444</v>
      </c>
      <c r="BM220" s="207" t="s">
        <v>453</v>
      </c>
    </row>
    <row r="221" spans="2:65" s="171" customFormat="1" ht="21.75" customHeight="1">
      <c r="B221" s="172"/>
      <c r="C221" s="230" t="s">
        <v>454</v>
      </c>
      <c r="D221" s="230" t="s">
        <v>129</v>
      </c>
      <c r="E221" s="231" t="s">
        <v>455</v>
      </c>
      <c r="F221" s="232" t="s">
        <v>456</v>
      </c>
      <c r="G221" s="233" t="s">
        <v>443</v>
      </c>
      <c r="H221" s="234">
        <v>50</v>
      </c>
      <c r="I221" s="69"/>
      <c r="J221" s="229">
        <f>ROUND(I221*H221,2)</f>
        <v>0</v>
      </c>
      <c r="K221" s="203"/>
      <c r="L221" s="172"/>
      <c r="M221" s="70" t="s">
        <v>19</v>
      </c>
      <c r="N221" s="204" t="s">
        <v>42</v>
      </c>
      <c r="P221" s="205">
        <f>O221*H221</f>
        <v>0</v>
      </c>
      <c r="Q221" s="205">
        <v>0</v>
      </c>
      <c r="R221" s="205">
        <f>Q221*H221</f>
        <v>0</v>
      </c>
      <c r="S221" s="205">
        <v>0</v>
      </c>
      <c r="T221" s="206">
        <f>S221*H221</f>
        <v>0</v>
      </c>
      <c r="AR221" s="207" t="s">
        <v>444</v>
      </c>
      <c r="AT221" s="207" t="s">
        <v>129</v>
      </c>
      <c r="AU221" s="207" t="s">
        <v>14</v>
      </c>
      <c r="AY221" s="166" t="s">
        <v>126</v>
      </c>
      <c r="BE221" s="208">
        <f>IF(N221="základní",J221,0)</f>
        <v>0</v>
      </c>
      <c r="BF221" s="208">
        <f>IF(N221="snížená",J221,0)</f>
        <v>0</v>
      </c>
      <c r="BG221" s="208">
        <f>IF(N221="zákl. přenesená",J221,0)</f>
        <v>0</v>
      </c>
      <c r="BH221" s="208">
        <f>IF(N221="sníž. přenesená",J221,0)</f>
        <v>0</v>
      </c>
      <c r="BI221" s="208">
        <f>IF(N221="nulová",J221,0)</f>
        <v>0</v>
      </c>
      <c r="BJ221" s="166" t="s">
        <v>14</v>
      </c>
      <c r="BK221" s="208">
        <f>ROUND(I221*H221,2)</f>
        <v>0</v>
      </c>
      <c r="BL221" s="166" t="s">
        <v>444</v>
      </c>
      <c r="BM221" s="207" t="s">
        <v>457</v>
      </c>
    </row>
    <row r="222" spans="2:65" s="68" customFormat="1" ht="25.95" customHeight="1">
      <c r="B222" s="196"/>
      <c r="C222" s="235"/>
      <c r="D222" s="236" t="s">
        <v>70</v>
      </c>
      <c r="E222" s="239" t="s">
        <v>458</v>
      </c>
      <c r="F222" s="239" t="s">
        <v>459</v>
      </c>
      <c r="G222" s="235"/>
      <c r="H222" s="235"/>
      <c r="I222" s="235"/>
      <c r="J222" s="240">
        <f>BK222</f>
        <v>0</v>
      </c>
      <c r="L222" s="196"/>
      <c r="M222" s="198"/>
      <c r="P222" s="199">
        <f>P223+P226+P228+P230+P233+P235</f>
        <v>0</v>
      </c>
      <c r="R222" s="199">
        <f>R223+R226+R228+R230+R233+R235</f>
        <v>0</v>
      </c>
      <c r="T222" s="200">
        <f>T223+T226+T228+T230+T233+T235</f>
        <v>0</v>
      </c>
      <c r="AR222" s="197" t="s">
        <v>143</v>
      </c>
      <c r="AT222" s="201" t="s">
        <v>70</v>
      </c>
      <c r="AU222" s="201" t="s">
        <v>71</v>
      </c>
      <c r="AY222" s="197" t="s">
        <v>126</v>
      </c>
      <c r="BK222" s="202">
        <f>BK223+BK226+BK228+BK230+BK233+BK235</f>
        <v>0</v>
      </c>
    </row>
    <row r="223" spans="2:65" s="68" customFormat="1" ht="22.95" customHeight="1">
      <c r="B223" s="196"/>
      <c r="C223" s="235"/>
      <c r="D223" s="236" t="s">
        <v>70</v>
      </c>
      <c r="E223" s="237" t="s">
        <v>460</v>
      </c>
      <c r="F223" s="237" t="s">
        <v>461</v>
      </c>
      <c r="G223" s="235"/>
      <c r="H223" s="235"/>
      <c r="I223" s="235"/>
      <c r="J223" s="238">
        <f>BK223</f>
        <v>0</v>
      </c>
      <c r="L223" s="196"/>
      <c r="M223" s="198"/>
      <c r="P223" s="199">
        <f>SUM(P224:P225)</f>
        <v>0</v>
      </c>
      <c r="R223" s="199">
        <f>SUM(R224:R225)</f>
        <v>0</v>
      </c>
      <c r="T223" s="200">
        <f>SUM(T224:T225)</f>
        <v>0</v>
      </c>
      <c r="AR223" s="197" t="s">
        <v>143</v>
      </c>
      <c r="AT223" s="201" t="s">
        <v>70</v>
      </c>
      <c r="AU223" s="201" t="s">
        <v>14</v>
      </c>
      <c r="AY223" s="197" t="s">
        <v>126</v>
      </c>
      <c r="BK223" s="202">
        <f>SUM(BK224:BK225)</f>
        <v>0</v>
      </c>
    </row>
    <row r="224" spans="2:65" s="171" customFormat="1" ht="16.5" customHeight="1">
      <c r="B224" s="172"/>
      <c r="C224" s="230" t="s">
        <v>291</v>
      </c>
      <c r="D224" s="230" t="s">
        <v>129</v>
      </c>
      <c r="E224" s="231" t="s">
        <v>462</v>
      </c>
      <c r="F224" s="232" t="s">
        <v>461</v>
      </c>
      <c r="G224" s="233" t="s">
        <v>132</v>
      </c>
      <c r="H224" s="234">
        <v>2</v>
      </c>
      <c r="I224" s="69"/>
      <c r="J224" s="229">
        <f>ROUND(I224*H224,2)</f>
        <v>0</v>
      </c>
      <c r="K224" s="203"/>
      <c r="L224" s="172"/>
      <c r="M224" s="70" t="s">
        <v>19</v>
      </c>
      <c r="N224" s="204" t="s">
        <v>42</v>
      </c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AR224" s="207" t="s">
        <v>133</v>
      </c>
      <c r="AT224" s="207" t="s">
        <v>129</v>
      </c>
      <c r="AU224" s="207" t="s">
        <v>79</v>
      </c>
      <c r="AY224" s="166" t="s">
        <v>126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166" t="s">
        <v>14</v>
      </c>
      <c r="BK224" s="208">
        <f>ROUND(I224*H224,2)</f>
        <v>0</v>
      </c>
      <c r="BL224" s="166" t="s">
        <v>133</v>
      </c>
      <c r="BM224" s="207" t="s">
        <v>463</v>
      </c>
    </row>
    <row r="225" spans="2:65" s="71" customFormat="1" ht="20.399999999999999">
      <c r="B225" s="209"/>
      <c r="C225" s="224"/>
      <c r="D225" s="225" t="s">
        <v>149</v>
      </c>
      <c r="E225" s="226" t="s">
        <v>19</v>
      </c>
      <c r="F225" s="227" t="s">
        <v>464</v>
      </c>
      <c r="G225" s="224"/>
      <c r="H225" s="228">
        <v>2</v>
      </c>
      <c r="I225" s="224"/>
      <c r="J225" s="224"/>
      <c r="L225" s="209"/>
      <c r="M225" s="211"/>
      <c r="T225" s="212"/>
      <c r="AT225" s="210" t="s">
        <v>149</v>
      </c>
      <c r="AU225" s="210" t="s">
        <v>79</v>
      </c>
      <c r="AV225" s="71" t="s">
        <v>79</v>
      </c>
      <c r="AW225" s="71" t="s">
        <v>32</v>
      </c>
      <c r="AX225" s="71" t="s">
        <v>14</v>
      </c>
      <c r="AY225" s="210" t="s">
        <v>126</v>
      </c>
    </row>
    <row r="226" spans="2:65" s="68" customFormat="1" ht="22.95" customHeight="1">
      <c r="B226" s="196"/>
      <c r="C226" s="235"/>
      <c r="D226" s="236" t="s">
        <v>70</v>
      </c>
      <c r="E226" s="237" t="s">
        <v>465</v>
      </c>
      <c r="F226" s="237" t="s">
        <v>466</v>
      </c>
      <c r="G226" s="235"/>
      <c r="H226" s="235"/>
      <c r="I226" s="235"/>
      <c r="J226" s="238">
        <f>BK226</f>
        <v>0</v>
      </c>
      <c r="L226" s="196"/>
      <c r="M226" s="198"/>
      <c r="P226" s="199">
        <f>P227</f>
        <v>0</v>
      </c>
      <c r="R226" s="199">
        <f>R227</f>
        <v>0</v>
      </c>
      <c r="T226" s="200">
        <f>T227</f>
        <v>0</v>
      </c>
      <c r="AR226" s="197" t="s">
        <v>143</v>
      </c>
      <c r="AT226" s="201" t="s">
        <v>70</v>
      </c>
      <c r="AU226" s="201" t="s">
        <v>14</v>
      </c>
      <c r="AY226" s="197" t="s">
        <v>126</v>
      </c>
      <c r="BK226" s="202">
        <f>BK227</f>
        <v>0</v>
      </c>
    </row>
    <row r="227" spans="2:65" s="171" customFormat="1" ht="16.5" customHeight="1">
      <c r="B227" s="172"/>
      <c r="C227" s="230" t="s">
        <v>467</v>
      </c>
      <c r="D227" s="230" t="s">
        <v>129</v>
      </c>
      <c r="E227" s="231" t="s">
        <v>468</v>
      </c>
      <c r="F227" s="232" t="s">
        <v>466</v>
      </c>
      <c r="G227" s="233" t="s">
        <v>469</v>
      </c>
      <c r="H227" s="234">
        <v>1</v>
      </c>
      <c r="I227" s="69"/>
      <c r="J227" s="229">
        <f>ROUND(I227*H227,2)</f>
        <v>0</v>
      </c>
      <c r="K227" s="203"/>
      <c r="L227" s="172"/>
      <c r="M227" s="70" t="s">
        <v>19</v>
      </c>
      <c r="N227" s="204" t="s">
        <v>42</v>
      </c>
      <c r="P227" s="205">
        <f>O227*H227</f>
        <v>0</v>
      </c>
      <c r="Q227" s="205">
        <v>0</v>
      </c>
      <c r="R227" s="205">
        <f>Q227*H227</f>
        <v>0</v>
      </c>
      <c r="S227" s="205">
        <v>0</v>
      </c>
      <c r="T227" s="206">
        <f>S227*H227</f>
        <v>0</v>
      </c>
      <c r="AR227" s="207" t="s">
        <v>133</v>
      </c>
      <c r="AT227" s="207" t="s">
        <v>129</v>
      </c>
      <c r="AU227" s="207" t="s">
        <v>79</v>
      </c>
      <c r="AY227" s="166" t="s">
        <v>126</v>
      </c>
      <c r="BE227" s="208">
        <f>IF(N227="základní",J227,0)</f>
        <v>0</v>
      </c>
      <c r="BF227" s="208">
        <f>IF(N227="snížená",J227,0)</f>
        <v>0</v>
      </c>
      <c r="BG227" s="208">
        <f>IF(N227="zákl. přenesená",J227,0)</f>
        <v>0</v>
      </c>
      <c r="BH227" s="208">
        <f>IF(N227="sníž. přenesená",J227,0)</f>
        <v>0</v>
      </c>
      <c r="BI227" s="208">
        <f>IF(N227="nulová",J227,0)</f>
        <v>0</v>
      </c>
      <c r="BJ227" s="166" t="s">
        <v>14</v>
      </c>
      <c r="BK227" s="208">
        <f>ROUND(I227*H227,2)</f>
        <v>0</v>
      </c>
      <c r="BL227" s="166" t="s">
        <v>133</v>
      </c>
      <c r="BM227" s="207" t="s">
        <v>470</v>
      </c>
    </row>
    <row r="228" spans="2:65" s="68" customFormat="1" ht="22.95" customHeight="1">
      <c r="B228" s="196"/>
      <c r="C228" s="235"/>
      <c r="D228" s="236" t="s">
        <v>70</v>
      </c>
      <c r="E228" s="237" t="s">
        <v>471</v>
      </c>
      <c r="F228" s="237" t="s">
        <v>472</v>
      </c>
      <c r="G228" s="235"/>
      <c r="H228" s="235"/>
      <c r="I228" s="235"/>
      <c r="J228" s="238">
        <f>BK228</f>
        <v>0</v>
      </c>
      <c r="L228" s="196"/>
      <c r="M228" s="198"/>
      <c r="P228" s="199">
        <f>P229</f>
        <v>0</v>
      </c>
      <c r="R228" s="199">
        <f>R229</f>
        <v>0</v>
      </c>
      <c r="T228" s="200">
        <f>T229</f>
        <v>0</v>
      </c>
      <c r="AR228" s="197" t="s">
        <v>143</v>
      </c>
      <c r="AT228" s="201" t="s">
        <v>70</v>
      </c>
      <c r="AU228" s="201" t="s">
        <v>14</v>
      </c>
      <c r="AY228" s="197" t="s">
        <v>126</v>
      </c>
      <c r="BK228" s="202">
        <f>BK229</f>
        <v>0</v>
      </c>
    </row>
    <row r="229" spans="2:65" s="171" customFormat="1" ht="16.5" customHeight="1">
      <c r="B229" s="172"/>
      <c r="C229" s="230" t="s">
        <v>295</v>
      </c>
      <c r="D229" s="230" t="s">
        <v>129</v>
      </c>
      <c r="E229" s="231" t="s">
        <v>473</v>
      </c>
      <c r="F229" s="232" t="s">
        <v>474</v>
      </c>
      <c r="G229" s="233" t="s">
        <v>469</v>
      </c>
      <c r="H229" s="234">
        <v>1</v>
      </c>
      <c r="I229" s="69"/>
      <c r="J229" s="229">
        <f>ROUND(I229*H229,2)</f>
        <v>0</v>
      </c>
      <c r="K229" s="203"/>
      <c r="L229" s="172"/>
      <c r="M229" s="70" t="s">
        <v>19</v>
      </c>
      <c r="N229" s="204" t="s">
        <v>42</v>
      </c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AR229" s="207" t="s">
        <v>133</v>
      </c>
      <c r="AT229" s="207" t="s">
        <v>129</v>
      </c>
      <c r="AU229" s="207" t="s">
        <v>79</v>
      </c>
      <c r="AY229" s="166" t="s">
        <v>126</v>
      </c>
      <c r="BE229" s="208">
        <f>IF(N229="základní",J229,0)</f>
        <v>0</v>
      </c>
      <c r="BF229" s="208">
        <f>IF(N229="snížená",J229,0)</f>
        <v>0</v>
      </c>
      <c r="BG229" s="208">
        <f>IF(N229="zákl. přenesená",J229,0)</f>
        <v>0</v>
      </c>
      <c r="BH229" s="208">
        <f>IF(N229="sníž. přenesená",J229,0)</f>
        <v>0</v>
      </c>
      <c r="BI229" s="208">
        <f>IF(N229="nulová",J229,0)</f>
        <v>0</v>
      </c>
      <c r="BJ229" s="166" t="s">
        <v>14</v>
      </c>
      <c r="BK229" s="208">
        <f>ROUND(I229*H229,2)</f>
        <v>0</v>
      </c>
      <c r="BL229" s="166" t="s">
        <v>133</v>
      </c>
      <c r="BM229" s="207" t="s">
        <v>475</v>
      </c>
    </row>
    <row r="230" spans="2:65" s="68" customFormat="1" ht="22.95" customHeight="1">
      <c r="B230" s="196"/>
      <c r="C230" s="235"/>
      <c r="D230" s="236" t="s">
        <v>70</v>
      </c>
      <c r="E230" s="237" t="s">
        <v>476</v>
      </c>
      <c r="F230" s="237" t="s">
        <v>477</v>
      </c>
      <c r="G230" s="235"/>
      <c r="H230" s="235"/>
      <c r="I230" s="235"/>
      <c r="J230" s="238">
        <f>BK230</f>
        <v>0</v>
      </c>
      <c r="L230" s="196"/>
      <c r="M230" s="198"/>
      <c r="P230" s="199">
        <f>SUM(P231:P232)</f>
        <v>0</v>
      </c>
      <c r="R230" s="199">
        <f>SUM(R231:R232)</f>
        <v>0</v>
      </c>
      <c r="T230" s="200">
        <f>SUM(T231:T232)</f>
        <v>0</v>
      </c>
      <c r="AR230" s="197" t="s">
        <v>143</v>
      </c>
      <c r="AT230" s="201" t="s">
        <v>70</v>
      </c>
      <c r="AU230" s="201" t="s">
        <v>14</v>
      </c>
      <c r="AY230" s="197" t="s">
        <v>126</v>
      </c>
      <c r="BK230" s="202">
        <f>SUM(BK231:BK232)</f>
        <v>0</v>
      </c>
    </row>
    <row r="231" spans="2:65" s="171" customFormat="1" ht="16.5" customHeight="1">
      <c r="B231" s="172"/>
      <c r="C231" s="230" t="s">
        <v>478</v>
      </c>
      <c r="D231" s="230" t="s">
        <v>129</v>
      </c>
      <c r="E231" s="231" t="s">
        <v>479</v>
      </c>
      <c r="F231" s="232" t="s">
        <v>477</v>
      </c>
      <c r="G231" s="233" t="s">
        <v>469</v>
      </c>
      <c r="H231" s="234">
        <v>1</v>
      </c>
      <c r="I231" s="69"/>
      <c r="J231" s="229">
        <f>ROUND(I231*H231,2)</f>
        <v>0</v>
      </c>
      <c r="K231" s="203"/>
      <c r="L231" s="172"/>
      <c r="M231" s="70" t="s">
        <v>19</v>
      </c>
      <c r="N231" s="204" t="s">
        <v>42</v>
      </c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AR231" s="207" t="s">
        <v>133</v>
      </c>
      <c r="AT231" s="207" t="s">
        <v>129</v>
      </c>
      <c r="AU231" s="207" t="s">
        <v>79</v>
      </c>
      <c r="AY231" s="166" t="s">
        <v>126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166" t="s">
        <v>14</v>
      </c>
      <c r="BK231" s="208">
        <f>ROUND(I231*H231,2)</f>
        <v>0</v>
      </c>
      <c r="BL231" s="166" t="s">
        <v>133</v>
      </c>
      <c r="BM231" s="207" t="s">
        <v>480</v>
      </c>
    </row>
    <row r="232" spans="2:65" s="171" customFormat="1" ht="16.5" customHeight="1">
      <c r="B232" s="172"/>
      <c r="C232" s="230" t="s">
        <v>300</v>
      </c>
      <c r="D232" s="230" t="s">
        <v>129</v>
      </c>
      <c r="E232" s="231" t="s">
        <v>481</v>
      </c>
      <c r="F232" s="232" t="s">
        <v>482</v>
      </c>
      <c r="G232" s="233" t="s">
        <v>469</v>
      </c>
      <c r="H232" s="234">
        <v>1</v>
      </c>
      <c r="I232" s="69"/>
      <c r="J232" s="229">
        <f>ROUND(I232*H232,2)</f>
        <v>0</v>
      </c>
      <c r="K232" s="203"/>
      <c r="L232" s="172"/>
      <c r="M232" s="70" t="s">
        <v>19</v>
      </c>
      <c r="N232" s="204" t="s">
        <v>42</v>
      </c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AR232" s="207" t="s">
        <v>133</v>
      </c>
      <c r="AT232" s="207" t="s">
        <v>129</v>
      </c>
      <c r="AU232" s="207" t="s">
        <v>79</v>
      </c>
      <c r="AY232" s="166" t="s">
        <v>126</v>
      </c>
      <c r="BE232" s="208">
        <f>IF(N232="základní",J232,0)</f>
        <v>0</v>
      </c>
      <c r="BF232" s="208">
        <f>IF(N232="snížená",J232,0)</f>
        <v>0</v>
      </c>
      <c r="BG232" s="208">
        <f>IF(N232="zákl. přenesená",J232,0)</f>
        <v>0</v>
      </c>
      <c r="BH232" s="208">
        <f>IF(N232="sníž. přenesená",J232,0)</f>
        <v>0</v>
      </c>
      <c r="BI232" s="208">
        <f>IF(N232="nulová",J232,0)</f>
        <v>0</v>
      </c>
      <c r="BJ232" s="166" t="s">
        <v>14</v>
      </c>
      <c r="BK232" s="208">
        <f>ROUND(I232*H232,2)</f>
        <v>0</v>
      </c>
      <c r="BL232" s="166" t="s">
        <v>133</v>
      </c>
      <c r="BM232" s="207" t="s">
        <v>483</v>
      </c>
    </row>
    <row r="233" spans="2:65" s="68" customFormat="1" ht="22.95" customHeight="1">
      <c r="B233" s="196"/>
      <c r="C233" s="235"/>
      <c r="D233" s="236" t="s">
        <v>70</v>
      </c>
      <c r="E233" s="237" t="s">
        <v>484</v>
      </c>
      <c r="F233" s="237" t="s">
        <v>485</v>
      </c>
      <c r="G233" s="235"/>
      <c r="H233" s="235"/>
      <c r="I233" s="235"/>
      <c r="J233" s="238">
        <f>BK233</f>
        <v>0</v>
      </c>
      <c r="L233" s="196"/>
      <c r="M233" s="198"/>
      <c r="P233" s="199">
        <f>P234</f>
        <v>0</v>
      </c>
      <c r="R233" s="199">
        <f>R234</f>
        <v>0</v>
      </c>
      <c r="T233" s="200">
        <f>T234</f>
        <v>0</v>
      </c>
      <c r="AR233" s="197" t="s">
        <v>143</v>
      </c>
      <c r="AT233" s="201" t="s">
        <v>70</v>
      </c>
      <c r="AU233" s="201" t="s">
        <v>14</v>
      </c>
      <c r="AY233" s="197" t="s">
        <v>126</v>
      </c>
      <c r="BK233" s="202">
        <f>BK234</f>
        <v>0</v>
      </c>
    </row>
    <row r="234" spans="2:65" s="171" customFormat="1" ht="16.5" customHeight="1">
      <c r="B234" s="172"/>
      <c r="C234" s="230" t="s">
        <v>486</v>
      </c>
      <c r="D234" s="230" t="s">
        <v>129</v>
      </c>
      <c r="E234" s="231" t="s">
        <v>487</v>
      </c>
      <c r="F234" s="232" t="s">
        <v>485</v>
      </c>
      <c r="G234" s="233" t="s">
        <v>469</v>
      </c>
      <c r="H234" s="234">
        <v>1</v>
      </c>
      <c r="I234" s="69"/>
      <c r="J234" s="229">
        <f>ROUND(I234*H234,2)</f>
        <v>0</v>
      </c>
      <c r="K234" s="203"/>
      <c r="L234" s="172"/>
      <c r="M234" s="70" t="s">
        <v>19</v>
      </c>
      <c r="N234" s="204" t="s">
        <v>42</v>
      </c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AR234" s="207" t="s">
        <v>133</v>
      </c>
      <c r="AT234" s="207" t="s">
        <v>129</v>
      </c>
      <c r="AU234" s="207" t="s">
        <v>79</v>
      </c>
      <c r="AY234" s="166" t="s">
        <v>126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66" t="s">
        <v>14</v>
      </c>
      <c r="BK234" s="208">
        <f>ROUND(I234*H234,2)</f>
        <v>0</v>
      </c>
      <c r="BL234" s="166" t="s">
        <v>133</v>
      </c>
      <c r="BM234" s="207" t="s">
        <v>488</v>
      </c>
    </row>
    <row r="235" spans="2:65" s="68" customFormat="1" ht="22.95" customHeight="1">
      <c r="B235" s="196"/>
      <c r="C235" s="235"/>
      <c r="D235" s="236" t="s">
        <v>70</v>
      </c>
      <c r="E235" s="237" t="s">
        <v>489</v>
      </c>
      <c r="F235" s="237" t="s">
        <v>490</v>
      </c>
      <c r="G235" s="235"/>
      <c r="H235" s="235"/>
      <c r="I235" s="235"/>
      <c r="J235" s="238">
        <f>BK235</f>
        <v>0</v>
      </c>
      <c r="L235" s="196"/>
      <c r="M235" s="198"/>
      <c r="P235" s="199">
        <f>SUM(P236:P241)</f>
        <v>0</v>
      </c>
      <c r="R235" s="199">
        <f>SUM(R236:R241)</f>
        <v>0</v>
      </c>
      <c r="T235" s="200">
        <f>SUM(T236:T241)</f>
        <v>0</v>
      </c>
      <c r="AR235" s="197" t="s">
        <v>143</v>
      </c>
      <c r="AT235" s="201" t="s">
        <v>70</v>
      </c>
      <c r="AU235" s="201" t="s">
        <v>14</v>
      </c>
      <c r="AY235" s="197" t="s">
        <v>126</v>
      </c>
      <c r="BK235" s="202">
        <f>SUM(BK236:BK241)</f>
        <v>0</v>
      </c>
    </row>
    <row r="236" spans="2:65" s="171" customFormat="1" ht="16.5" customHeight="1">
      <c r="B236" s="172"/>
      <c r="C236" s="230" t="s">
        <v>303</v>
      </c>
      <c r="D236" s="230" t="s">
        <v>129</v>
      </c>
      <c r="E236" s="231" t="s">
        <v>491</v>
      </c>
      <c r="F236" s="232" t="s">
        <v>490</v>
      </c>
      <c r="G236" s="233" t="s">
        <v>469</v>
      </c>
      <c r="H236" s="234">
        <v>1</v>
      </c>
      <c r="I236" s="69"/>
      <c r="J236" s="229">
        <f>ROUND(I236*H236,2)</f>
        <v>0</v>
      </c>
      <c r="K236" s="203"/>
      <c r="L236" s="172"/>
      <c r="M236" s="70" t="s">
        <v>19</v>
      </c>
      <c r="N236" s="204" t="s">
        <v>42</v>
      </c>
      <c r="P236" s="205">
        <f>O236*H236</f>
        <v>0</v>
      </c>
      <c r="Q236" s="205">
        <v>0</v>
      </c>
      <c r="R236" s="205">
        <f>Q236*H236</f>
        <v>0</v>
      </c>
      <c r="S236" s="205">
        <v>0</v>
      </c>
      <c r="T236" s="206">
        <f>S236*H236</f>
        <v>0</v>
      </c>
      <c r="AR236" s="207" t="s">
        <v>133</v>
      </c>
      <c r="AT236" s="207" t="s">
        <v>129</v>
      </c>
      <c r="AU236" s="207" t="s">
        <v>79</v>
      </c>
      <c r="AY236" s="166" t="s">
        <v>126</v>
      </c>
      <c r="BE236" s="208">
        <f>IF(N236="základní",J236,0)</f>
        <v>0</v>
      </c>
      <c r="BF236" s="208">
        <f>IF(N236="snížená",J236,0)</f>
        <v>0</v>
      </c>
      <c r="BG236" s="208">
        <f>IF(N236="zákl. přenesená",J236,0)</f>
        <v>0</v>
      </c>
      <c r="BH236" s="208">
        <f>IF(N236="sníž. přenesená",J236,0)</f>
        <v>0</v>
      </c>
      <c r="BI236" s="208">
        <f>IF(N236="nulová",J236,0)</f>
        <v>0</v>
      </c>
      <c r="BJ236" s="166" t="s">
        <v>14</v>
      </c>
      <c r="BK236" s="208">
        <f>ROUND(I236*H236,2)</f>
        <v>0</v>
      </c>
      <c r="BL236" s="166" t="s">
        <v>133</v>
      </c>
      <c r="BM236" s="207" t="s">
        <v>492</v>
      </c>
    </row>
    <row r="237" spans="2:65" s="71" customFormat="1" ht="20.399999999999999">
      <c r="B237" s="209"/>
      <c r="C237" s="224"/>
      <c r="D237" s="225" t="s">
        <v>149</v>
      </c>
      <c r="E237" s="226" t="s">
        <v>19</v>
      </c>
      <c r="F237" s="227" t="s">
        <v>493</v>
      </c>
      <c r="G237" s="224"/>
      <c r="H237" s="228">
        <v>1</v>
      </c>
      <c r="I237" s="224"/>
      <c r="J237" s="224"/>
      <c r="L237" s="209"/>
      <c r="M237" s="211"/>
      <c r="T237" s="212"/>
      <c r="AT237" s="210" t="s">
        <v>149</v>
      </c>
      <c r="AU237" s="210" t="s">
        <v>79</v>
      </c>
      <c r="AV237" s="71" t="s">
        <v>79</v>
      </c>
      <c r="AW237" s="71" t="s">
        <v>32</v>
      </c>
      <c r="AX237" s="71" t="s">
        <v>14</v>
      </c>
      <c r="AY237" s="210" t="s">
        <v>126</v>
      </c>
    </row>
    <row r="238" spans="2:65" s="171" customFormat="1" ht="16.5" customHeight="1">
      <c r="B238" s="172"/>
      <c r="C238" s="230" t="s">
        <v>494</v>
      </c>
      <c r="D238" s="230" t="s">
        <v>129</v>
      </c>
      <c r="E238" s="231" t="s">
        <v>495</v>
      </c>
      <c r="F238" s="232" t="s">
        <v>496</v>
      </c>
      <c r="G238" s="233" t="s">
        <v>469</v>
      </c>
      <c r="H238" s="234">
        <v>1</v>
      </c>
      <c r="I238" s="69"/>
      <c r="J238" s="229">
        <f>ROUND(I238*H238,2)</f>
        <v>0</v>
      </c>
      <c r="K238" s="203"/>
      <c r="L238" s="172"/>
      <c r="M238" s="70" t="s">
        <v>19</v>
      </c>
      <c r="N238" s="204" t="s">
        <v>42</v>
      </c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AR238" s="207" t="s">
        <v>133</v>
      </c>
      <c r="AT238" s="207" t="s">
        <v>129</v>
      </c>
      <c r="AU238" s="207" t="s">
        <v>79</v>
      </c>
      <c r="AY238" s="166" t="s">
        <v>126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66" t="s">
        <v>14</v>
      </c>
      <c r="BK238" s="208">
        <f>ROUND(I238*H238,2)</f>
        <v>0</v>
      </c>
      <c r="BL238" s="166" t="s">
        <v>133</v>
      </c>
      <c r="BM238" s="207" t="s">
        <v>497</v>
      </c>
    </row>
    <row r="239" spans="2:65" s="71" customFormat="1" ht="30.6">
      <c r="B239" s="209"/>
      <c r="C239" s="224"/>
      <c r="D239" s="225" t="s">
        <v>149</v>
      </c>
      <c r="E239" s="226" t="s">
        <v>19</v>
      </c>
      <c r="F239" s="227" t="s">
        <v>498</v>
      </c>
      <c r="G239" s="224"/>
      <c r="H239" s="228">
        <v>1</v>
      </c>
      <c r="I239" s="224"/>
      <c r="J239" s="224"/>
      <c r="L239" s="209"/>
      <c r="M239" s="211"/>
      <c r="T239" s="212"/>
      <c r="AT239" s="210" t="s">
        <v>149</v>
      </c>
      <c r="AU239" s="210" t="s">
        <v>79</v>
      </c>
      <c r="AV239" s="71" t="s">
        <v>79</v>
      </c>
      <c r="AW239" s="71" t="s">
        <v>32</v>
      </c>
      <c r="AX239" s="71" t="s">
        <v>14</v>
      </c>
      <c r="AY239" s="210" t="s">
        <v>126</v>
      </c>
    </row>
    <row r="240" spans="2:65" s="171" customFormat="1" ht="16.5" customHeight="1">
      <c r="B240" s="172"/>
      <c r="C240" s="230" t="s">
        <v>307</v>
      </c>
      <c r="D240" s="230" t="s">
        <v>129</v>
      </c>
      <c r="E240" s="231" t="s">
        <v>499</v>
      </c>
      <c r="F240" s="232" t="s">
        <v>500</v>
      </c>
      <c r="G240" s="233" t="s">
        <v>19</v>
      </c>
      <c r="H240" s="234">
        <v>1</v>
      </c>
      <c r="I240" s="69"/>
      <c r="J240" s="229">
        <f>ROUND(I240*H240,2)</f>
        <v>0</v>
      </c>
      <c r="K240" s="203"/>
      <c r="L240" s="172"/>
      <c r="M240" s="70" t="s">
        <v>19</v>
      </c>
      <c r="N240" s="204" t="s">
        <v>42</v>
      </c>
      <c r="P240" s="205">
        <f>O240*H240</f>
        <v>0</v>
      </c>
      <c r="Q240" s="205">
        <v>0</v>
      </c>
      <c r="R240" s="205">
        <f>Q240*H240</f>
        <v>0</v>
      </c>
      <c r="S240" s="205">
        <v>0</v>
      </c>
      <c r="T240" s="206">
        <f>S240*H240</f>
        <v>0</v>
      </c>
      <c r="AR240" s="207" t="s">
        <v>133</v>
      </c>
      <c r="AT240" s="207" t="s">
        <v>129</v>
      </c>
      <c r="AU240" s="207" t="s">
        <v>79</v>
      </c>
      <c r="AY240" s="166" t="s">
        <v>126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166" t="s">
        <v>14</v>
      </c>
      <c r="BK240" s="208">
        <f>ROUND(I240*H240,2)</f>
        <v>0</v>
      </c>
      <c r="BL240" s="166" t="s">
        <v>133</v>
      </c>
      <c r="BM240" s="207" t="s">
        <v>501</v>
      </c>
    </row>
    <row r="241" spans="2:51" s="71" customFormat="1" ht="30.6">
      <c r="B241" s="209"/>
      <c r="C241" s="224"/>
      <c r="D241" s="225" t="s">
        <v>149</v>
      </c>
      <c r="E241" s="226" t="s">
        <v>19</v>
      </c>
      <c r="F241" s="227" t="s">
        <v>502</v>
      </c>
      <c r="G241" s="224"/>
      <c r="H241" s="228">
        <v>1</v>
      </c>
      <c r="I241" s="224"/>
      <c r="J241" s="224"/>
      <c r="L241" s="209"/>
      <c r="M241" s="220"/>
      <c r="N241" s="221"/>
      <c r="O241" s="221"/>
      <c r="P241" s="221"/>
      <c r="Q241" s="221"/>
      <c r="R241" s="221"/>
      <c r="S241" s="221"/>
      <c r="T241" s="222"/>
      <c r="AT241" s="210" t="s">
        <v>149</v>
      </c>
      <c r="AU241" s="210" t="s">
        <v>79</v>
      </c>
      <c r="AV241" s="71" t="s">
        <v>79</v>
      </c>
      <c r="AW241" s="71" t="s">
        <v>32</v>
      </c>
      <c r="AX241" s="71" t="s">
        <v>14</v>
      </c>
      <c r="AY241" s="210" t="s">
        <v>126</v>
      </c>
    </row>
    <row r="242" spans="2:51" s="171" customFormat="1" ht="6.9" customHeight="1">
      <c r="B242" s="178"/>
      <c r="C242" s="179"/>
      <c r="D242" s="179"/>
      <c r="E242" s="179"/>
      <c r="F242" s="179"/>
      <c r="G242" s="179"/>
      <c r="H242" s="179"/>
      <c r="I242" s="179"/>
      <c r="J242" s="179"/>
      <c r="K242" s="179"/>
      <c r="L242" s="172"/>
    </row>
  </sheetData>
  <sheetProtection sheet="1" objects="1" scenarios="1" formatColumns="0" formatRows="0" autoFilter="0"/>
  <autoFilter ref="C102:K241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75" customWidth="1"/>
    <col min="2" max="2" width="1.7109375" style="75" customWidth="1"/>
    <col min="3" max="4" width="5" style="75" customWidth="1"/>
    <col min="5" max="5" width="11.7109375" style="75" customWidth="1"/>
    <col min="6" max="6" width="9.140625" style="75" customWidth="1"/>
    <col min="7" max="7" width="5" style="75" customWidth="1"/>
    <col min="8" max="8" width="77.85546875" style="75" customWidth="1"/>
    <col min="9" max="10" width="20" style="75" customWidth="1"/>
    <col min="11" max="11" width="1.7109375" style="75" customWidth="1"/>
  </cols>
  <sheetData>
    <row r="1" spans="2:11" customFormat="1" ht="37.5" customHeight="1"/>
    <row r="2" spans="2:11" customFormat="1" ht="7.5" customHeight="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2:11" s="7" customFormat="1" ht="45" customHeight="1">
      <c r="B3" s="79"/>
      <c r="C3" s="320" t="s">
        <v>503</v>
      </c>
      <c r="D3" s="320"/>
      <c r="E3" s="320"/>
      <c r="F3" s="320"/>
      <c r="G3" s="320"/>
      <c r="H3" s="320"/>
      <c r="I3" s="320"/>
      <c r="J3" s="320"/>
      <c r="K3" s="80"/>
    </row>
    <row r="4" spans="2:11" customFormat="1" ht="25.5" customHeight="1">
      <c r="B4" s="81"/>
      <c r="C4" s="325" t="s">
        <v>504</v>
      </c>
      <c r="D4" s="325"/>
      <c r="E4" s="325"/>
      <c r="F4" s="325"/>
      <c r="G4" s="325"/>
      <c r="H4" s="325"/>
      <c r="I4" s="325"/>
      <c r="J4" s="325"/>
      <c r="K4" s="82"/>
    </row>
    <row r="5" spans="2:11" customFormat="1" ht="5.25" customHeight="1">
      <c r="B5" s="81"/>
      <c r="C5" s="83"/>
      <c r="D5" s="83"/>
      <c r="E5" s="83"/>
      <c r="F5" s="83"/>
      <c r="G5" s="83"/>
      <c r="H5" s="83"/>
      <c r="I5" s="83"/>
      <c r="J5" s="83"/>
      <c r="K5" s="82"/>
    </row>
    <row r="6" spans="2:11" customFormat="1" ht="15" customHeight="1">
      <c r="B6" s="81"/>
      <c r="C6" s="324" t="s">
        <v>505</v>
      </c>
      <c r="D6" s="324"/>
      <c r="E6" s="324"/>
      <c r="F6" s="324"/>
      <c r="G6" s="324"/>
      <c r="H6" s="324"/>
      <c r="I6" s="324"/>
      <c r="J6" s="324"/>
      <c r="K6" s="82"/>
    </row>
    <row r="7" spans="2:11" customFormat="1" ht="15" customHeight="1">
      <c r="B7" s="85"/>
      <c r="C7" s="324" t="s">
        <v>506</v>
      </c>
      <c r="D7" s="324"/>
      <c r="E7" s="324"/>
      <c r="F7" s="324"/>
      <c r="G7" s="324"/>
      <c r="H7" s="324"/>
      <c r="I7" s="324"/>
      <c r="J7" s="324"/>
      <c r="K7" s="82"/>
    </row>
    <row r="8" spans="2:11" customFormat="1" ht="12.75" customHeight="1">
      <c r="B8" s="85"/>
      <c r="C8" s="84"/>
      <c r="D8" s="84"/>
      <c r="E8" s="84"/>
      <c r="F8" s="84"/>
      <c r="G8" s="84"/>
      <c r="H8" s="84"/>
      <c r="I8" s="84"/>
      <c r="J8" s="84"/>
      <c r="K8" s="82"/>
    </row>
    <row r="9" spans="2:11" customFormat="1" ht="15" customHeight="1">
      <c r="B9" s="85"/>
      <c r="C9" s="324" t="s">
        <v>507</v>
      </c>
      <c r="D9" s="324"/>
      <c r="E9" s="324"/>
      <c r="F9" s="324"/>
      <c r="G9" s="324"/>
      <c r="H9" s="324"/>
      <c r="I9" s="324"/>
      <c r="J9" s="324"/>
      <c r="K9" s="82"/>
    </row>
    <row r="10" spans="2:11" customFormat="1" ht="15" customHeight="1">
      <c r="B10" s="85"/>
      <c r="C10" s="84"/>
      <c r="D10" s="324" t="s">
        <v>508</v>
      </c>
      <c r="E10" s="324"/>
      <c r="F10" s="324"/>
      <c r="G10" s="324"/>
      <c r="H10" s="324"/>
      <c r="I10" s="324"/>
      <c r="J10" s="324"/>
      <c r="K10" s="82"/>
    </row>
    <row r="11" spans="2:11" customFormat="1" ht="15" customHeight="1">
      <c r="B11" s="85"/>
      <c r="C11" s="86"/>
      <c r="D11" s="324" t="s">
        <v>509</v>
      </c>
      <c r="E11" s="324"/>
      <c r="F11" s="324"/>
      <c r="G11" s="324"/>
      <c r="H11" s="324"/>
      <c r="I11" s="324"/>
      <c r="J11" s="324"/>
      <c r="K11" s="82"/>
    </row>
    <row r="12" spans="2:11" customFormat="1" ht="15" customHeight="1">
      <c r="B12" s="85"/>
      <c r="C12" s="86"/>
      <c r="D12" s="84"/>
      <c r="E12" s="84"/>
      <c r="F12" s="84"/>
      <c r="G12" s="84"/>
      <c r="H12" s="84"/>
      <c r="I12" s="84"/>
      <c r="J12" s="84"/>
      <c r="K12" s="82"/>
    </row>
    <row r="13" spans="2:11" customFormat="1" ht="15" customHeight="1">
      <c r="B13" s="85"/>
      <c r="C13" s="86"/>
      <c r="D13" s="87" t="s">
        <v>510</v>
      </c>
      <c r="E13" s="84"/>
      <c r="F13" s="84"/>
      <c r="G13" s="84"/>
      <c r="H13" s="84"/>
      <c r="I13" s="84"/>
      <c r="J13" s="84"/>
      <c r="K13" s="82"/>
    </row>
    <row r="14" spans="2:11" customFormat="1" ht="12.75" customHeight="1">
      <c r="B14" s="85"/>
      <c r="C14" s="86"/>
      <c r="D14" s="86"/>
      <c r="E14" s="86"/>
      <c r="F14" s="86"/>
      <c r="G14" s="86"/>
      <c r="H14" s="86"/>
      <c r="I14" s="86"/>
      <c r="J14" s="86"/>
      <c r="K14" s="82"/>
    </row>
    <row r="15" spans="2:11" customFormat="1" ht="15" customHeight="1">
      <c r="B15" s="85"/>
      <c r="C15" s="86"/>
      <c r="D15" s="324" t="s">
        <v>511</v>
      </c>
      <c r="E15" s="324"/>
      <c r="F15" s="324"/>
      <c r="G15" s="324"/>
      <c r="H15" s="324"/>
      <c r="I15" s="324"/>
      <c r="J15" s="324"/>
      <c r="K15" s="82"/>
    </row>
    <row r="16" spans="2:11" customFormat="1" ht="15" customHeight="1">
      <c r="B16" s="85"/>
      <c r="C16" s="86"/>
      <c r="D16" s="324" t="s">
        <v>512</v>
      </c>
      <c r="E16" s="324"/>
      <c r="F16" s="324"/>
      <c r="G16" s="324"/>
      <c r="H16" s="324"/>
      <c r="I16" s="324"/>
      <c r="J16" s="324"/>
      <c r="K16" s="82"/>
    </row>
    <row r="17" spans="2:11" customFormat="1" ht="15" customHeight="1">
      <c r="B17" s="85"/>
      <c r="C17" s="86"/>
      <c r="D17" s="324" t="s">
        <v>513</v>
      </c>
      <c r="E17" s="324"/>
      <c r="F17" s="324"/>
      <c r="G17" s="324"/>
      <c r="H17" s="324"/>
      <c r="I17" s="324"/>
      <c r="J17" s="324"/>
      <c r="K17" s="82"/>
    </row>
    <row r="18" spans="2:11" customFormat="1" ht="15" customHeight="1">
      <c r="B18" s="85"/>
      <c r="C18" s="86"/>
      <c r="D18" s="86"/>
      <c r="E18" s="88" t="s">
        <v>77</v>
      </c>
      <c r="F18" s="324" t="s">
        <v>514</v>
      </c>
      <c r="G18" s="324"/>
      <c r="H18" s="324"/>
      <c r="I18" s="324"/>
      <c r="J18" s="324"/>
      <c r="K18" s="82"/>
    </row>
    <row r="19" spans="2:11" customFormat="1" ht="15" customHeight="1">
      <c r="B19" s="85"/>
      <c r="C19" s="86"/>
      <c r="D19" s="86"/>
      <c r="E19" s="88" t="s">
        <v>515</v>
      </c>
      <c r="F19" s="324" t="s">
        <v>516</v>
      </c>
      <c r="G19" s="324"/>
      <c r="H19" s="324"/>
      <c r="I19" s="324"/>
      <c r="J19" s="324"/>
      <c r="K19" s="82"/>
    </row>
    <row r="20" spans="2:11" customFormat="1" ht="15" customHeight="1">
      <c r="B20" s="85"/>
      <c r="C20" s="86"/>
      <c r="D20" s="86"/>
      <c r="E20" s="88" t="s">
        <v>517</v>
      </c>
      <c r="F20" s="324" t="s">
        <v>518</v>
      </c>
      <c r="G20" s="324"/>
      <c r="H20" s="324"/>
      <c r="I20" s="324"/>
      <c r="J20" s="324"/>
      <c r="K20" s="82"/>
    </row>
    <row r="21" spans="2:11" customFormat="1" ht="15" customHeight="1">
      <c r="B21" s="85"/>
      <c r="C21" s="86"/>
      <c r="D21" s="86"/>
      <c r="E21" s="88" t="s">
        <v>519</v>
      </c>
      <c r="F21" s="324" t="s">
        <v>520</v>
      </c>
      <c r="G21" s="324"/>
      <c r="H21" s="324"/>
      <c r="I21" s="324"/>
      <c r="J21" s="324"/>
      <c r="K21" s="82"/>
    </row>
    <row r="22" spans="2:11" customFormat="1" ht="15" customHeight="1">
      <c r="B22" s="85"/>
      <c r="C22" s="86"/>
      <c r="D22" s="86"/>
      <c r="E22" s="88" t="s">
        <v>521</v>
      </c>
      <c r="F22" s="324" t="s">
        <v>522</v>
      </c>
      <c r="G22" s="324"/>
      <c r="H22" s="324"/>
      <c r="I22" s="324"/>
      <c r="J22" s="324"/>
      <c r="K22" s="82"/>
    </row>
    <row r="23" spans="2:11" customFormat="1" ht="15" customHeight="1">
      <c r="B23" s="85"/>
      <c r="C23" s="86"/>
      <c r="D23" s="86"/>
      <c r="E23" s="88" t="s">
        <v>523</v>
      </c>
      <c r="F23" s="324" t="s">
        <v>524</v>
      </c>
      <c r="G23" s="324"/>
      <c r="H23" s="324"/>
      <c r="I23" s="324"/>
      <c r="J23" s="324"/>
      <c r="K23" s="82"/>
    </row>
    <row r="24" spans="2:11" customFormat="1" ht="12.75" customHeight="1">
      <c r="B24" s="85"/>
      <c r="C24" s="86"/>
      <c r="D24" s="86"/>
      <c r="E24" s="86"/>
      <c r="F24" s="86"/>
      <c r="G24" s="86"/>
      <c r="H24" s="86"/>
      <c r="I24" s="86"/>
      <c r="J24" s="86"/>
      <c r="K24" s="82"/>
    </row>
    <row r="25" spans="2:11" customFormat="1" ht="15" customHeight="1">
      <c r="B25" s="85"/>
      <c r="C25" s="324" t="s">
        <v>525</v>
      </c>
      <c r="D25" s="324"/>
      <c r="E25" s="324"/>
      <c r="F25" s="324"/>
      <c r="G25" s="324"/>
      <c r="H25" s="324"/>
      <c r="I25" s="324"/>
      <c r="J25" s="324"/>
      <c r="K25" s="82"/>
    </row>
    <row r="26" spans="2:11" customFormat="1" ht="15" customHeight="1">
      <c r="B26" s="85"/>
      <c r="C26" s="324" t="s">
        <v>526</v>
      </c>
      <c r="D26" s="324"/>
      <c r="E26" s="324"/>
      <c r="F26" s="324"/>
      <c r="G26" s="324"/>
      <c r="H26" s="324"/>
      <c r="I26" s="324"/>
      <c r="J26" s="324"/>
      <c r="K26" s="82"/>
    </row>
    <row r="27" spans="2:11" customFormat="1" ht="15" customHeight="1">
      <c r="B27" s="85"/>
      <c r="C27" s="84"/>
      <c r="D27" s="324" t="s">
        <v>527</v>
      </c>
      <c r="E27" s="324"/>
      <c r="F27" s="324"/>
      <c r="G27" s="324"/>
      <c r="H27" s="324"/>
      <c r="I27" s="324"/>
      <c r="J27" s="324"/>
      <c r="K27" s="82"/>
    </row>
    <row r="28" spans="2:11" customFormat="1" ht="15" customHeight="1">
      <c r="B28" s="85"/>
      <c r="C28" s="86"/>
      <c r="D28" s="324" t="s">
        <v>528</v>
      </c>
      <c r="E28" s="324"/>
      <c r="F28" s="324"/>
      <c r="G28" s="324"/>
      <c r="H28" s="324"/>
      <c r="I28" s="324"/>
      <c r="J28" s="324"/>
      <c r="K28" s="82"/>
    </row>
    <row r="29" spans="2:11" customFormat="1" ht="12.75" customHeight="1">
      <c r="B29" s="85"/>
      <c r="C29" s="86"/>
      <c r="D29" s="86"/>
      <c r="E29" s="86"/>
      <c r="F29" s="86"/>
      <c r="G29" s="86"/>
      <c r="H29" s="86"/>
      <c r="I29" s="86"/>
      <c r="J29" s="86"/>
      <c r="K29" s="82"/>
    </row>
    <row r="30" spans="2:11" customFormat="1" ht="15" customHeight="1">
      <c r="B30" s="85"/>
      <c r="C30" s="86"/>
      <c r="D30" s="324" t="s">
        <v>529</v>
      </c>
      <c r="E30" s="324"/>
      <c r="F30" s="324"/>
      <c r="G30" s="324"/>
      <c r="H30" s="324"/>
      <c r="I30" s="324"/>
      <c r="J30" s="324"/>
      <c r="K30" s="82"/>
    </row>
    <row r="31" spans="2:11" customFormat="1" ht="15" customHeight="1">
      <c r="B31" s="85"/>
      <c r="C31" s="86"/>
      <c r="D31" s="324" t="s">
        <v>530</v>
      </c>
      <c r="E31" s="324"/>
      <c r="F31" s="324"/>
      <c r="G31" s="324"/>
      <c r="H31" s="324"/>
      <c r="I31" s="324"/>
      <c r="J31" s="324"/>
      <c r="K31" s="82"/>
    </row>
    <row r="32" spans="2:11" customFormat="1" ht="12.75" customHeight="1">
      <c r="B32" s="85"/>
      <c r="C32" s="86"/>
      <c r="D32" s="86"/>
      <c r="E32" s="86"/>
      <c r="F32" s="86"/>
      <c r="G32" s="86"/>
      <c r="H32" s="86"/>
      <c r="I32" s="86"/>
      <c r="J32" s="86"/>
      <c r="K32" s="82"/>
    </row>
    <row r="33" spans="2:11" customFormat="1" ht="15" customHeight="1">
      <c r="B33" s="85"/>
      <c r="C33" s="86"/>
      <c r="D33" s="324" t="s">
        <v>531</v>
      </c>
      <c r="E33" s="324"/>
      <c r="F33" s="324"/>
      <c r="G33" s="324"/>
      <c r="H33" s="324"/>
      <c r="I33" s="324"/>
      <c r="J33" s="324"/>
      <c r="K33" s="82"/>
    </row>
    <row r="34" spans="2:11" customFormat="1" ht="15" customHeight="1">
      <c r="B34" s="85"/>
      <c r="C34" s="86"/>
      <c r="D34" s="324" t="s">
        <v>532</v>
      </c>
      <c r="E34" s="324"/>
      <c r="F34" s="324"/>
      <c r="G34" s="324"/>
      <c r="H34" s="324"/>
      <c r="I34" s="324"/>
      <c r="J34" s="324"/>
      <c r="K34" s="82"/>
    </row>
    <row r="35" spans="2:11" customFormat="1" ht="15" customHeight="1">
      <c r="B35" s="85"/>
      <c r="C35" s="86"/>
      <c r="D35" s="324" t="s">
        <v>533</v>
      </c>
      <c r="E35" s="324"/>
      <c r="F35" s="324"/>
      <c r="G35" s="324"/>
      <c r="H35" s="324"/>
      <c r="I35" s="324"/>
      <c r="J35" s="324"/>
      <c r="K35" s="82"/>
    </row>
    <row r="36" spans="2:11" customFormat="1" ht="15" customHeight="1">
      <c r="B36" s="85"/>
      <c r="C36" s="86"/>
      <c r="D36" s="84"/>
      <c r="E36" s="87" t="s">
        <v>112</v>
      </c>
      <c r="F36" s="84"/>
      <c r="G36" s="324" t="s">
        <v>534</v>
      </c>
      <c r="H36" s="324"/>
      <c r="I36" s="324"/>
      <c r="J36" s="324"/>
      <c r="K36" s="82"/>
    </row>
    <row r="37" spans="2:11" customFormat="1" ht="30.75" customHeight="1">
      <c r="B37" s="85"/>
      <c r="C37" s="86"/>
      <c r="D37" s="84"/>
      <c r="E37" s="87" t="s">
        <v>535</v>
      </c>
      <c r="F37" s="84"/>
      <c r="G37" s="324" t="s">
        <v>536</v>
      </c>
      <c r="H37" s="324"/>
      <c r="I37" s="324"/>
      <c r="J37" s="324"/>
      <c r="K37" s="82"/>
    </row>
    <row r="38" spans="2:11" customFormat="1" ht="15" customHeight="1">
      <c r="B38" s="85"/>
      <c r="C38" s="86"/>
      <c r="D38" s="84"/>
      <c r="E38" s="87" t="s">
        <v>52</v>
      </c>
      <c r="F38" s="84"/>
      <c r="G38" s="324" t="s">
        <v>537</v>
      </c>
      <c r="H38" s="324"/>
      <c r="I38" s="324"/>
      <c r="J38" s="324"/>
      <c r="K38" s="82"/>
    </row>
    <row r="39" spans="2:11" customFormat="1" ht="15" customHeight="1">
      <c r="B39" s="85"/>
      <c r="C39" s="86"/>
      <c r="D39" s="84"/>
      <c r="E39" s="87" t="s">
        <v>53</v>
      </c>
      <c r="F39" s="84"/>
      <c r="G39" s="324" t="s">
        <v>538</v>
      </c>
      <c r="H39" s="324"/>
      <c r="I39" s="324"/>
      <c r="J39" s="324"/>
      <c r="K39" s="82"/>
    </row>
    <row r="40" spans="2:11" customFormat="1" ht="15" customHeight="1">
      <c r="B40" s="85"/>
      <c r="C40" s="86"/>
      <c r="D40" s="84"/>
      <c r="E40" s="87" t="s">
        <v>113</v>
      </c>
      <c r="F40" s="84"/>
      <c r="G40" s="324" t="s">
        <v>539</v>
      </c>
      <c r="H40" s="324"/>
      <c r="I40" s="324"/>
      <c r="J40" s="324"/>
      <c r="K40" s="82"/>
    </row>
    <row r="41" spans="2:11" customFormat="1" ht="15" customHeight="1">
      <c r="B41" s="85"/>
      <c r="C41" s="86"/>
      <c r="D41" s="84"/>
      <c r="E41" s="87" t="s">
        <v>114</v>
      </c>
      <c r="F41" s="84"/>
      <c r="G41" s="324" t="s">
        <v>540</v>
      </c>
      <c r="H41" s="324"/>
      <c r="I41" s="324"/>
      <c r="J41" s="324"/>
      <c r="K41" s="82"/>
    </row>
    <row r="42" spans="2:11" customFormat="1" ht="15" customHeight="1">
      <c r="B42" s="85"/>
      <c r="C42" s="86"/>
      <c r="D42" s="84"/>
      <c r="E42" s="87" t="s">
        <v>541</v>
      </c>
      <c r="F42" s="84"/>
      <c r="G42" s="324" t="s">
        <v>542</v>
      </c>
      <c r="H42" s="324"/>
      <c r="I42" s="324"/>
      <c r="J42" s="324"/>
      <c r="K42" s="82"/>
    </row>
    <row r="43" spans="2:11" customFormat="1" ht="15" customHeight="1">
      <c r="B43" s="85"/>
      <c r="C43" s="86"/>
      <c r="D43" s="84"/>
      <c r="E43" s="87"/>
      <c r="F43" s="84"/>
      <c r="G43" s="324" t="s">
        <v>543</v>
      </c>
      <c r="H43" s="324"/>
      <c r="I43" s="324"/>
      <c r="J43" s="324"/>
      <c r="K43" s="82"/>
    </row>
    <row r="44" spans="2:11" customFormat="1" ht="15" customHeight="1">
      <c r="B44" s="85"/>
      <c r="C44" s="86"/>
      <c r="D44" s="84"/>
      <c r="E44" s="87" t="s">
        <v>544</v>
      </c>
      <c r="F44" s="84"/>
      <c r="G44" s="324" t="s">
        <v>545</v>
      </c>
      <c r="H44" s="324"/>
      <c r="I44" s="324"/>
      <c r="J44" s="324"/>
      <c r="K44" s="82"/>
    </row>
    <row r="45" spans="2:11" customFormat="1" ht="15" customHeight="1">
      <c r="B45" s="85"/>
      <c r="C45" s="86"/>
      <c r="D45" s="84"/>
      <c r="E45" s="87" t="s">
        <v>116</v>
      </c>
      <c r="F45" s="84"/>
      <c r="G45" s="324" t="s">
        <v>546</v>
      </c>
      <c r="H45" s="324"/>
      <c r="I45" s="324"/>
      <c r="J45" s="324"/>
      <c r="K45" s="82"/>
    </row>
    <row r="46" spans="2:11" customFormat="1" ht="12.75" customHeight="1">
      <c r="B46" s="85"/>
      <c r="C46" s="86"/>
      <c r="D46" s="84"/>
      <c r="E46" s="84"/>
      <c r="F46" s="84"/>
      <c r="G46" s="84"/>
      <c r="H46" s="84"/>
      <c r="I46" s="84"/>
      <c r="J46" s="84"/>
      <c r="K46" s="82"/>
    </row>
    <row r="47" spans="2:11" customFormat="1" ht="15" customHeight="1">
      <c r="B47" s="85"/>
      <c r="C47" s="86"/>
      <c r="D47" s="324" t="s">
        <v>547</v>
      </c>
      <c r="E47" s="324"/>
      <c r="F47" s="324"/>
      <c r="G47" s="324"/>
      <c r="H47" s="324"/>
      <c r="I47" s="324"/>
      <c r="J47" s="324"/>
      <c r="K47" s="82"/>
    </row>
    <row r="48" spans="2:11" customFormat="1" ht="15" customHeight="1">
      <c r="B48" s="85"/>
      <c r="C48" s="86"/>
      <c r="D48" s="86"/>
      <c r="E48" s="324" t="s">
        <v>548</v>
      </c>
      <c r="F48" s="324"/>
      <c r="G48" s="324"/>
      <c r="H48" s="324"/>
      <c r="I48" s="324"/>
      <c r="J48" s="324"/>
      <c r="K48" s="82"/>
    </row>
    <row r="49" spans="2:11" customFormat="1" ht="15" customHeight="1">
      <c r="B49" s="85"/>
      <c r="C49" s="86"/>
      <c r="D49" s="86"/>
      <c r="E49" s="324" t="s">
        <v>549</v>
      </c>
      <c r="F49" s="324"/>
      <c r="G49" s="324"/>
      <c r="H49" s="324"/>
      <c r="I49" s="324"/>
      <c r="J49" s="324"/>
      <c r="K49" s="82"/>
    </row>
    <row r="50" spans="2:11" customFormat="1" ht="15" customHeight="1">
      <c r="B50" s="85"/>
      <c r="C50" s="86"/>
      <c r="D50" s="86"/>
      <c r="E50" s="324" t="s">
        <v>550</v>
      </c>
      <c r="F50" s="324"/>
      <c r="G50" s="324"/>
      <c r="H50" s="324"/>
      <c r="I50" s="324"/>
      <c r="J50" s="324"/>
      <c r="K50" s="82"/>
    </row>
    <row r="51" spans="2:11" customFormat="1" ht="15" customHeight="1">
      <c r="B51" s="85"/>
      <c r="C51" s="86"/>
      <c r="D51" s="324" t="s">
        <v>551</v>
      </c>
      <c r="E51" s="324"/>
      <c r="F51" s="324"/>
      <c r="G51" s="324"/>
      <c r="H51" s="324"/>
      <c r="I51" s="324"/>
      <c r="J51" s="324"/>
      <c r="K51" s="82"/>
    </row>
    <row r="52" spans="2:11" customFormat="1" ht="25.5" customHeight="1">
      <c r="B52" s="81"/>
      <c r="C52" s="325" t="s">
        <v>552</v>
      </c>
      <c r="D52" s="325"/>
      <c r="E52" s="325"/>
      <c r="F52" s="325"/>
      <c r="G52" s="325"/>
      <c r="H52" s="325"/>
      <c r="I52" s="325"/>
      <c r="J52" s="325"/>
      <c r="K52" s="82"/>
    </row>
    <row r="53" spans="2:11" customFormat="1" ht="5.25" customHeight="1">
      <c r="B53" s="81"/>
      <c r="C53" s="83"/>
      <c r="D53" s="83"/>
      <c r="E53" s="83"/>
      <c r="F53" s="83"/>
      <c r="G53" s="83"/>
      <c r="H53" s="83"/>
      <c r="I53" s="83"/>
      <c r="J53" s="83"/>
      <c r="K53" s="82"/>
    </row>
    <row r="54" spans="2:11" customFormat="1" ht="15" customHeight="1">
      <c r="B54" s="81"/>
      <c r="C54" s="324" t="s">
        <v>553</v>
      </c>
      <c r="D54" s="324"/>
      <c r="E54" s="324"/>
      <c r="F54" s="324"/>
      <c r="G54" s="324"/>
      <c r="H54" s="324"/>
      <c r="I54" s="324"/>
      <c r="J54" s="324"/>
      <c r="K54" s="82"/>
    </row>
    <row r="55" spans="2:11" customFormat="1" ht="15" customHeight="1">
      <c r="B55" s="81"/>
      <c r="C55" s="324" t="s">
        <v>554</v>
      </c>
      <c r="D55" s="324"/>
      <c r="E55" s="324"/>
      <c r="F55" s="324"/>
      <c r="G55" s="324"/>
      <c r="H55" s="324"/>
      <c r="I55" s="324"/>
      <c r="J55" s="324"/>
      <c r="K55" s="82"/>
    </row>
    <row r="56" spans="2:11" customFormat="1" ht="12.75" customHeight="1">
      <c r="B56" s="81"/>
      <c r="C56" s="84"/>
      <c r="D56" s="84"/>
      <c r="E56" s="84"/>
      <c r="F56" s="84"/>
      <c r="G56" s="84"/>
      <c r="H56" s="84"/>
      <c r="I56" s="84"/>
      <c r="J56" s="84"/>
      <c r="K56" s="82"/>
    </row>
    <row r="57" spans="2:11" customFormat="1" ht="15" customHeight="1">
      <c r="B57" s="81"/>
      <c r="C57" s="324" t="s">
        <v>555</v>
      </c>
      <c r="D57" s="324"/>
      <c r="E57" s="324"/>
      <c r="F57" s="324"/>
      <c r="G57" s="324"/>
      <c r="H57" s="324"/>
      <c r="I57" s="324"/>
      <c r="J57" s="324"/>
      <c r="K57" s="82"/>
    </row>
    <row r="58" spans="2:11" customFormat="1" ht="15" customHeight="1">
      <c r="B58" s="81"/>
      <c r="C58" s="86"/>
      <c r="D58" s="324" t="s">
        <v>556</v>
      </c>
      <c r="E58" s="324"/>
      <c r="F58" s="324"/>
      <c r="G58" s="324"/>
      <c r="H58" s="324"/>
      <c r="I58" s="324"/>
      <c r="J58" s="324"/>
      <c r="K58" s="82"/>
    </row>
    <row r="59" spans="2:11" customFormat="1" ht="15" customHeight="1">
      <c r="B59" s="81"/>
      <c r="C59" s="86"/>
      <c r="D59" s="324" t="s">
        <v>557</v>
      </c>
      <c r="E59" s="324"/>
      <c r="F59" s="324"/>
      <c r="G59" s="324"/>
      <c r="H59" s="324"/>
      <c r="I59" s="324"/>
      <c r="J59" s="324"/>
      <c r="K59" s="82"/>
    </row>
    <row r="60" spans="2:11" customFormat="1" ht="15" customHeight="1">
      <c r="B60" s="81"/>
      <c r="C60" s="86"/>
      <c r="D60" s="324" t="s">
        <v>558</v>
      </c>
      <c r="E60" s="324"/>
      <c r="F60" s="324"/>
      <c r="G60" s="324"/>
      <c r="H60" s="324"/>
      <c r="I60" s="324"/>
      <c r="J60" s="324"/>
      <c r="K60" s="82"/>
    </row>
    <row r="61" spans="2:11" customFormat="1" ht="15" customHeight="1">
      <c r="B61" s="81"/>
      <c r="C61" s="86"/>
      <c r="D61" s="324" t="s">
        <v>559</v>
      </c>
      <c r="E61" s="324"/>
      <c r="F61" s="324"/>
      <c r="G61" s="324"/>
      <c r="H61" s="324"/>
      <c r="I61" s="324"/>
      <c r="J61" s="324"/>
      <c r="K61" s="82"/>
    </row>
    <row r="62" spans="2:11" customFormat="1" ht="15" customHeight="1">
      <c r="B62" s="81"/>
      <c r="C62" s="86"/>
      <c r="D62" s="323" t="s">
        <v>560</v>
      </c>
      <c r="E62" s="323"/>
      <c r="F62" s="323"/>
      <c r="G62" s="323"/>
      <c r="H62" s="323"/>
      <c r="I62" s="323"/>
      <c r="J62" s="323"/>
      <c r="K62" s="82"/>
    </row>
    <row r="63" spans="2:11" customFormat="1" ht="15" customHeight="1">
      <c r="B63" s="81"/>
      <c r="C63" s="86"/>
      <c r="D63" s="324" t="s">
        <v>561</v>
      </c>
      <c r="E63" s="324"/>
      <c r="F63" s="324"/>
      <c r="G63" s="324"/>
      <c r="H63" s="324"/>
      <c r="I63" s="324"/>
      <c r="J63" s="324"/>
      <c r="K63" s="82"/>
    </row>
    <row r="64" spans="2:11" customFormat="1" ht="12.75" customHeight="1">
      <c r="B64" s="81"/>
      <c r="C64" s="86"/>
      <c r="D64" s="86"/>
      <c r="E64" s="89"/>
      <c r="F64" s="86"/>
      <c r="G64" s="86"/>
      <c r="H64" s="86"/>
      <c r="I64" s="86"/>
      <c r="J64" s="86"/>
      <c r="K64" s="82"/>
    </row>
    <row r="65" spans="2:11" customFormat="1" ht="15" customHeight="1">
      <c r="B65" s="81"/>
      <c r="C65" s="86"/>
      <c r="D65" s="324" t="s">
        <v>562</v>
      </c>
      <c r="E65" s="324"/>
      <c r="F65" s="324"/>
      <c r="G65" s="324"/>
      <c r="H65" s="324"/>
      <c r="I65" s="324"/>
      <c r="J65" s="324"/>
      <c r="K65" s="82"/>
    </row>
    <row r="66" spans="2:11" customFormat="1" ht="15" customHeight="1">
      <c r="B66" s="81"/>
      <c r="C66" s="86"/>
      <c r="D66" s="323" t="s">
        <v>563</v>
      </c>
      <c r="E66" s="323"/>
      <c r="F66" s="323"/>
      <c r="G66" s="323"/>
      <c r="H66" s="323"/>
      <c r="I66" s="323"/>
      <c r="J66" s="323"/>
      <c r="K66" s="82"/>
    </row>
    <row r="67" spans="2:11" customFormat="1" ht="15" customHeight="1">
      <c r="B67" s="81"/>
      <c r="C67" s="86"/>
      <c r="D67" s="324" t="s">
        <v>564</v>
      </c>
      <c r="E67" s="324"/>
      <c r="F67" s="324"/>
      <c r="G67" s="324"/>
      <c r="H67" s="324"/>
      <c r="I67" s="324"/>
      <c r="J67" s="324"/>
      <c r="K67" s="82"/>
    </row>
    <row r="68" spans="2:11" customFormat="1" ht="15" customHeight="1">
      <c r="B68" s="81"/>
      <c r="C68" s="86"/>
      <c r="D68" s="324" t="s">
        <v>565</v>
      </c>
      <c r="E68" s="324"/>
      <c r="F68" s="324"/>
      <c r="G68" s="324"/>
      <c r="H68" s="324"/>
      <c r="I68" s="324"/>
      <c r="J68" s="324"/>
      <c r="K68" s="82"/>
    </row>
    <row r="69" spans="2:11" customFormat="1" ht="15" customHeight="1">
      <c r="B69" s="81"/>
      <c r="C69" s="86"/>
      <c r="D69" s="324" t="s">
        <v>566</v>
      </c>
      <c r="E69" s="324"/>
      <c r="F69" s="324"/>
      <c r="G69" s="324"/>
      <c r="H69" s="324"/>
      <c r="I69" s="324"/>
      <c r="J69" s="324"/>
      <c r="K69" s="82"/>
    </row>
    <row r="70" spans="2:11" customFormat="1" ht="15" customHeight="1">
      <c r="B70" s="81"/>
      <c r="C70" s="86"/>
      <c r="D70" s="324" t="s">
        <v>567</v>
      </c>
      <c r="E70" s="324"/>
      <c r="F70" s="324"/>
      <c r="G70" s="324"/>
      <c r="H70" s="324"/>
      <c r="I70" s="324"/>
      <c r="J70" s="324"/>
      <c r="K70" s="82"/>
    </row>
    <row r="71" spans="2:11" customFormat="1" ht="12.75" customHeight="1">
      <c r="B71" s="90"/>
      <c r="C71" s="91"/>
      <c r="D71" s="91"/>
      <c r="E71" s="91"/>
      <c r="F71" s="91"/>
      <c r="G71" s="91"/>
      <c r="H71" s="91"/>
      <c r="I71" s="91"/>
      <c r="J71" s="91"/>
      <c r="K71" s="92"/>
    </row>
    <row r="72" spans="2:11" customFormat="1" ht="18.75" customHeight="1">
      <c r="B72" s="93"/>
      <c r="C72" s="93"/>
      <c r="D72" s="93"/>
      <c r="E72" s="93"/>
      <c r="F72" s="93"/>
      <c r="G72" s="93"/>
      <c r="H72" s="93"/>
      <c r="I72" s="93"/>
      <c r="J72" s="93"/>
      <c r="K72" s="94"/>
    </row>
    <row r="73" spans="2:11" customFormat="1" ht="18.75" customHeight="1"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2:11" customFormat="1" ht="7.5" customHeight="1">
      <c r="B74" s="95"/>
      <c r="C74" s="96"/>
      <c r="D74" s="96"/>
      <c r="E74" s="96"/>
      <c r="F74" s="96"/>
      <c r="G74" s="96"/>
      <c r="H74" s="96"/>
      <c r="I74" s="96"/>
      <c r="J74" s="96"/>
      <c r="K74" s="97"/>
    </row>
    <row r="75" spans="2:11" customFormat="1" ht="45" customHeight="1">
      <c r="B75" s="98"/>
      <c r="C75" s="322" t="s">
        <v>568</v>
      </c>
      <c r="D75" s="322"/>
      <c r="E75" s="322"/>
      <c r="F75" s="322"/>
      <c r="G75" s="322"/>
      <c r="H75" s="322"/>
      <c r="I75" s="322"/>
      <c r="J75" s="322"/>
      <c r="K75" s="99"/>
    </row>
    <row r="76" spans="2:11" customFormat="1" ht="17.25" customHeight="1">
      <c r="B76" s="98"/>
      <c r="C76" s="100" t="s">
        <v>569</v>
      </c>
      <c r="D76" s="100"/>
      <c r="E76" s="100"/>
      <c r="F76" s="100" t="s">
        <v>570</v>
      </c>
      <c r="G76" s="101"/>
      <c r="H76" s="100" t="s">
        <v>53</v>
      </c>
      <c r="I76" s="100" t="s">
        <v>56</v>
      </c>
      <c r="J76" s="100" t="s">
        <v>571</v>
      </c>
      <c r="K76" s="99"/>
    </row>
    <row r="77" spans="2:11" customFormat="1" ht="17.25" customHeight="1">
      <c r="B77" s="98"/>
      <c r="C77" s="102" t="s">
        <v>572</v>
      </c>
      <c r="D77" s="102"/>
      <c r="E77" s="102"/>
      <c r="F77" s="103" t="s">
        <v>573</v>
      </c>
      <c r="G77" s="104"/>
      <c r="H77" s="102"/>
      <c r="I77" s="102"/>
      <c r="J77" s="102" t="s">
        <v>574</v>
      </c>
      <c r="K77" s="99"/>
    </row>
    <row r="78" spans="2:11" customFormat="1" ht="5.25" customHeight="1">
      <c r="B78" s="98"/>
      <c r="C78" s="105"/>
      <c r="D78" s="105"/>
      <c r="E78" s="105"/>
      <c r="F78" s="105"/>
      <c r="G78" s="106"/>
      <c r="H78" s="105"/>
      <c r="I78" s="105"/>
      <c r="J78" s="105"/>
      <c r="K78" s="99"/>
    </row>
    <row r="79" spans="2:11" customFormat="1" ht="15" customHeight="1">
      <c r="B79" s="98"/>
      <c r="C79" s="87" t="s">
        <v>52</v>
      </c>
      <c r="D79" s="107"/>
      <c r="E79" s="107"/>
      <c r="F79" s="108" t="s">
        <v>575</v>
      </c>
      <c r="G79" s="109"/>
      <c r="H79" s="87" t="s">
        <v>576</v>
      </c>
      <c r="I79" s="87" t="s">
        <v>577</v>
      </c>
      <c r="J79" s="87">
        <v>20</v>
      </c>
      <c r="K79" s="99"/>
    </row>
    <row r="80" spans="2:11" customFormat="1" ht="15" customHeight="1">
      <c r="B80" s="98"/>
      <c r="C80" s="87" t="s">
        <v>578</v>
      </c>
      <c r="D80" s="87"/>
      <c r="E80" s="87"/>
      <c r="F80" s="108" t="s">
        <v>575</v>
      </c>
      <c r="G80" s="109"/>
      <c r="H80" s="87" t="s">
        <v>579</v>
      </c>
      <c r="I80" s="87" t="s">
        <v>577</v>
      </c>
      <c r="J80" s="87">
        <v>120</v>
      </c>
      <c r="K80" s="99"/>
    </row>
    <row r="81" spans="2:11" customFormat="1" ht="15" customHeight="1">
      <c r="B81" s="110"/>
      <c r="C81" s="87" t="s">
        <v>580</v>
      </c>
      <c r="D81" s="87"/>
      <c r="E81" s="87"/>
      <c r="F81" s="108" t="s">
        <v>581</v>
      </c>
      <c r="G81" s="109"/>
      <c r="H81" s="87" t="s">
        <v>582</v>
      </c>
      <c r="I81" s="87" t="s">
        <v>577</v>
      </c>
      <c r="J81" s="87">
        <v>50</v>
      </c>
      <c r="K81" s="99"/>
    </row>
    <row r="82" spans="2:11" customFormat="1" ht="15" customHeight="1">
      <c r="B82" s="110"/>
      <c r="C82" s="87" t="s">
        <v>583</v>
      </c>
      <c r="D82" s="87"/>
      <c r="E82" s="87"/>
      <c r="F82" s="108" t="s">
        <v>575</v>
      </c>
      <c r="G82" s="109"/>
      <c r="H82" s="87" t="s">
        <v>584</v>
      </c>
      <c r="I82" s="87" t="s">
        <v>585</v>
      </c>
      <c r="J82" s="87"/>
      <c r="K82" s="99"/>
    </row>
    <row r="83" spans="2:11" customFormat="1" ht="15" customHeight="1">
      <c r="B83" s="110"/>
      <c r="C83" s="87" t="s">
        <v>586</v>
      </c>
      <c r="D83" s="87"/>
      <c r="E83" s="87"/>
      <c r="F83" s="108" t="s">
        <v>581</v>
      </c>
      <c r="G83" s="87"/>
      <c r="H83" s="87" t="s">
        <v>587</v>
      </c>
      <c r="I83" s="87" t="s">
        <v>577</v>
      </c>
      <c r="J83" s="87">
        <v>15</v>
      </c>
      <c r="K83" s="99"/>
    </row>
    <row r="84" spans="2:11" customFormat="1" ht="15" customHeight="1">
      <c r="B84" s="110"/>
      <c r="C84" s="87" t="s">
        <v>588</v>
      </c>
      <c r="D84" s="87"/>
      <c r="E84" s="87"/>
      <c r="F84" s="108" t="s">
        <v>581</v>
      </c>
      <c r="G84" s="87"/>
      <c r="H84" s="87" t="s">
        <v>589</v>
      </c>
      <c r="I84" s="87" t="s">
        <v>577</v>
      </c>
      <c r="J84" s="87">
        <v>15</v>
      </c>
      <c r="K84" s="99"/>
    </row>
    <row r="85" spans="2:11" customFormat="1" ht="15" customHeight="1">
      <c r="B85" s="110"/>
      <c r="C85" s="87" t="s">
        <v>590</v>
      </c>
      <c r="D85" s="87"/>
      <c r="E85" s="87"/>
      <c r="F85" s="108" t="s">
        <v>581</v>
      </c>
      <c r="G85" s="87"/>
      <c r="H85" s="87" t="s">
        <v>591</v>
      </c>
      <c r="I85" s="87" t="s">
        <v>577</v>
      </c>
      <c r="J85" s="87">
        <v>20</v>
      </c>
      <c r="K85" s="99"/>
    </row>
    <row r="86" spans="2:11" customFormat="1" ht="15" customHeight="1">
      <c r="B86" s="110"/>
      <c r="C86" s="87" t="s">
        <v>592</v>
      </c>
      <c r="D86" s="87"/>
      <c r="E86" s="87"/>
      <c r="F86" s="108" t="s">
        <v>581</v>
      </c>
      <c r="G86" s="87"/>
      <c r="H86" s="87" t="s">
        <v>593</v>
      </c>
      <c r="I86" s="87" t="s">
        <v>577</v>
      </c>
      <c r="J86" s="87">
        <v>20</v>
      </c>
      <c r="K86" s="99"/>
    </row>
    <row r="87" spans="2:11" customFormat="1" ht="15" customHeight="1">
      <c r="B87" s="110"/>
      <c r="C87" s="87" t="s">
        <v>594</v>
      </c>
      <c r="D87" s="87"/>
      <c r="E87" s="87"/>
      <c r="F87" s="108" t="s">
        <v>581</v>
      </c>
      <c r="G87" s="109"/>
      <c r="H87" s="87" t="s">
        <v>595</v>
      </c>
      <c r="I87" s="87" t="s">
        <v>577</v>
      </c>
      <c r="J87" s="87">
        <v>50</v>
      </c>
      <c r="K87" s="99"/>
    </row>
    <row r="88" spans="2:11" customFormat="1" ht="15" customHeight="1">
      <c r="B88" s="110"/>
      <c r="C88" s="87" t="s">
        <v>596</v>
      </c>
      <c r="D88" s="87"/>
      <c r="E88" s="87"/>
      <c r="F88" s="108" t="s">
        <v>581</v>
      </c>
      <c r="G88" s="109"/>
      <c r="H88" s="87" t="s">
        <v>597</v>
      </c>
      <c r="I88" s="87" t="s">
        <v>577</v>
      </c>
      <c r="J88" s="87">
        <v>20</v>
      </c>
      <c r="K88" s="99"/>
    </row>
    <row r="89" spans="2:11" customFormat="1" ht="15" customHeight="1">
      <c r="B89" s="110"/>
      <c r="C89" s="87" t="s">
        <v>598</v>
      </c>
      <c r="D89" s="87"/>
      <c r="E89" s="87"/>
      <c r="F89" s="108" t="s">
        <v>581</v>
      </c>
      <c r="G89" s="109"/>
      <c r="H89" s="87" t="s">
        <v>599</v>
      </c>
      <c r="I89" s="87" t="s">
        <v>577</v>
      </c>
      <c r="J89" s="87">
        <v>20</v>
      </c>
      <c r="K89" s="99"/>
    </row>
    <row r="90" spans="2:11" customFormat="1" ht="15" customHeight="1">
      <c r="B90" s="110"/>
      <c r="C90" s="87" t="s">
        <v>600</v>
      </c>
      <c r="D90" s="87"/>
      <c r="E90" s="87"/>
      <c r="F90" s="108" t="s">
        <v>581</v>
      </c>
      <c r="G90" s="109"/>
      <c r="H90" s="87" t="s">
        <v>601</v>
      </c>
      <c r="I90" s="87" t="s">
        <v>577</v>
      </c>
      <c r="J90" s="87">
        <v>50</v>
      </c>
      <c r="K90" s="99"/>
    </row>
    <row r="91" spans="2:11" customFormat="1" ht="15" customHeight="1">
      <c r="B91" s="110"/>
      <c r="C91" s="87" t="s">
        <v>602</v>
      </c>
      <c r="D91" s="87"/>
      <c r="E91" s="87"/>
      <c r="F91" s="108" t="s">
        <v>581</v>
      </c>
      <c r="G91" s="109"/>
      <c r="H91" s="87" t="s">
        <v>602</v>
      </c>
      <c r="I91" s="87" t="s">
        <v>577</v>
      </c>
      <c r="J91" s="87">
        <v>50</v>
      </c>
      <c r="K91" s="99"/>
    </row>
    <row r="92" spans="2:11" customFormat="1" ht="15" customHeight="1">
      <c r="B92" s="110"/>
      <c r="C92" s="87" t="s">
        <v>603</v>
      </c>
      <c r="D92" s="87"/>
      <c r="E92" s="87"/>
      <c r="F92" s="108" t="s">
        <v>581</v>
      </c>
      <c r="G92" s="109"/>
      <c r="H92" s="87" t="s">
        <v>604</v>
      </c>
      <c r="I92" s="87" t="s">
        <v>577</v>
      </c>
      <c r="J92" s="87">
        <v>255</v>
      </c>
      <c r="K92" s="99"/>
    </row>
    <row r="93" spans="2:11" customFormat="1" ht="15" customHeight="1">
      <c r="B93" s="110"/>
      <c r="C93" s="87" t="s">
        <v>605</v>
      </c>
      <c r="D93" s="87"/>
      <c r="E93" s="87"/>
      <c r="F93" s="108" t="s">
        <v>575</v>
      </c>
      <c r="G93" s="109"/>
      <c r="H93" s="87" t="s">
        <v>606</v>
      </c>
      <c r="I93" s="87" t="s">
        <v>607</v>
      </c>
      <c r="J93" s="87"/>
      <c r="K93" s="99"/>
    </row>
    <row r="94" spans="2:11" customFormat="1" ht="15" customHeight="1">
      <c r="B94" s="110"/>
      <c r="C94" s="87" t="s">
        <v>608</v>
      </c>
      <c r="D94" s="87"/>
      <c r="E94" s="87"/>
      <c r="F94" s="108" t="s">
        <v>575</v>
      </c>
      <c r="G94" s="109"/>
      <c r="H94" s="87" t="s">
        <v>609</v>
      </c>
      <c r="I94" s="87" t="s">
        <v>610</v>
      </c>
      <c r="J94" s="87"/>
      <c r="K94" s="99"/>
    </row>
    <row r="95" spans="2:11" customFormat="1" ht="15" customHeight="1">
      <c r="B95" s="110"/>
      <c r="C95" s="87" t="s">
        <v>611</v>
      </c>
      <c r="D95" s="87"/>
      <c r="E95" s="87"/>
      <c r="F95" s="108" t="s">
        <v>575</v>
      </c>
      <c r="G95" s="109"/>
      <c r="H95" s="87" t="s">
        <v>611</v>
      </c>
      <c r="I95" s="87" t="s">
        <v>610</v>
      </c>
      <c r="J95" s="87"/>
      <c r="K95" s="99"/>
    </row>
    <row r="96" spans="2:11" customFormat="1" ht="15" customHeight="1">
      <c r="B96" s="110"/>
      <c r="C96" s="87" t="s">
        <v>37</v>
      </c>
      <c r="D96" s="87"/>
      <c r="E96" s="87"/>
      <c r="F96" s="108" t="s">
        <v>575</v>
      </c>
      <c r="G96" s="109"/>
      <c r="H96" s="87" t="s">
        <v>612</v>
      </c>
      <c r="I96" s="87" t="s">
        <v>610</v>
      </c>
      <c r="J96" s="87"/>
      <c r="K96" s="99"/>
    </row>
    <row r="97" spans="2:11" customFormat="1" ht="15" customHeight="1">
      <c r="B97" s="110"/>
      <c r="C97" s="87" t="s">
        <v>47</v>
      </c>
      <c r="D97" s="87"/>
      <c r="E97" s="87"/>
      <c r="F97" s="108" t="s">
        <v>575</v>
      </c>
      <c r="G97" s="109"/>
      <c r="H97" s="87" t="s">
        <v>613</v>
      </c>
      <c r="I97" s="87" t="s">
        <v>610</v>
      </c>
      <c r="J97" s="87"/>
      <c r="K97" s="99"/>
    </row>
    <row r="98" spans="2:11" customFormat="1" ht="15" customHeight="1">
      <c r="B98" s="111"/>
      <c r="C98" s="112"/>
      <c r="D98" s="112"/>
      <c r="E98" s="112"/>
      <c r="F98" s="112"/>
      <c r="G98" s="112"/>
      <c r="H98" s="112"/>
      <c r="I98" s="112"/>
      <c r="J98" s="112"/>
      <c r="K98" s="113"/>
    </row>
    <row r="99" spans="2:11" customFormat="1" ht="18.75" customHeight="1">
      <c r="B99" s="114"/>
      <c r="C99" s="115"/>
      <c r="D99" s="115"/>
      <c r="E99" s="115"/>
      <c r="F99" s="115"/>
      <c r="G99" s="115"/>
      <c r="H99" s="115"/>
      <c r="I99" s="115"/>
      <c r="J99" s="115"/>
      <c r="K99" s="114"/>
    </row>
    <row r="100" spans="2:11" customFormat="1" ht="18.75" customHeight="1"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2:11" customFormat="1" ht="7.5" customHeight="1">
      <c r="B101" s="95"/>
      <c r="C101" s="96"/>
      <c r="D101" s="96"/>
      <c r="E101" s="96"/>
      <c r="F101" s="96"/>
      <c r="G101" s="96"/>
      <c r="H101" s="96"/>
      <c r="I101" s="96"/>
      <c r="J101" s="96"/>
      <c r="K101" s="97"/>
    </row>
    <row r="102" spans="2:11" customFormat="1" ht="45" customHeight="1">
      <c r="B102" s="98"/>
      <c r="C102" s="322" t="s">
        <v>614</v>
      </c>
      <c r="D102" s="322"/>
      <c r="E102" s="322"/>
      <c r="F102" s="322"/>
      <c r="G102" s="322"/>
      <c r="H102" s="322"/>
      <c r="I102" s="322"/>
      <c r="J102" s="322"/>
      <c r="K102" s="99"/>
    </row>
    <row r="103" spans="2:11" customFormat="1" ht="17.25" customHeight="1">
      <c r="B103" s="98"/>
      <c r="C103" s="100" t="s">
        <v>569</v>
      </c>
      <c r="D103" s="100"/>
      <c r="E103" s="100"/>
      <c r="F103" s="100" t="s">
        <v>570</v>
      </c>
      <c r="G103" s="101"/>
      <c r="H103" s="100" t="s">
        <v>53</v>
      </c>
      <c r="I103" s="100" t="s">
        <v>56</v>
      </c>
      <c r="J103" s="100" t="s">
        <v>571</v>
      </c>
      <c r="K103" s="99"/>
    </row>
    <row r="104" spans="2:11" customFormat="1" ht="17.25" customHeight="1">
      <c r="B104" s="98"/>
      <c r="C104" s="102" t="s">
        <v>572</v>
      </c>
      <c r="D104" s="102"/>
      <c r="E104" s="102"/>
      <c r="F104" s="103" t="s">
        <v>573</v>
      </c>
      <c r="G104" s="104"/>
      <c r="H104" s="102"/>
      <c r="I104" s="102"/>
      <c r="J104" s="102" t="s">
        <v>574</v>
      </c>
      <c r="K104" s="99"/>
    </row>
    <row r="105" spans="2:11" customFormat="1" ht="5.25" customHeight="1">
      <c r="B105" s="98"/>
      <c r="C105" s="100"/>
      <c r="D105" s="100"/>
      <c r="E105" s="100"/>
      <c r="F105" s="100"/>
      <c r="G105" s="116"/>
      <c r="H105" s="100"/>
      <c r="I105" s="100"/>
      <c r="J105" s="100"/>
      <c r="K105" s="99"/>
    </row>
    <row r="106" spans="2:11" customFormat="1" ht="15" customHeight="1">
      <c r="B106" s="98"/>
      <c r="C106" s="87" t="s">
        <v>52</v>
      </c>
      <c r="D106" s="107"/>
      <c r="E106" s="107"/>
      <c r="F106" s="108" t="s">
        <v>575</v>
      </c>
      <c r="G106" s="87"/>
      <c r="H106" s="87" t="s">
        <v>615</v>
      </c>
      <c r="I106" s="87" t="s">
        <v>577</v>
      </c>
      <c r="J106" s="87">
        <v>20</v>
      </c>
      <c r="K106" s="99"/>
    </row>
    <row r="107" spans="2:11" customFormat="1" ht="15" customHeight="1">
      <c r="B107" s="98"/>
      <c r="C107" s="87" t="s">
        <v>578</v>
      </c>
      <c r="D107" s="87"/>
      <c r="E107" s="87"/>
      <c r="F107" s="108" t="s">
        <v>575</v>
      </c>
      <c r="G107" s="87"/>
      <c r="H107" s="87" t="s">
        <v>615</v>
      </c>
      <c r="I107" s="87" t="s">
        <v>577</v>
      </c>
      <c r="J107" s="87">
        <v>120</v>
      </c>
      <c r="K107" s="99"/>
    </row>
    <row r="108" spans="2:11" customFormat="1" ht="15" customHeight="1">
      <c r="B108" s="110"/>
      <c r="C108" s="87" t="s">
        <v>580</v>
      </c>
      <c r="D108" s="87"/>
      <c r="E108" s="87"/>
      <c r="F108" s="108" t="s">
        <v>581</v>
      </c>
      <c r="G108" s="87"/>
      <c r="H108" s="87" t="s">
        <v>615</v>
      </c>
      <c r="I108" s="87" t="s">
        <v>577</v>
      </c>
      <c r="J108" s="87">
        <v>50</v>
      </c>
      <c r="K108" s="99"/>
    </row>
    <row r="109" spans="2:11" customFormat="1" ht="15" customHeight="1">
      <c r="B109" s="110"/>
      <c r="C109" s="87" t="s">
        <v>583</v>
      </c>
      <c r="D109" s="87"/>
      <c r="E109" s="87"/>
      <c r="F109" s="108" t="s">
        <v>575</v>
      </c>
      <c r="G109" s="87"/>
      <c r="H109" s="87" t="s">
        <v>615</v>
      </c>
      <c r="I109" s="87" t="s">
        <v>585</v>
      </c>
      <c r="J109" s="87"/>
      <c r="K109" s="99"/>
    </row>
    <row r="110" spans="2:11" customFormat="1" ht="15" customHeight="1">
      <c r="B110" s="110"/>
      <c r="C110" s="87" t="s">
        <v>594</v>
      </c>
      <c r="D110" s="87"/>
      <c r="E110" s="87"/>
      <c r="F110" s="108" t="s">
        <v>581</v>
      </c>
      <c r="G110" s="87"/>
      <c r="H110" s="87" t="s">
        <v>615</v>
      </c>
      <c r="I110" s="87" t="s">
        <v>577</v>
      </c>
      <c r="J110" s="87">
        <v>50</v>
      </c>
      <c r="K110" s="99"/>
    </row>
    <row r="111" spans="2:11" customFormat="1" ht="15" customHeight="1">
      <c r="B111" s="110"/>
      <c r="C111" s="87" t="s">
        <v>602</v>
      </c>
      <c r="D111" s="87"/>
      <c r="E111" s="87"/>
      <c r="F111" s="108" t="s">
        <v>581</v>
      </c>
      <c r="G111" s="87"/>
      <c r="H111" s="87" t="s">
        <v>615</v>
      </c>
      <c r="I111" s="87" t="s">
        <v>577</v>
      </c>
      <c r="J111" s="87">
        <v>50</v>
      </c>
      <c r="K111" s="99"/>
    </row>
    <row r="112" spans="2:11" customFormat="1" ht="15" customHeight="1">
      <c r="B112" s="110"/>
      <c r="C112" s="87" t="s">
        <v>600</v>
      </c>
      <c r="D112" s="87"/>
      <c r="E112" s="87"/>
      <c r="F112" s="108" t="s">
        <v>581</v>
      </c>
      <c r="G112" s="87"/>
      <c r="H112" s="87" t="s">
        <v>615</v>
      </c>
      <c r="I112" s="87" t="s">
        <v>577</v>
      </c>
      <c r="J112" s="87">
        <v>50</v>
      </c>
      <c r="K112" s="99"/>
    </row>
    <row r="113" spans="2:11" customFormat="1" ht="15" customHeight="1">
      <c r="B113" s="110"/>
      <c r="C113" s="87" t="s">
        <v>52</v>
      </c>
      <c r="D113" s="87"/>
      <c r="E113" s="87"/>
      <c r="F113" s="108" t="s">
        <v>575</v>
      </c>
      <c r="G113" s="87"/>
      <c r="H113" s="87" t="s">
        <v>616</v>
      </c>
      <c r="I113" s="87" t="s">
        <v>577</v>
      </c>
      <c r="J113" s="87">
        <v>20</v>
      </c>
      <c r="K113" s="99"/>
    </row>
    <row r="114" spans="2:11" customFormat="1" ht="15" customHeight="1">
      <c r="B114" s="110"/>
      <c r="C114" s="87" t="s">
        <v>617</v>
      </c>
      <c r="D114" s="87"/>
      <c r="E114" s="87"/>
      <c r="F114" s="108" t="s">
        <v>575</v>
      </c>
      <c r="G114" s="87"/>
      <c r="H114" s="87" t="s">
        <v>618</v>
      </c>
      <c r="I114" s="87" t="s">
        <v>577</v>
      </c>
      <c r="J114" s="87">
        <v>120</v>
      </c>
      <c r="K114" s="99"/>
    </row>
    <row r="115" spans="2:11" customFormat="1" ht="15" customHeight="1">
      <c r="B115" s="110"/>
      <c r="C115" s="87" t="s">
        <v>37</v>
      </c>
      <c r="D115" s="87"/>
      <c r="E115" s="87"/>
      <c r="F115" s="108" t="s">
        <v>575</v>
      </c>
      <c r="G115" s="87"/>
      <c r="H115" s="87" t="s">
        <v>619</v>
      </c>
      <c r="I115" s="87" t="s">
        <v>610</v>
      </c>
      <c r="J115" s="87"/>
      <c r="K115" s="99"/>
    </row>
    <row r="116" spans="2:11" customFormat="1" ht="15" customHeight="1">
      <c r="B116" s="110"/>
      <c r="C116" s="87" t="s">
        <v>47</v>
      </c>
      <c r="D116" s="87"/>
      <c r="E116" s="87"/>
      <c r="F116" s="108" t="s">
        <v>575</v>
      </c>
      <c r="G116" s="87"/>
      <c r="H116" s="87" t="s">
        <v>620</v>
      </c>
      <c r="I116" s="87" t="s">
        <v>610</v>
      </c>
      <c r="J116" s="87"/>
      <c r="K116" s="99"/>
    </row>
    <row r="117" spans="2:11" customFormat="1" ht="15" customHeight="1">
      <c r="B117" s="110"/>
      <c r="C117" s="87" t="s">
        <v>56</v>
      </c>
      <c r="D117" s="87"/>
      <c r="E117" s="87"/>
      <c r="F117" s="108" t="s">
        <v>575</v>
      </c>
      <c r="G117" s="87"/>
      <c r="H117" s="87" t="s">
        <v>621</v>
      </c>
      <c r="I117" s="87" t="s">
        <v>622</v>
      </c>
      <c r="J117" s="87"/>
      <c r="K117" s="99"/>
    </row>
    <row r="118" spans="2:11" customFormat="1" ht="15" customHeight="1">
      <c r="B118" s="111"/>
      <c r="C118" s="117"/>
      <c r="D118" s="117"/>
      <c r="E118" s="117"/>
      <c r="F118" s="117"/>
      <c r="G118" s="117"/>
      <c r="H118" s="117"/>
      <c r="I118" s="117"/>
      <c r="J118" s="117"/>
      <c r="K118" s="113"/>
    </row>
    <row r="119" spans="2:11" customFormat="1" ht="18.75" customHeight="1">
      <c r="B119" s="118"/>
      <c r="C119" s="119"/>
      <c r="D119" s="119"/>
      <c r="E119" s="119"/>
      <c r="F119" s="120"/>
      <c r="G119" s="119"/>
      <c r="H119" s="119"/>
      <c r="I119" s="119"/>
      <c r="J119" s="119"/>
      <c r="K119" s="118"/>
    </row>
    <row r="120" spans="2:11" customFormat="1" ht="18.75" customHeight="1">
      <c r="B120" s="94"/>
      <c r="C120" s="94"/>
      <c r="D120" s="94"/>
      <c r="E120" s="94"/>
      <c r="F120" s="94"/>
      <c r="G120" s="94"/>
      <c r="H120" s="94"/>
      <c r="I120" s="94"/>
      <c r="J120" s="94"/>
      <c r="K120" s="94"/>
    </row>
    <row r="121" spans="2:11" customFormat="1" ht="7.5" customHeight="1">
      <c r="B121" s="121"/>
      <c r="C121" s="122"/>
      <c r="D121" s="122"/>
      <c r="E121" s="122"/>
      <c r="F121" s="122"/>
      <c r="G121" s="122"/>
      <c r="H121" s="122"/>
      <c r="I121" s="122"/>
      <c r="J121" s="122"/>
      <c r="K121" s="123"/>
    </row>
    <row r="122" spans="2:11" customFormat="1" ht="45" customHeight="1">
      <c r="B122" s="124"/>
      <c r="C122" s="320" t="s">
        <v>623</v>
      </c>
      <c r="D122" s="320"/>
      <c r="E122" s="320"/>
      <c r="F122" s="320"/>
      <c r="G122" s="320"/>
      <c r="H122" s="320"/>
      <c r="I122" s="320"/>
      <c r="J122" s="320"/>
      <c r="K122" s="125"/>
    </row>
    <row r="123" spans="2:11" customFormat="1" ht="17.25" customHeight="1">
      <c r="B123" s="126"/>
      <c r="C123" s="100" t="s">
        <v>569</v>
      </c>
      <c r="D123" s="100"/>
      <c r="E123" s="100"/>
      <c r="F123" s="100" t="s">
        <v>570</v>
      </c>
      <c r="G123" s="101"/>
      <c r="H123" s="100" t="s">
        <v>53</v>
      </c>
      <c r="I123" s="100" t="s">
        <v>56</v>
      </c>
      <c r="J123" s="100" t="s">
        <v>571</v>
      </c>
      <c r="K123" s="127"/>
    </row>
    <row r="124" spans="2:11" customFormat="1" ht="17.25" customHeight="1">
      <c r="B124" s="126"/>
      <c r="C124" s="102" t="s">
        <v>572</v>
      </c>
      <c r="D124" s="102"/>
      <c r="E124" s="102"/>
      <c r="F124" s="103" t="s">
        <v>573</v>
      </c>
      <c r="G124" s="104"/>
      <c r="H124" s="102"/>
      <c r="I124" s="102"/>
      <c r="J124" s="102" t="s">
        <v>574</v>
      </c>
      <c r="K124" s="127"/>
    </row>
    <row r="125" spans="2:11" customFormat="1" ht="5.25" customHeight="1">
      <c r="B125" s="128"/>
      <c r="C125" s="105"/>
      <c r="D125" s="105"/>
      <c r="E125" s="105"/>
      <c r="F125" s="105"/>
      <c r="G125" s="129"/>
      <c r="H125" s="105"/>
      <c r="I125" s="105"/>
      <c r="J125" s="105"/>
      <c r="K125" s="130"/>
    </row>
    <row r="126" spans="2:11" customFormat="1" ht="15" customHeight="1">
      <c r="B126" s="128"/>
      <c r="C126" s="87" t="s">
        <v>578</v>
      </c>
      <c r="D126" s="107"/>
      <c r="E126" s="107"/>
      <c r="F126" s="108" t="s">
        <v>575</v>
      </c>
      <c r="G126" s="87"/>
      <c r="H126" s="87" t="s">
        <v>615</v>
      </c>
      <c r="I126" s="87" t="s">
        <v>577</v>
      </c>
      <c r="J126" s="87">
        <v>120</v>
      </c>
      <c r="K126" s="131"/>
    </row>
    <row r="127" spans="2:11" customFormat="1" ht="15" customHeight="1">
      <c r="B127" s="128"/>
      <c r="C127" s="87" t="s">
        <v>624</v>
      </c>
      <c r="D127" s="87"/>
      <c r="E127" s="87"/>
      <c r="F127" s="108" t="s">
        <v>575</v>
      </c>
      <c r="G127" s="87"/>
      <c r="H127" s="87" t="s">
        <v>625</v>
      </c>
      <c r="I127" s="87" t="s">
        <v>577</v>
      </c>
      <c r="J127" s="87" t="s">
        <v>626</v>
      </c>
      <c r="K127" s="131"/>
    </row>
    <row r="128" spans="2:11" customFormat="1" ht="15" customHeight="1">
      <c r="B128" s="128"/>
      <c r="C128" s="87" t="s">
        <v>523</v>
      </c>
      <c r="D128" s="87"/>
      <c r="E128" s="87"/>
      <c r="F128" s="108" t="s">
        <v>575</v>
      </c>
      <c r="G128" s="87"/>
      <c r="H128" s="87" t="s">
        <v>627</v>
      </c>
      <c r="I128" s="87" t="s">
        <v>577</v>
      </c>
      <c r="J128" s="87" t="s">
        <v>626</v>
      </c>
      <c r="K128" s="131"/>
    </row>
    <row r="129" spans="2:11" customFormat="1" ht="15" customHeight="1">
      <c r="B129" s="128"/>
      <c r="C129" s="87" t="s">
        <v>586</v>
      </c>
      <c r="D129" s="87"/>
      <c r="E129" s="87"/>
      <c r="F129" s="108" t="s">
        <v>581</v>
      </c>
      <c r="G129" s="87"/>
      <c r="H129" s="87" t="s">
        <v>587</v>
      </c>
      <c r="I129" s="87" t="s">
        <v>577</v>
      </c>
      <c r="J129" s="87">
        <v>15</v>
      </c>
      <c r="K129" s="131"/>
    </row>
    <row r="130" spans="2:11" customFormat="1" ht="15" customHeight="1">
      <c r="B130" s="128"/>
      <c r="C130" s="87" t="s">
        <v>588</v>
      </c>
      <c r="D130" s="87"/>
      <c r="E130" s="87"/>
      <c r="F130" s="108" t="s">
        <v>581</v>
      </c>
      <c r="G130" s="87"/>
      <c r="H130" s="87" t="s">
        <v>589</v>
      </c>
      <c r="I130" s="87" t="s">
        <v>577</v>
      </c>
      <c r="J130" s="87">
        <v>15</v>
      </c>
      <c r="K130" s="131"/>
    </row>
    <row r="131" spans="2:11" customFormat="1" ht="15" customHeight="1">
      <c r="B131" s="128"/>
      <c r="C131" s="87" t="s">
        <v>590</v>
      </c>
      <c r="D131" s="87"/>
      <c r="E131" s="87"/>
      <c r="F131" s="108" t="s">
        <v>581</v>
      </c>
      <c r="G131" s="87"/>
      <c r="H131" s="87" t="s">
        <v>591</v>
      </c>
      <c r="I131" s="87" t="s">
        <v>577</v>
      </c>
      <c r="J131" s="87">
        <v>20</v>
      </c>
      <c r="K131" s="131"/>
    </row>
    <row r="132" spans="2:11" customFormat="1" ht="15" customHeight="1">
      <c r="B132" s="128"/>
      <c r="C132" s="87" t="s">
        <v>592</v>
      </c>
      <c r="D132" s="87"/>
      <c r="E132" s="87"/>
      <c r="F132" s="108" t="s">
        <v>581</v>
      </c>
      <c r="G132" s="87"/>
      <c r="H132" s="87" t="s">
        <v>593</v>
      </c>
      <c r="I132" s="87" t="s">
        <v>577</v>
      </c>
      <c r="J132" s="87">
        <v>20</v>
      </c>
      <c r="K132" s="131"/>
    </row>
    <row r="133" spans="2:11" customFormat="1" ht="15" customHeight="1">
      <c r="B133" s="128"/>
      <c r="C133" s="87" t="s">
        <v>580</v>
      </c>
      <c r="D133" s="87"/>
      <c r="E133" s="87"/>
      <c r="F133" s="108" t="s">
        <v>581</v>
      </c>
      <c r="G133" s="87"/>
      <c r="H133" s="87" t="s">
        <v>615</v>
      </c>
      <c r="I133" s="87" t="s">
        <v>577</v>
      </c>
      <c r="J133" s="87">
        <v>50</v>
      </c>
      <c r="K133" s="131"/>
    </row>
    <row r="134" spans="2:11" customFormat="1" ht="15" customHeight="1">
      <c r="B134" s="128"/>
      <c r="C134" s="87" t="s">
        <v>594</v>
      </c>
      <c r="D134" s="87"/>
      <c r="E134" s="87"/>
      <c r="F134" s="108" t="s">
        <v>581</v>
      </c>
      <c r="G134" s="87"/>
      <c r="H134" s="87" t="s">
        <v>615</v>
      </c>
      <c r="I134" s="87" t="s">
        <v>577</v>
      </c>
      <c r="J134" s="87">
        <v>50</v>
      </c>
      <c r="K134" s="131"/>
    </row>
    <row r="135" spans="2:11" customFormat="1" ht="15" customHeight="1">
      <c r="B135" s="128"/>
      <c r="C135" s="87" t="s">
        <v>600</v>
      </c>
      <c r="D135" s="87"/>
      <c r="E135" s="87"/>
      <c r="F135" s="108" t="s">
        <v>581</v>
      </c>
      <c r="G135" s="87"/>
      <c r="H135" s="87" t="s">
        <v>615</v>
      </c>
      <c r="I135" s="87" t="s">
        <v>577</v>
      </c>
      <c r="J135" s="87">
        <v>50</v>
      </c>
      <c r="K135" s="131"/>
    </row>
    <row r="136" spans="2:11" customFormat="1" ht="15" customHeight="1">
      <c r="B136" s="128"/>
      <c r="C136" s="87" t="s">
        <v>602</v>
      </c>
      <c r="D136" s="87"/>
      <c r="E136" s="87"/>
      <c r="F136" s="108" t="s">
        <v>581</v>
      </c>
      <c r="G136" s="87"/>
      <c r="H136" s="87" t="s">
        <v>615</v>
      </c>
      <c r="I136" s="87" t="s">
        <v>577</v>
      </c>
      <c r="J136" s="87">
        <v>50</v>
      </c>
      <c r="K136" s="131"/>
    </row>
    <row r="137" spans="2:11" customFormat="1" ht="15" customHeight="1">
      <c r="B137" s="128"/>
      <c r="C137" s="87" t="s">
        <v>603</v>
      </c>
      <c r="D137" s="87"/>
      <c r="E137" s="87"/>
      <c r="F137" s="108" t="s">
        <v>581</v>
      </c>
      <c r="G137" s="87"/>
      <c r="H137" s="87" t="s">
        <v>628</v>
      </c>
      <c r="I137" s="87" t="s">
        <v>577</v>
      </c>
      <c r="J137" s="87">
        <v>255</v>
      </c>
      <c r="K137" s="131"/>
    </row>
    <row r="138" spans="2:11" customFormat="1" ht="15" customHeight="1">
      <c r="B138" s="128"/>
      <c r="C138" s="87" t="s">
        <v>605</v>
      </c>
      <c r="D138" s="87"/>
      <c r="E138" s="87"/>
      <c r="F138" s="108" t="s">
        <v>575</v>
      </c>
      <c r="G138" s="87"/>
      <c r="H138" s="87" t="s">
        <v>629</v>
      </c>
      <c r="I138" s="87" t="s">
        <v>607</v>
      </c>
      <c r="J138" s="87"/>
      <c r="K138" s="131"/>
    </row>
    <row r="139" spans="2:11" customFormat="1" ht="15" customHeight="1">
      <c r="B139" s="128"/>
      <c r="C139" s="87" t="s">
        <v>608</v>
      </c>
      <c r="D139" s="87"/>
      <c r="E139" s="87"/>
      <c r="F139" s="108" t="s">
        <v>575</v>
      </c>
      <c r="G139" s="87"/>
      <c r="H139" s="87" t="s">
        <v>630</v>
      </c>
      <c r="I139" s="87" t="s">
        <v>610</v>
      </c>
      <c r="J139" s="87"/>
      <c r="K139" s="131"/>
    </row>
    <row r="140" spans="2:11" customFormat="1" ht="15" customHeight="1">
      <c r="B140" s="128"/>
      <c r="C140" s="87" t="s">
        <v>611</v>
      </c>
      <c r="D140" s="87"/>
      <c r="E140" s="87"/>
      <c r="F140" s="108" t="s">
        <v>575</v>
      </c>
      <c r="G140" s="87"/>
      <c r="H140" s="87" t="s">
        <v>611</v>
      </c>
      <c r="I140" s="87" t="s">
        <v>610</v>
      </c>
      <c r="J140" s="87"/>
      <c r="K140" s="131"/>
    </row>
    <row r="141" spans="2:11" customFormat="1" ht="15" customHeight="1">
      <c r="B141" s="128"/>
      <c r="C141" s="87" t="s">
        <v>37</v>
      </c>
      <c r="D141" s="87"/>
      <c r="E141" s="87"/>
      <c r="F141" s="108" t="s">
        <v>575</v>
      </c>
      <c r="G141" s="87"/>
      <c r="H141" s="87" t="s">
        <v>631</v>
      </c>
      <c r="I141" s="87" t="s">
        <v>610</v>
      </c>
      <c r="J141" s="87"/>
      <c r="K141" s="131"/>
    </row>
    <row r="142" spans="2:11" customFormat="1" ht="15" customHeight="1">
      <c r="B142" s="128"/>
      <c r="C142" s="87" t="s">
        <v>632</v>
      </c>
      <c r="D142" s="87"/>
      <c r="E142" s="87"/>
      <c r="F142" s="108" t="s">
        <v>575</v>
      </c>
      <c r="G142" s="87"/>
      <c r="H142" s="87" t="s">
        <v>633</v>
      </c>
      <c r="I142" s="87" t="s">
        <v>610</v>
      </c>
      <c r="J142" s="87"/>
      <c r="K142" s="131"/>
    </row>
    <row r="143" spans="2:11" customFormat="1" ht="15" customHeight="1">
      <c r="B143" s="132"/>
      <c r="C143" s="133"/>
      <c r="D143" s="133"/>
      <c r="E143" s="133"/>
      <c r="F143" s="133"/>
      <c r="G143" s="133"/>
      <c r="H143" s="133"/>
      <c r="I143" s="133"/>
      <c r="J143" s="133"/>
      <c r="K143" s="134"/>
    </row>
    <row r="144" spans="2:11" customFormat="1" ht="18.75" customHeight="1">
      <c r="B144" s="119"/>
      <c r="C144" s="119"/>
      <c r="D144" s="119"/>
      <c r="E144" s="119"/>
      <c r="F144" s="120"/>
      <c r="G144" s="119"/>
      <c r="H144" s="119"/>
      <c r="I144" s="119"/>
      <c r="J144" s="119"/>
      <c r="K144" s="119"/>
    </row>
    <row r="145" spans="2:11" customFormat="1" ht="18.75" customHeight="1">
      <c r="B145" s="94"/>
      <c r="C145" s="94"/>
      <c r="D145" s="94"/>
      <c r="E145" s="94"/>
      <c r="F145" s="94"/>
      <c r="G145" s="94"/>
      <c r="H145" s="94"/>
      <c r="I145" s="94"/>
      <c r="J145" s="94"/>
      <c r="K145" s="94"/>
    </row>
    <row r="146" spans="2:11" customFormat="1" ht="7.5" customHeight="1">
      <c r="B146" s="95"/>
      <c r="C146" s="96"/>
      <c r="D146" s="96"/>
      <c r="E146" s="96"/>
      <c r="F146" s="96"/>
      <c r="G146" s="96"/>
      <c r="H146" s="96"/>
      <c r="I146" s="96"/>
      <c r="J146" s="96"/>
      <c r="K146" s="97"/>
    </row>
    <row r="147" spans="2:11" customFormat="1" ht="45" customHeight="1">
      <c r="B147" s="98"/>
      <c r="C147" s="322" t="s">
        <v>634</v>
      </c>
      <c r="D147" s="322"/>
      <c r="E147" s="322"/>
      <c r="F147" s="322"/>
      <c r="G147" s="322"/>
      <c r="H147" s="322"/>
      <c r="I147" s="322"/>
      <c r="J147" s="322"/>
      <c r="K147" s="99"/>
    </row>
    <row r="148" spans="2:11" customFormat="1" ht="17.25" customHeight="1">
      <c r="B148" s="98"/>
      <c r="C148" s="100" t="s">
        <v>569</v>
      </c>
      <c r="D148" s="100"/>
      <c r="E148" s="100"/>
      <c r="F148" s="100" t="s">
        <v>570</v>
      </c>
      <c r="G148" s="101"/>
      <c r="H148" s="100" t="s">
        <v>53</v>
      </c>
      <c r="I148" s="100" t="s">
        <v>56</v>
      </c>
      <c r="J148" s="100" t="s">
        <v>571</v>
      </c>
      <c r="K148" s="99"/>
    </row>
    <row r="149" spans="2:11" customFormat="1" ht="17.25" customHeight="1">
      <c r="B149" s="98"/>
      <c r="C149" s="102" t="s">
        <v>572</v>
      </c>
      <c r="D149" s="102"/>
      <c r="E149" s="102"/>
      <c r="F149" s="103" t="s">
        <v>573</v>
      </c>
      <c r="G149" s="104"/>
      <c r="H149" s="102"/>
      <c r="I149" s="102"/>
      <c r="J149" s="102" t="s">
        <v>574</v>
      </c>
      <c r="K149" s="99"/>
    </row>
    <row r="150" spans="2:11" customFormat="1" ht="5.25" customHeight="1">
      <c r="B150" s="110"/>
      <c r="C150" s="105"/>
      <c r="D150" s="105"/>
      <c r="E150" s="105"/>
      <c r="F150" s="105"/>
      <c r="G150" s="106"/>
      <c r="H150" s="105"/>
      <c r="I150" s="105"/>
      <c r="J150" s="105"/>
      <c r="K150" s="131"/>
    </row>
    <row r="151" spans="2:11" customFormat="1" ht="15" customHeight="1">
      <c r="B151" s="110"/>
      <c r="C151" s="135" t="s">
        <v>578</v>
      </c>
      <c r="D151" s="87"/>
      <c r="E151" s="87"/>
      <c r="F151" s="136" t="s">
        <v>575</v>
      </c>
      <c r="G151" s="87"/>
      <c r="H151" s="135" t="s">
        <v>615</v>
      </c>
      <c r="I151" s="135" t="s">
        <v>577</v>
      </c>
      <c r="J151" s="135">
        <v>120</v>
      </c>
      <c r="K151" s="131"/>
    </row>
    <row r="152" spans="2:11" customFormat="1" ht="15" customHeight="1">
      <c r="B152" s="110"/>
      <c r="C152" s="135" t="s">
        <v>624</v>
      </c>
      <c r="D152" s="87"/>
      <c r="E152" s="87"/>
      <c r="F152" s="136" t="s">
        <v>575</v>
      </c>
      <c r="G152" s="87"/>
      <c r="H152" s="135" t="s">
        <v>635</v>
      </c>
      <c r="I152" s="135" t="s">
        <v>577</v>
      </c>
      <c r="J152" s="135" t="s">
        <v>626</v>
      </c>
      <c r="K152" s="131"/>
    </row>
    <row r="153" spans="2:11" customFormat="1" ht="15" customHeight="1">
      <c r="B153" s="110"/>
      <c r="C153" s="135" t="s">
        <v>523</v>
      </c>
      <c r="D153" s="87"/>
      <c r="E153" s="87"/>
      <c r="F153" s="136" t="s">
        <v>575</v>
      </c>
      <c r="G153" s="87"/>
      <c r="H153" s="135" t="s">
        <v>636</v>
      </c>
      <c r="I153" s="135" t="s">
        <v>577</v>
      </c>
      <c r="J153" s="135" t="s">
        <v>626</v>
      </c>
      <c r="K153" s="131"/>
    </row>
    <row r="154" spans="2:11" customFormat="1" ht="15" customHeight="1">
      <c r="B154" s="110"/>
      <c r="C154" s="135" t="s">
        <v>580</v>
      </c>
      <c r="D154" s="87"/>
      <c r="E154" s="87"/>
      <c r="F154" s="136" t="s">
        <v>581</v>
      </c>
      <c r="G154" s="87"/>
      <c r="H154" s="135" t="s">
        <v>615</v>
      </c>
      <c r="I154" s="135" t="s">
        <v>577</v>
      </c>
      <c r="J154" s="135">
        <v>50</v>
      </c>
      <c r="K154" s="131"/>
    </row>
    <row r="155" spans="2:11" customFormat="1" ht="15" customHeight="1">
      <c r="B155" s="110"/>
      <c r="C155" s="135" t="s">
        <v>583</v>
      </c>
      <c r="D155" s="87"/>
      <c r="E155" s="87"/>
      <c r="F155" s="136" t="s">
        <v>575</v>
      </c>
      <c r="G155" s="87"/>
      <c r="H155" s="135" t="s">
        <v>615</v>
      </c>
      <c r="I155" s="135" t="s">
        <v>585</v>
      </c>
      <c r="J155" s="135"/>
      <c r="K155" s="131"/>
    </row>
    <row r="156" spans="2:11" customFormat="1" ht="15" customHeight="1">
      <c r="B156" s="110"/>
      <c r="C156" s="135" t="s">
        <v>594</v>
      </c>
      <c r="D156" s="87"/>
      <c r="E156" s="87"/>
      <c r="F156" s="136" t="s">
        <v>581</v>
      </c>
      <c r="G156" s="87"/>
      <c r="H156" s="135" t="s">
        <v>615</v>
      </c>
      <c r="I156" s="135" t="s">
        <v>577</v>
      </c>
      <c r="J156" s="135">
        <v>50</v>
      </c>
      <c r="K156" s="131"/>
    </row>
    <row r="157" spans="2:11" customFormat="1" ht="15" customHeight="1">
      <c r="B157" s="110"/>
      <c r="C157" s="135" t="s">
        <v>602</v>
      </c>
      <c r="D157" s="87"/>
      <c r="E157" s="87"/>
      <c r="F157" s="136" t="s">
        <v>581</v>
      </c>
      <c r="G157" s="87"/>
      <c r="H157" s="135" t="s">
        <v>615</v>
      </c>
      <c r="I157" s="135" t="s">
        <v>577</v>
      </c>
      <c r="J157" s="135">
        <v>50</v>
      </c>
      <c r="K157" s="131"/>
    </row>
    <row r="158" spans="2:11" customFormat="1" ht="15" customHeight="1">
      <c r="B158" s="110"/>
      <c r="C158" s="135" t="s">
        <v>600</v>
      </c>
      <c r="D158" s="87"/>
      <c r="E158" s="87"/>
      <c r="F158" s="136" t="s">
        <v>581</v>
      </c>
      <c r="G158" s="87"/>
      <c r="H158" s="135" t="s">
        <v>615</v>
      </c>
      <c r="I158" s="135" t="s">
        <v>577</v>
      </c>
      <c r="J158" s="135">
        <v>50</v>
      </c>
      <c r="K158" s="131"/>
    </row>
    <row r="159" spans="2:11" customFormat="1" ht="15" customHeight="1">
      <c r="B159" s="110"/>
      <c r="C159" s="135" t="s">
        <v>84</v>
      </c>
      <c r="D159" s="87"/>
      <c r="E159" s="87"/>
      <c r="F159" s="136" t="s">
        <v>575</v>
      </c>
      <c r="G159" s="87"/>
      <c r="H159" s="135" t="s">
        <v>637</v>
      </c>
      <c r="I159" s="135" t="s">
        <v>577</v>
      </c>
      <c r="J159" s="135" t="s">
        <v>638</v>
      </c>
      <c r="K159" s="131"/>
    </row>
    <row r="160" spans="2:11" customFormat="1" ht="15" customHeight="1">
      <c r="B160" s="110"/>
      <c r="C160" s="135" t="s">
        <v>639</v>
      </c>
      <c r="D160" s="87"/>
      <c r="E160" s="87"/>
      <c r="F160" s="136" t="s">
        <v>575</v>
      </c>
      <c r="G160" s="87"/>
      <c r="H160" s="135" t="s">
        <v>640</v>
      </c>
      <c r="I160" s="135" t="s">
        <v>610</v>
      </c>
      <c r="J160" s="135"/>
      <c r="K160" s="131"/>
    </row>
    <row r="161" spans="2:11" customFormat="1" ht="15" customHeight="1">
      <c r="B161" s="137"/>
      <c r="C161" s="117"/>
      <c r="D161" s="117"/>
      <c r="E161" s="117"/>
      <c r="F161" s="117"/>
      <c r="G161" s="117"/>
      <c r="H161" s="117"/>
      <c r="I161" s="117"/>
      <c r="J161" s="117"/>
      <c r="K161" s="138"/>
    </row>
    <row r="162" spans="2:11" customFormat="1" ht="18.75" customHeight="1">
      <c r="B162" s="119"/>
      <c r="C162" s="129"/>
      <c r="D162" s="129"/>
      <c r="E162" s="129"/>
      <c r="F162" s="139"/>
      <c r="G162" s="129"/>
      <c r="H162" s="129"/>
      <c r="I162" s="129"/>
      <c r="J162" s="129"/>
      <c r="K162" s="119"/>
    </row>
    <row r="163" spans="2:11" customFormat="1" ht="18.75" customHeight="1"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2:11" customFormat="1" ht="7.5" customHeight="1">
      <c r="B164" s="76"/>
      <c r="C164" s="77"/>
      <c r="D164" s="77"/>
      <c r="E164" s="77"/>
      <c r="F164" s="77"/>
      <c r="G164" s="77"/>
      <c r="H164" s="77"/>
      <c r="I164" s="77"/>
      <c r="J164" s="77"/>
      <c r="K164" s="78"/>
    </row>
    <row r="165" spans="2:11" customFormat="1" ht="45" customHeight="1">
      <c r="B165" s="79"/>
      <c r="C165" s="320" t="s">
        <v>641</v>
      </c>
      <c r="D165" s="320"/>
      <c r="E165" s="320"/>
      <c r="F165" s="320"/>
      <c r="G165" s="320"/>
      <c r="H165" s="320"/>
      <c r="I165" s="320"/>
      <c r="J165" s="320"/>
      <c r="K165" s="80"/>
    </row>
    <row r="166" spans="2:11" customFormat="1" ht="17.25" customHeight="1">
      <c r="B166" s="79"/>
      <c r="C166" s="100" t="s">
        <v>569</v>
      </c>
      <c r="D166" s="100"/>
      <c r="E166" s="100"/>
      <c r="F166" s="100" t="s">
        <v>570</v>
      </c>
      <c r="G166" s="140"/>
      <c r="H166" s="141" t="s">
        <v>53</v>
      </c>
      <c r="I166" s="141" t="s">
        <v>56</v>
      </c>
      <c r="J166" s="100" t="s">
        <v>571</v>
      </c>
      <c r="K166" s="80"/>
    </row>
    <row r="167" spans="2:11" customFormat="1" ht="17.25" customHeight="1">
      <c r="B167" s="81"/>
      <c r="C167" s="102" t="s">
        <v>572</v>
      </c>
      <c r="D167" s="102"/>
      <c r="E167" s="102"/>
      <c r="F167" s="103" t="s">
        <v>573</v>
      </c>
      <c r="G167" s="142"/>
      <c r="H167" s="143"/>
      <c r="I167" s="143"/>
      <c r="J167" s="102" t="s">
        <v>574</v>
      </c>
      <c r="K167" s="82"/>
    </row>
    <row r="168" spans="2:11" customFormat="1" ht="5.25" customHeight="1">
      <c r="B168" s="110"/>
      <c r="C168" s="105"/>
      <c r="D168" s="105"/>
      <c r="E168" s="105"/>
      <c r="F168" s="105"/>
      <c r="G168" s="106"/>
      <c r="H168" s="105"/>
      <c r="I168" s="105"/>
      <c r="J168" s="105"/>
      <c r="K168" s="131"/>
    </row>
    <row r="169" spans="2:11" customFormat="1" ht="15" customHeight="1">
      <c r="B169" s="110"/>
      <c r="C169" s="87" t="s">
        <v>578</v>
      </c>
      <c r="D169" s="87"/>
      <c r="E169" s="87"/>
      <c r="F169" s="108" t="s">
        <v>575</v>
      </c>
      <c r="G169" s="87"/>
      <c r="H169" s="87" t="s">
        <v>615</v>
      </c>
      <c r="I169" s="87" t="s">
        <v>577</v>
      </c>
      <c r="J169" s="87">
        <v>120</v>
      </c>
      <c r="K169" s="131"/>
    </row>
    <row r="170" spans="2:11" customFormat="1" ht="15" customHeight="1">
      <c r="B170" s="110"/>
      <c r="C170" s="87" t="s">
        <v>624</v>
      </c>
      <c r="D170" s="87"/>
      <c r="E170" s="87"/>
      <c r="F170" s="108" t="s">
        <v>575</v>
      </c>
      <c r="G170" s="87"/>
      <c r="H170" s="87" t="s">
        <v>625</v>
      </c>
      <c r="I170" s="87" t="s">
        <v>577</v>
      </c>
      <c r="J170" s="87" t="s">
        <v>626</v>
      </c>
      <c r="K170" s="131"/>
    </row>
    <row r="171" spans="2:11" customFormat="1" ht="15" customHeight="1">
      <c r="B171" s="110"/>
      <c r="C171" s="87" t="s">
        <v>523</v>
      </c>
      <c r="D171" s="87"/>
      <c r="E171" s="87"/>
      <c r="F171" s="108" t="s">
        <v>575</v>
      </c>
      <c r="G171" s="87"/>
      <c r="H171" s="87" t="s">
        <v>642</v>
      </c>
      <c r="I171" s="87" t="s">
        <v>577</v>
      </c>
      <c r="J171" s="87" t="s">
        <v>626</v>
      </c>
      <c r="K171" s="131"/>
    </row>
    <row r="172" spans="2:11" customFormat="1" ht="15" customHeight="1">
      <c r="B172" s="110"/>
      <c r="C172" s="87" t="s">
        <v>580</v>
      </c>
      <c r="D172" s="87"/>
      <c r="E172" s="87"/>
      <c r="F172" s="108" t="s">
        <v>581</v>
      </c>
      <c r="G172" s="87"/>
      <c r="H172" s="87" t="s">
        <v>642</v>
      </c>
      <c r="I172" s="87" t="s">
        <v>577</v>
      </c>
      <c r="J172" s="87">
        <v>50</v>
      </c>
      <c r="K172" s="131"/>
    </row>
    <row r="173" spans="2:11" customFormat="1" ht="15" customHeight="1">
      <c r="B173" s="110"/>
      <c r="C173" s="87" t="s">
        <v>583</v>
      </c>
      <c r="D173" s="87"/>
      <c r="E173" s="87"/>
      <c r="F173" s="108" t="s">
        <v>575</v>
      </c>
      <c r="G173" s="87"/>
      <c r="H173" s="87" t="s">
        <v>642</v>
      </c>
      <c r="I173" s="87" t="s">
        <v>585</v>
      </c>
      <c r="J173" s="87"/>
      <c r="K173" s="131"/>
    </row>
    <row r="174" spans="2:11" customFormat="1" ht="15" customHeight="1">
      <c r="B174" s="110"/>
      <c r="C174" s="87" t="s">
        <v>594</v>
      </c>
      <c r="D174" s="87"/>
      <c r="E174" s="87"/>
      <c r="F174" s="108" t="s">
        <v>581</v>
      </c>
      <c r="G174" s="87"/>
      <c r="H174" s="87" t="s">
        <v>642</v>
      </c>
      <c r="I174" s="87" t="s">
        <v>577</v>
      </c>
      <c r="J174" s="87">
        <v>50</v>
      </c>
      <c r="K174" s="131"/>
    </row>
    <row r="175" spans="2:11" customFormat="1" ht="15" customHeight="1">
      <c r="B175" s="110"/>
      <c r="C175" s="87" t="s">
        <v>602</v>
      </c>
      <c r="D175" s="87"/>
      <c r="E175" s="87"/>
      <c r="F175" s="108" t="s">
        <v>581</v>
      </c>
      <c r="G175" s="87"/>
      <c r="H175" s="87" t="s">
        <v>642</v>
      </c>
      <c r="I175" s="87" t="s">
        <v>577</v>
      </c>
      <c r="J175" s="87">
        <v>50</v>
      </c>
      <c r="K175" s="131"/>
    </row>
    <row r="176" spans="2:11" customFormat="1" ht="15" customHeight="1">
      <c r="B176" s="110"/>
      <c r="C176" s="87" t="s">
        <v>600</v>
      </c>
      <c r="D176" s="87"/>
      <c r="E176" s="87"/>
      <c r="F176" s="108" t="s">
        <v>581</v>
      </c>
      <c r="G176" s="87"/>
      <c r="H176" s="87" t="s">
        <v>642</v>
      </c>
      <c r="I176" s="87" t="s">
        <v>577</v>
      </c>
      <c r="J176" s="87">
        <v>50</v>
      </c>
      <c r="K176" s="131"/>
    </row>
    <row r="177" spans="2:11" customFormat="1" ht="15" customHeight="1">
      <c r="B177" s="110"/>
      <c r="C177" s="87" t="s">
        <v>112</v>
      </c>
      <c r="D177" s="87"/>
      <c r="E177" s="87"/>
      <c r="F177" s="108" t="s">
        <v>575</v>
      </c>
      <c r="G177" s="87"/>
      <c r="H177" s="87" t="s">
        <v>643</v>
      </c>
      <c r="I177" s="87" t="s">
        <v>644</v>
      </c>
      <c r="J177" s="87"/>
      <c r="K177" s="131"/>
    </row>
    <row r="178" spans="2:11" customFormat="1" ht="15" customHeight="1">
      <c r="B178" s="110"/>
      <c r="C178" s="87" t="s">
        <v>56</v>
      </c>
      <c r="D178" s="87"/>
      <c r="E178" s="87"/>
      <c r="F178" s="108" t="s">
        <v>575</v>
      </c>
      <c r="G178" s="87"/>
      <c r="H178" s="87" t="s">
        <v>645</v>
      </c>
      <c r="I178" s="87" t="s">
        <v>646</v>
      </c>
      <c r="J178" s="87">
        <v>1</v>
      </c>
      <c r="K178" s="131"/>
    </row>
    <row r="179" spans="2:11" customFormat="1" ht="15" customHeight="1">
      <c r="B179" s="110"/>
      <c r="C179" s="87" t="s">
        <v>52</v>
      </c>
      <c r="D179" s="87"/>
      <c r="E179" s="87"/>
      <c r="F179" s="108" t="s">
        <v>575</v>
      </c>
      <c r="G179" s="87"/>
      <c r="H179" s="87" t="s">
        <v>647</v>
      </c>
      <c r="I179" s="87" t="s">
        <v>577</v>
      </c>
      <c r="J179" s="87">
        <v>20</v>
      </c>
      <c r="K179" s="131"/>
    </row>
    <row r="180" spans="2:11" customFormat="1" ht="15" customHeight="1">
      <c r="B180" s="110"/>
      <c r="C180" s="87" t="s">
        <v>53</v>
      </c>
      <c r="D180" s="87"/>
      <c r="E180" s="87"/>
      <c r="F180" s="108" t="s">
        <v>575</v>
      </c>
      <c r="G180" s="87"/>
      <c r="H180" s="87" t="s">
        <v>648</v>
      </c>
      <c r="I180" s="87" t="s">
        <v>577</v>
      </c>
      <c r="J180" s="87">
        <v>255</v>
      </c>
      <c r="K180" s="131"/>
    </row>
    <row r="181" spans="2:11" customFormat="1" ht="15" customHeight="1">
      <c r="B181" s="110"/>
      <c r="C181" s="87" t="s">
        <v>113</v>
      </c>
      <c r="D181" s="87"/>
      <c r="E181" s="87"/>
      <c r="F181" s="108" t="s">
        <v>575</v>
      </c>
      <c r="G181" s="87"/>
      <c r="H181" s="87" t="s">
        <v>539</v>
      </c>
      <c r="I181" s="87" t="s">
        <v>577</v>
      </c>
      <c r="J181" s="87">
        <v>10</v>
      </c>
      <c r="K181" s="131"/>
    </row>
    <row r="182" spans="2:11" customFormat="1" ht="15" customHeight="1">
      <c r="B182" s="110"/>
      <c r="C182" s="87" t="s">
        <v>114</v>
      </c>
      <c r="D182" s="87"/>
      <c r="E182" s="87"/>
      <c r="F182" s="108" t="s">
        <v>575</v>
      </c>
      <c r="G182" s="87"/>
      <c r="H182" s="87" t="s">
        <v>649</v>
      </c>
      <c r="I182" s="87" t="s">
        <v>610</v>
      </c>
      <c r="J182" s="87"/>
      <c r="K182" s="131"/>
    </row>
    <row r="183" spans="2:11" customFormat="1" ht="15" customHeight="1">
      <c r="B183" s="110"/>
      <c r="C183" s="87" t="s">
        <v>650</v>
      </c>
      <c r="D183" s="87"/>
      <c r="E183" s="87"/>
      <c r="F183" s="108" t="s">
        <v>575</v>
      </c>
      <c r="G183" s="87"/>
      <c r="H183" s="87" t="s">
        <v>651</v>
      </c>
      <c r="I183" s="87" t="s">
        <v>610</v>
      </c>
      <c r="J183" s="87"/>
      <c r="K183" s="131"/>
    </row>
    <row r="184" spans="2:11" customFormat="1" ht="15" customHeight="1">
      <c r="B184" s="110"/>
      <c r="C184" s="87" t="s">
        <v>639</v>
      </c>
      <c r="D184" s="87"/>
      <c r="E184" s="87"/>
      <c r="F184" s="108" t="s">
        <v>575</v>
      </c>
      <c r="G184" s="87"/>
      <c r="H184" s="87" t="s">
        <v>652</v>
      </c>
      <c r="I184" s="87" t="s">
        <v>610</v>
      </c>
      <c r="J184" s="87"/>
      <c r="K184" s="131"/>
    </row>
    <row r="185" spans="2:11" customFormat="1" ht="15" customHeight="1">
      <c r="B185" s="110"/>
      <c r="C185" s="87" t="s">
        <v>116</v>
      </c>
      <c r="D185" s="87"/>
      <c r="E185" s="87"/>
      <c r="F185" s="108" t="s">
        <v>581</v>
      </c>
      <c r="G185" s="87"/>
      <c r="H185" s="87" t="s">
        <v>653</v>
      </c>
      <c r="I185" s="87" t="s">
        <v>577</v>
      </c>
      <c r="J185" s="87">
        <v>50</v>
      </c>
      <c r="K185" s="131"/>
    </row>
    <row r="186" spans="2:11" customFormat="1" ht="15" customHeight="1">
      <c r="B186" s="110"/>
      <c r="C186" s="87" t="s">
        <v>654</v>
      </c>
      <c r="D186" s="87"/>
      <c r="E186" s="87"/>
      <c r="F186" s="108" t="s">
        <v>581</v>
      </c>
      <c r="G186" s="87"/>
      <c r="H186" s="87" t="s">
        <v>655</v>
      </c>
      <c r="I186" s="87" t="s">
        <v>656</v>
      </c>
      <c r="J186" s="87"/>
      <c r="K186" s="131"/>
    </row>
    <row r="187" spans="2:11" customFormat="1" ht="15" customHeight="1">
      <c r="B187" s="110"/>
      <c r="C187" s="87" t="s">
        <v>657</v>
      </c>
      <c r="D187" s="87"/>
      <c r="E187" s="87"/>
      <c r="F187" s="108" t="s">
        <v>581</v>
      </c>
      <c r="G187" s="87"/>
      <c r="H187" s="87" t="s">
        <v>658</v>
      </c>
      <c r="I187" s="87" t="s">
        <v>656</v>
      </c>
      <c r="J187" s="87"/>
      <c r="K187" s="131"/>
    </row>
    <row r="188" spans="2:11" customFormat="1" ht="15" customHeight="1">
      <c r="B188" s="110"/>
      <c r="C188" s="87" t="s">
        <v>659</v>
      </c>
      <c r="D188" s="87"/>
      <c r="E188" s="87"/>
      <c r="F188" s="108" t="s">
        <v>581</v>
      </c>
      <c r="G188" s="87"/>
      <c r="H188" s="87" t="s">
        <v>660</v>
      </c>
      <c r="I188" s="87" t="s">
        <v>656</v>
      </c>
      <c r="J188" s="87"/>
      <c r="K188" s="131"/>
    </row>
    <row r="189" spans="2:11" customFormat="1" ht="15" customHeight="1">
      <c r="B189" s="110"/>
      <c r="C189" s="144" t="s">
        <v>661</v>
      </c>
      <c r="D189" s="87"/>
      <c r="E189" s="87"/>
      <c r="F189" s="108" t="s">
        <v>581</v>
      </c>
      <c r="G189" s="87"/>
      <c r="H189" s="87" t="s">
        <v>662</v>
      </c>
      <c r="I189" s="87" t="s">
        <v>663</v>
      </c>
      <c r="J189" s="145" t="s">
        <v>664</v>
      </c>
      <c r="K189" s="131"/>
    </row>
    <row r="190" spans="2:11" customFormat="1" ht="15" customHeight="1">
      <c r="B190" s="146"/>
      <c r="C190" s="147" t="s">
        <v>665</v>
      </c>
      <c r="D190" s="148"/>
      <c r="E190" s="148"/>
      <c r="F190" s="149" t="s">
        <v>581</v>
      </c>
      <c r="G190" s="148"/>
      <c r="H190" s="148" t="s">
        <v>666</v>
      </c>
      <c r="I190" s="148" t="s">
        <v>663</v>
      </c>
      <c r="J190" s="150" t="s">
        <v>664</v>
      </c>
      <c r="K190" s="151"/>
    </row>
    <row r="191" spans="2:11" customFormat="1" ht="15" customHeight="1">
      <c r="B191" s="110"/>
      <c r="C191" s="144" t="s">
        <v>41</v>
      </c>
      <c r="D191" s="87"/>
      <c r="E191" s="87"/>
      <c r="F191" s="108" t="s">
        <v>575</v>
      </c>
      <c r="G191" s="87"/>
      <c r="H191" s="84" t="s">
        <v>667</v>
      </c>
      <c r="I191" s="87" t="s">
        <v>668</v>
      </c>
      <c r="J191" s="87"/>
      <c r="K191" s="131"/>
    </row>
    <row r="192" spans="2:11" customFormat="1" ht="15" customHeight="1">
      <c r="B192" s="110"/>
      <c r="C192" s="144" t="s">
        <v>669</v>
      </c>
      <c r="D192" s="87"/>
      <c r="E192" s="87"/>
      <c r="F192" s="108" t="s">
        <v>575</v>
      </c>
      <c r="G192" s="87"/>
      <c r="H192" s="87" t="s">
        <v>670</v>
      </c>
      <c r="I192" s="87" t="s">
        <v>610</v>
      </c>
      <c r="J192" s="87"/>
      <c r="K192" s="131"/>
    </row>
    <row r="193" spans="2:11" customFormat="1" ht="15" customHeight="1">
      <c r="B193" s="110"/>
      <c r="C193" s="144" t="s">
        <v>671</v>
      </c>
      <c r="D193" s="87"/>
      <c r="E193" s="87"/>
      <c r="F193" s="108" t="s">
        <v>575</v>
      </c>
      <c r="G193" s="87"/>
      <c r="H193" s="87" t="s">
        <v>672</v>
      </c>
      <c r="I193" s="87" t="s">
        <v>610</v>
      </c>
      <c r="J193" s="87"/>
      <c r="K193" s="131"/>
    </row>
    <row r="194" spans="2:11" customFormat="1" ht="15" customHeight="1">
      <c r="B194" s="110"/>
      <c r="C194" s="144" t="s">
        <v>673</v>
      </c>
      <c r="D194" s="87"/>
      <c r="E194" s="87"/>
      <c r="F194" s="108" t="s">
        <v>581</v>
      </c>
      <c r="G194" s="87"/>
      <c r="H194" s="87" t="s">
        <v>674</v>
      </c>
      <c r="I194" s="87" t="s">
        <v>610</v>
      </c>
      <c r="J194" s="87"/>
      <c r="K194" s="131"/>
    </row>
    <row r="195" spans="2:11" customFormat="1" ht="15" customHeight="1">
      <c r="B195" s="137"/>
      <c r="C195" s="152"/>
      <c r="D195" s="117"/>
      <c r="E195" s="117"/>
      <c r="F195" s="117"/>
      <c r="G195" s="117"/>
      <c r="H195" s="117"/>
      <c r="I195" s="117"/>
      <c r="J195" s="117"/>
      <c r="K195" s="138"/>
    </row>
    <row r="196" spans="2:11" customFormat="1" ht="18.75" customHeight="1">
      <c r="B196" s="119"/>
      <c r="C196" s="129"/>
      <c r="D196" s="129"/>
      <c r="E196" s="129"/>
      <c r="F196" s="139"/>
      <c r="G196" s="129"/>
      <c r="H196" s="129"/>
      <c r="I196" s="129"/>
      <c r="J196" s="129"/>
      <c r="K196" s="119"/>
    </row>
    <row r="197" spans="2:11" customFormat="1" ht="18.75" customHeight="1">
      <c r="B197" s="119"/>
      <c r="C197" s="129"/>
      <c r="D197" s="129"/>
      <c r="E197" s="129"/>
      <c r="F197" s="139"/>
      <c r="G197" s="129"/>
      <c r="H197" s="129"/>
      <c r="I197" s="129"/>
      <c r="J197" s="129"/>
      <c r="K197" s="119"/>
    </row>
    <row r="198" spans="2:11" customFormat="1" ht="18.75" customHeight="1">
      <c r="B198" s="94"/>
      <c r="C198" s="94"/>
      <c r="D198" s="94"/>
      <c r="E198" s="94"/>
      <c r="F198" s="94"/>
      <c r="G198" s="94"/>
      <c r="H198" s="94"/>
      <c r="I198" s="94"/>
      <c r="J198" s="94"/>
      <c r="K198" s="94"/>
    </row>
    <row r="199" spans="2:11" customFormat="1" ht="12">
      <c r="B199" s="76"/>
      <c r="C199" s="77"/>
      <c r="D199" s="77"/>
      <c r="E199" s="77"/>
      <c r="F199" s="77"/>
      <c r="G199" s="77"/>
      <c r="H199" s="77"/>
      <c r="I199" s="77"/>
      <c r="J199" s="77"/>
      <c r="K199" s="78"/>
    </row>
    <row r="200" spans="2:11" customFormat="1" ht="22.2">
      <c r="B200" s="79"/>
      <c r="C200" s="320" t="s">
        <v>675</v>
      </c>
      <c r="D200" s="320"/>
      <c r="E200" s="320"/>
      <c r="F200" s="320"/>
      <c r="G200" s="320"/>
      <c r="H200" s="320"/>
      <c r="I200" s="320"/>
      <c r="J200" s="320"/>
      <c r="K200" s="80"/>
    </row>
    <row r="201" spans="2:11" customFormat="1" ht="25.5" customHeight="1">
      <c r="B201" s="79"/>
      <c r="C201" s="153" t="s">
        <v>676</v>
      </c>
      <c r="D201" s="153"/>
      <c r="E201" s="153"/>
      <c r="F201" s="153" t="s">
        <v>677</v>
      </c>
      <c r="G201" s="154"/>
      <c r="H201" s="321" t="s">
        <v>678</v>
      </c>
      <c r="I201" s="321"/>
      <c r="J201" s="321"/>
      <c r="K201" s="80"/>
    </row>
    <row r="202" spans="2:11" customFormat="1" ht="5.25" customHeight="1">
      <c r="B202" s="110"/>
      <c r="C202" s="105"/>
      <c r="D202" s="105"/>
      <c r="E202" s="105"/>
      <c r="F202" s="105"/>
      <c r="G202" s="129"/>
      <c r="H202" s="105"/>
      <c r="I202" s="105"/>
      <c r="J202" s="105"/>
      <c r="K202" s="131"/>
    </row>
    <row r="203" spans="2:11" customFormat="1" ht="15" customHeight="1">
      <c r="B203" s="110"/>
      <c r="C203" s="87" t="s">
        <v>668</v>
      </c>
      <c r="D203" s="87"/>
      <c r="E203" s="87"/>
      <c r="F203" s="108" t="s">
        <v>42</v>
      </c>
      <c r="G203" s="87"/>
      <c r="H203" s="319" t="s">
        <v>679</v>
      </c>
      <c r="I203" s="319"/>
      <c r="J203" s="319"/>
      <c r="K203" s="131"/>
    </row>
    <row r="204" spans="2:11" customFormat="1" ht="15" customHeight="1">
      <c r="B204" s="110"/>
      <c r="C204" s="87"/>
      <c r="D204" s="87"/>
      <c r="E204" s="87"/>
      <c r="F204" s="108" t="s">
        <v>43</v>
      </c>
      <c r="G204" s="87"/>
      <c r="H204" s="319" t="s">
        <v>680</v>
      </c>
      <c r="I204" s="319"/>
      <c r="J204" s="319"/>
      <c r="K204" s="131"/>
    </row>
    <row r="205" spans="2:11" customFormat="1" ht="15" customHeight="1">
      <c r="B205" s="110"/>
      <c r="C205" s="87"/>
      <c r="D205" s="87"/>
      <c r="E205" s="87"/>
      <c r="F205" s="108" t="s">
        <v>46</v>
      </c>
      <c r="G205" s="87"/>
      <c r="H205" s="319" t="s">
        <v>681</v>
      </c>
      <c r="I205" s="319"/>
      <c r="J205" s="319"/>
      <c r="K205" s="131"/>
    </row>
    <row r="206" spans="2:11" customFormat="1" ht="15" customHeight="1">
      <c r="B206" s="110"/>
      <c r="C206" s="87"/>
      <c r="D206" s="87"/>
      <c r="E206" s="87"/>
      <c r="F206" s="108" t="s">
        <v>44</v>
      </c>
      <c r="G206" s="87"/>
      <c r="H206" s="319" t="s">
        <v>682</v>
      </c>
      <c r="I206" s="319"/>
      <c r="J206" s="319"/>
      <c r="K206" s="131"/>
    </row>
    <row r="207" spans="2:11" customFormat="1" ht="15" customHeight="1">
      <c r="B207" s="110"/>
      <c r="C207" s="87"/>
      <c r="D207" s="87"/>
      <c r="E207" s="87"/>
      <c r="F207" s="108" t="s">
        <v>45</v>
      </c>
      <c r="G207" s="87"/>
      <c r="H207" s="319" t="s">
        <v>683</v>
      </c>
      <c r="I207" s="319"/>
      <c r="J207" s="319"/>
      <c r="K207" s="131"/>
    </row>
    <row r="208" spans="2:11" customFormat="1" ht="15" customHeight="1">
      <c r="B208" s="110"/>
      <c r="C208" s="87"/>
      <c r="D208" s="87"/>
      <c r="E208" s="87"/>
      <c r="F208" s="108"/>
      <c r="G208" s="87"/>
      <c r="H208" s="87"/>
      <c r="I208" s="87"/>
      <c r="J208" s="87"/>
      <c r="K208" s="131"/>
    </row>
    <row r="209" spans="2:11" customFormat="1" ht="15" customHeight="1">
      <c r="B209" s="110"/>
      <c r="C209" s="87" t="s">
        <v>622</v>
      </c>
      <c r="D209" s="87"/>
      <c r="E209" s="87"/>
      <c r="F209" s="108" t="s">
        <v>77</v>
      </c>
      <c r="G209" s="87"/>
      <c r="H209" s="319" t="s">
        <v>684</v>
      </c>
      <c r="I209" s="319"/>
      <c r="J209" s="319"/>
      <c r="K209" s="131"/>
    </row>
    <row r="210" spans="2:11" customFormat="1" ht="15" customHeight="1">
      <c r="B210" s="110"/>
      <c r="C210" s="87"/>
      <c r="D210" s="87"/>
      <c r="E210" s="87"/>
      <c r="F210" s="108" t="s">
        <v>517</v>
      </c>
      <c r="G210" s="87"/>
      <c r="H210" s="319" t="s">
        <v>518</v>
      </c>
      <c r="I210" s="319"/>
      <c r="J210" s="319"/>
      <c r="K210" s="131"/>
    </row>
    <row r="211" spans="2:11" customFormat="1" ht="15" customHeight="1">
      <c r="B211" s="110"/>
      <c r="C211" s="87"/>
      <c r="D211" s="87"/>
      <c r="E211" s="87"/>
      <c r="F211" s="108" t="s">
        <v>515</v>
      </c>
      <c r="G211" s="87"/>
      <c r="H211" s="319" t="s">
        <v>685</v>
      </c>
      <c r="I211" s="319"/>
      <c r="J211" s="319"/>
      <c r="K211" s="131"/>
    </row>
    <row r="212" spans="2:11" customFormat="1" ht="15" customHeight="1">
      <c r="B212" s="155"/>
      <c r="C212" s="87"/>
      <c r="D212" s="87"/>
      <c r="E212" s="87"/>
      <c r="F212" s="108" t="s">
        <v>519</v>
      </c>
      <c r="G212" s="144"/>
      <c r="H212" s="318" t="s">
        <v>520</v>
      </c>
      <c r="I212" s="318"/>
      <c r="J212" s="318"/>
      <c r="K212" s="156"/>
    </row>
    <row r="213" spans="2:11" customFormat="1" ht="15" customHeight="1">
      <c r="B213" s="155"/>
      <c r="C213" s="87"/>
      <c r="D213" s="87"/>
      <c r="E213" s="87"/>
      <c r="F213" s="108" t="s">
        <v>521</v>
      </c>
      <c r="G213" s="144"/>
      <c r="H213" s="318" t="s">
        <v>490</v>
      </c>
      <c r="I213" s="318"/>
      <c r="J213" s="318"/>
      <c r="K213" s="156"/>
    </row>
    <row r="214" spans="2:11" customFormat="1" ht="15" customHeight="1">
      <c r="B214" s="155"/>
      <c r="C214" s="87"/>
      <c r="D214" s="87"/>
      <c r="E214" s="87"/>
      <c r="F214" s="108"/>
      <c r="G214" s="144"/>
      <c r="H214" s="135"/>
      <c r="I214" s="135"/>
      <c r="J214" s="135"/>
      <c r="K214" s="156"/>
    </row>
    <row r="215" spans="2:11" customFormat="1" ht="15" customHeight="1">
      <c r="B215" s="155"/>
      <c r="C215" s="87" t="s">
        <v>646</v>
      </c>
      <c r="D215" s="87"/>
      <c r="E215" s="87"/>
      <c r="F215" s="108">
        <v>1</v>
      </c>
      <c r="G215" s="144"/>
      <c r="H215" s="318" t="s">
        <v>686</v>
      </c>
      <c r="I215" s="318"/>
      <c r="J215" s="318"/>
      <c r="K215" s="156"/>
    </row>
    <row r="216" spans="2:11" customFormat="1" ht="15" customHeight="1">
      <c r="B216" s="155"/>
      <c r="C216" s="87"/>
      <c r="D216" s="87"/>
      <c r="E216" s="87"/>
      <c r="F216" s="108">
        <v>2</v>
      </c>
      <c r="G216" s="144"/>
      <c r="H216" s="318" t="s">
        <v>687</v>
      </c>
      <c r="I216" s="318"/>
      <c r="J216" s="318"/>
      <c r="K216" s="156"/>
    </row>
    <row r="217" spans="2:11" customFormat="1" ht="15" customHeight="1">
      <c r="B217" s="155"/>
      <c r="C217" s="87"/>
      <c r="D217" s="87"/>
      <c r="E217" s="87"/>
      <c r="F217" s="108">
        <v>3</v>
      </c>
      <c r="G217" s="144"/>
      <c r="H217" s="318" t="s">
        <v>688</v>
      </c>
      <c r="I217" s="318"/>
      <c r="J217" s="318"/>
      <c r="K217" s="156"/>
    </row>
    <row r="218" spans="2:11" customFormat="1" ht="15" customHeight="1">
      <c r="B218" s="155"/>
      <c r="C218" s="87"/>
      <c r="D218" s="87"/>
      <c r="E218" s="87"/>
      <c r="F218" s="108">
        <v>4</v>
      </c>
      <c r="G218" s="144"/>
      <c r="H218" s="318" t="s">
        <v>689</v>
      </c>
      <c r="I218" s="318"/>
      <c r="J218" s="318"/>
      <c r="K218" s="156"/>
    </row>
    <row r="219" spans="2:11" customFormat="1" ht="12.75" customHeight="1">
      <c r="B219" s="157"/>
      <c r="C219" s="158"/>
      <c r="D219" s="158"/>
      <c r="E219" s="158"/>
      <c r="F219" s="158"/>
      <c r="G219" s="158"/>
      <c r="H219" s="158"/>
      <c r="I219" s="158"/>
      <c r="J219" s="158"/>
      <c r="K219" s="159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1 - BREDA - REKONSTRUKCE ...</vt:lpstr>
      <vt:lpstr>Pokyny pro vyplnění</vt:lpstr>
      <vt:lpstr>'1 - BREDA - REKONSTRUKCE ...'!Názvy_tisku</vt:lpstr>
      <vt:lpstr>'Rekapitulace stavby'!Názvy_tisku</vt:lpstr>
      <vt:lpstr>'1 - BREDA - REKONSTRUKCE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ALENA-PCLE\Petr</dc:creator>
  <cp:lastModifiedBy>Marek Zygula</cp:lastModifiedBy>
  <dcterms:created xsi:type="dcterms:W3CDTF">2026-02-04T07:51:48Z</dcterms:created>
  <dcterms:modified xsi:type="dcterms:W3CDTF">2026-02-10T07:39:13Z</dcterms:modified>
</cp:coreProperties>
</file>