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firma marek\ROZPOČTY\ROK 2025\Breda Kopule\2 etapa  kopule\VR  2 etapa hotovo\"/>
    </mc:Choice>
  </mc:AlternateContent>
  <xr:revisionPtr revIDLastSave="0" documentId="13_ncr:1_{CAAF84DC-8AF1-447F-A60E-0C133EAE11AE}" xr6:coauthVersionLast="47" xr6:coauthVersionMax="47" xr10:uidLastSave="{00000000-0000-0000-0000-000000000000}"/>
  <workbookProtection workbookAlgorithmName="SHA-512" workbookHashValue="W73CYLFq/GaTE9HkApOfnWI4rj2ctMWEYjHSTYbr7zAtVoyGQnBh72Ou+kyeFnu9C10iG5ueFQ2DT+qf2ApY0A==" workbookSaltValue="jYCDLiRavKzj+9W4ytgkAA==" workbookSpinCount="100000" lockStructure="1"/>
  <bookViews>
    <workbookView xWindow="-2295" yWindow="-20085" windowWidth="29805" windowHeight="15765" activeTab="2" xr2:uid="{00000000-000D-0000-FFFF-FFFF00000000}"/>
  </bookViews>
  <sheets>
    <sheet name="Rekapitulace stavby" sheetId="1" r:id="rId1"/>
    <sheet name="D.1., D.4 - Architektonic..." sheetId="2" r:id="rId2"/>
    <sheet name="VRN - Vedlejší rozpočtové..." sheetId="3" r:id="rId3"/>
    <sheet name="Pokyny pro vyplnění" sheetId="4" r:id="rId4"/>
  </sheets>
  <definedNames>
    <definedName name="_xlnm._FilterDatabase" localSheetId="1" hidden="1">'D.1., D.4 - Architektonic...'!$C$98:$K$421</definedName>
    <definedName name="_xlnm._FilterDatabase" localSheetId="2" hidden="1">'VRN - Vedlejší rozpočtové...'!$C$85:$K$137</definedName>
    <definedName name="_xlnm.Print_Titles" localSheetId="1">'D.1., D.4 - Architektonic...'!$98:$98</definedName>
    <definedName name="_xlnm.Print_Titles" localSheetId="0">'Rekapitulace stavby'!$52:$52</definedName>
    <definedName name="_xlnm.Print_Titles" localSheetId="2">'VRN - Vedlejší rozpočtové...'!$85:$85</definedName>
    <definedName name="_xlnm.Print_Area" localSheetId="1">'D.1., D.4 - Architektonic...'!$C$4:$J$39,'D.1., D.4 - Architektonic...'!$C$45:$J$80,'D.1., D.4 - Architektonic...'!$C$86:$K$421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2">'VRN - Vedlejší rozpočtové...'!$C$4:$J$39,'VRN - Vedlejší rozpočtové...'!$C$45:$J$67,'VRN - Vedlejší rozpočtové...'!$C$73:$K$137</definedName>
  </definedNames>
  <calcPr calcId="191029"/>
</workbook>
</file>

<file path=xl/calcChain.xml><?xml version="1.0" encoding="utf-8"?>
<calcChain xmlns="http://schemas.openxmlformats.org/spreadsheetml/2006/main">
  <c r="J406" i="2" l="1"/>
  <c r="J37" i="3"/>
  <c r="J36" i="3"/>
  <c r="AY56" i="1" s="1"/>
  <c r="J35" i="3"/>
  <c r="AX56" i="1" s="1"/>
  <c r="BI135" i="3"/>
  <c r="BH135" i="3"/>
  <c r="BG135" i="3"/>
  <c r="BF135" i="3"/>
  <c r="T135" i="3"/>
  <c r="T134" i="3"/>
  <c r="R135" i="3"/>
  <c r="R134" i="3"/>
  <c r="P135" i="3"/>
  <c r="P134" i="3"/>
  <c r="BI130" i="3"/>
  <c r="BH130" i="3"/>
  <c r="BG130" i="3"/>
  <c r="BF130" i="3"/>
  <c r="T130" i="3"/>
  <c r="T129" i="3"/>
  <c r="R130" i="3"/>
  <c r="R129" i="3"/>
  <c r="P130" i="3"/>
  <c r="P129" i="3"/>
  <c r="BI122" i="3"/>
  <c r="BH122" i="3"/>
  <c r="BG122" i="3"/>
  <c r="BF122" i="3"/>
  <c r="T122" i="3"/>
  <c r="T121" i="3"/>
  <c r="R122" i="3"/>
  <c r="R121" i="3"/>
  <c r="P122" i="3"/>
  <c r="P121" i="3" s="1"/>
  <c r="BI116" i="3"/>
  <c r="BH116" i="3"/>
  <c r="BG116" i="3"/>
  <c r="BF116" i="3"/>
  <c r="T116" i="3"/>
  <c r="R116" i="3"/>
  <c r="P116" i="3"/>
  <c r="BI108" i="3"/>
  <c r="BH108" i="3"/>
  <c r="BG108" i="3"/>
  <c r="BF108" i="3"/>
  <c r="T108" i="3"/>
  <c r="R108" i="3"/>
  <c r="P108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94" i="3"/>
  <c r="BH94" i="3"/>
  <c r="BG94" i="3"/>
  <c r="BF94" i="3"/>
  <c r="T94" i="3"/>
  <c r="T93" i="3" s="1"/>
  <c r="R94" i="3"/>
  <c r="R93" i="3"/>
  <c r="P94" i="3"/>
  <c r="P93" i="3"/>
  <c r="BI89" i="3"/>
  <c r="BH89" i="3"/>
  <c r="BG89" i="3"/>
  <c r="BF89" i="3"/>
  <c r="T89" i="3"/>
  <c r="T88" i="3" s="1"/>
  <c r="R89" i="3"/>
  <c r="R88" i="3"/>
  <c r="P89" i="3"/>
  <c r="P88" i="3" s="1"/>
  <c r="J83" i="3"/>
  <c r="J82" i="3"/>
  <c r="F80" i="3"/>
  <c r="E78" i="3"/>
  <c r="J55" i="3"/>
  <c r="J54" i="3"/>
  <c r="F52" i="3"/>
  <c r="E50" i="3"/>
  <c r="J18" i="3"/>
  <c r="E18" i="3"/>
  <c r="F55" i="3" s="1"/>
  <c r="J17" i="3"/>
  <c r="J15" i="3"/>
  <c r="E15" i="3"/>
  <c r="F82" i="3" s="1"/>
  <c r="J14" i="3"/>
  <c r="J12" i="3"/>
  <c r="J80" i="3" s="1"/>
  <c r="E7" i="3"/>
  <c r="E76" i="3"/>
  <c r="J37" i="2"/>
  <c r="J36" i="2"/>
  <c r="AY55" i="1" s="1"/>
  <c r="J35" i="2"/>
  <c r="AX55" i="1" s="1"/>
  <c r="BI419" i="2"/>
  <c r="BH419" i="2"/>
  <c r="BG419" i="2"/>
  <c r="BF419" i="2"/>
  <c r="T419" i="2"/>
  <c r="T418" i="2" s="1"/>
  <c r="R419" i="2"/>
  <c r="R418" i="2"/>
  <c r="P419" i="2"/>
  <c r="P418" i="2"/>
  <c r="BI413" i="2"/>
  <c r="BH413" i="2"/>
  <c r="BG413" i="2"/>
  <c r="BF413" i="2"/>
  <c r="T413" i="2"/>
  <c r="R413" i="2"/>
  <c r="P413" i="2"/>
  <c r="BI406" i="2"/>
  <c r="BH406" i="2"/>
  <c r="BG406" i="2"/>
  <c r="BF406" i="2"/>
  <c r="T406" i="2"/>
  <c r="R406" i="2"/>
  <c r="P406" i="2"/>
  <c r="BI400" i="2"/>
  <c r="BH400" i="2"/>
  <c r="BG400" i="2"/>
  <c r="BF400" i="2"/>
  <c r="T400" i="2"/>
  <c r="R400" i="2"/>
  <c r="P400" i="2"/>
  <c r="BI398" i="2"/>
  <c r="BH398" i="2"/>
  <c r="BG398" i="2"/>
  <c r="BF398" i="2"/>
  <c r="T398" i="2"/>
  <c r="R398" i="2"/>
  <c r="P398" i="2"/>
  <c r="BI395" i="2"/>
  <c r="BH395" i="2"/>
  <c r="BG395" i="2"/>
  <c r="BF395" i="2"/>
  <c r="T395" i="2"/>
  <c r="R395" i="2"/>
  <c r="P395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4" i="2"/>
  <c r="BH364" i="2"/>
  <c r="BG364" i="2"/>
  <c r="BF364" i="2"/>
  <c r="T364" i="2"/>
  <c r="R364" i="2"/>
  <c r="P364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299" i="2"/>
  <c r="BH299" i="2"/>
  <c r="BG299" i="2"/>
  <c r="BF299" i="2"/>
  <c r="T299" i="2"/>
  <c r="R299" i="2"/>
  <c r="P299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52" i="2"/>
  <c r="BH252" i="2"/>
  <c r="BG252" i="2"/>
  <c r="BF252" i="2"/>
  <c r="T252" i="2"/>
  <c r="R252" i="2"/>
  <c r="P252" i="2"/>
  <c r="BI247" i="2"/>
  <c r="BH247" i="2"/>
  <c r="BG247" i="2"/>
  <c r="BF247" i="2"/>
  <c r="T247" i="2"/>
  <c r="R247" i="2"/>
  <c r="P247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T224" i="2" s="1"/>
  <c r="R225" i="2"/>
  <c r="R224" i="2" s="1"/>
  <c r="P225" i="2"/>
  <c r="P224" i="2"/>
  <c r="BI223" i="2"/>
  <c r="BH223" i="2"/>
  <c r="BG223" i="2"/>
  <c r="BF223" i="2"/>
  <c r="T223" i="2"/>
  <c r="T222" i="2"/>
  <c r="R223" i="2"/>
  <c r="R222" i="2"/>
  <c r="P223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T132" i="2"/>
  <c r="R133" i="2"/>
  <c r="R132" i="2"/>
  <c r="P133" i="2"/>
  <c r="P132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18" i="2"/>
  <c r="BH118" i="2"/>
  <c r="BG118" i="2"/>
  <c r="BF118" i="2"/>
  <c r="T118" i="2"/>
  <c r="R118" i="2"/>
  <c r="P118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J96" i="2"/>
  <c r="J95" i="2"/>
  <c r="F93" i="2"/>
  <c r="E91" i="2"/>
  <c r="J55" i="2"/>
  <c r="J54" i="2"/>
  <c r="F52" i="2"/>
  <c r="E50" i="2"/>
  <c r="J18" i="2"/>
  <c r="E18" i="2"/>
  <c r="F96" i="2" s="1"/>
  <c r="J17" i="2"/>
  <c r="J15" i="2"/>
  <c r="E15" i="2"/>
  <c r="F54" i="2" s="1"/>
  <c r="J14" i="2"/>
  <c r="J12" i="2"/>
  <c r="J93" i="2" s="1"/>
  <c r="E7" i="2"/>
  <c r="E89" i="2" s="1"/>
  <c r="L50" i="1"/>
  <c r="AM50" i="1"/>
  <c r="AM49" i="1"/>
  <c r="L49" i="1"/>
  <c r="AM47" i="1"/>
  <c r="L47" i="1"/>
  <c r="L45" i="1"/>
  <c r="L44" i="1"/>
  <c r="BK371" i="2"/>
  <c r="J286" i="2"/>
  <c r="BK205" i="2"/>
  <c r="J358" i="2"/>
  <c r="BK323" i="2"/>
  <c r="BK229" i="2"/>
  <c r="BK366" i="2"/>
  <c r="BK419" i="2"/>
  <c r="BK322" i="2"/>
  <c r="BK342" i="2"/>
  <c r="J312" i="2"/>
  <c r="J234" i="2"/>
  <c r="BK145" i="2"/>
  <c r="J230" i="2"/>
  <c r="BK170" i="2"/>
  <c r="J232" i="2"/>
  <c r="BK190" i="2"/>
  <c r="J130" i="3"/>
  <c r="BK319" i="2"/>
  <c r="BK225" i="2"/>
  <c r="J366" i="2"/>
  <c r="J308" i="2"/>
  <c r="BK114" i="2"/>
  <c r="BK332" i="2"/>
  <c r="BK227" i="2"/>
  <c r="BK211" i="2"/>
  <c r="J373" i="2"/>
  <c r="J231" i="2"/>
  <c r="J184" i="2"/>
  <c r="J114" i="2"/>
  <c r="J389" i="2"/>
  <c r="J313" i="2"/>
  <c r="J200" i="2"/>
  <c r="BK389" i="2"/>
  <c r="J145" i="2"/>
  <c r="J419" i="2"/>
  <c r="BK333" i="2"/>
  <c r="J327" i="2"/>
  <c r="BK307" i="2"/>
  <c r="J213" i="2"/>
  <c r="BK252" i="2"/>
  <c r="J188" i="2"/>
  <c r="J223" i="2"/>
  <c r="BK199" i="2"/>
  <c r="J102" i="3"/>
  <c r="BK309" i="2"/>
  <c r="J216" i="2"/>
  <c r="J147" i="2"/>
  <c r="BK247" i="2"/>
  <c r="J135" i="3"/>
  <c r="BK324" i="2"/>
  <c r="BK223" i="2"/>
  <c r="BK209" i="2"/>
  <c r="BK377" i="2"/>
  <c r="BK236" i="2"/>
  <c r="J186" i="2"/>
  <c r="BK358" i="2"/>
  <c r="J319" i="2"/>
  <c r="J219" i="2"/>
  <c r="J164" i="2"/>
  <c r="J360" i="2"/>
  <c r="J334" i="2"/>
  <c r="J307" i="2"/>
  <c r="J190" i="2"/>
  <c r="J170" i="2"/>
  <c r="BK102" i="2"/>
  <c r="BK391" i="2"/>
  <c r="J316" i="2"/>
  <c r="BK291" i="2"/>
  <c r="BK196" i="2"/>
  <c r="BK123" i="2"/>
  <c r="BK219" i="2"/>
  <c r="BK174" i="2"/>
  <c r="BK125" i="2"/>
  <c r="BK334" i="2"/>
  <c r="J274" i="2"/>
  <c r="BK233" i="2"/>
  <c r="J207" i="2"/>
  <c r="J149" i="2"/>
  <c r="J375" i="2"/>
  <c r="BK327" i="2"/>
  <c r="J215" i="2"/>
  <c r="J182" i="2"/>
  <c r="J371" i="2"/>
  <c r="BK316" i="2"/>
  <c r="J217" i="2"/>
  <c r="J174" i="2"/>
  <c r="BK395" i="2"/>
  <c r="J123" i="2"/>
  <c r="J320" i="2"/>
  <c r="J202" i="2"/>
  <c r="BK369" i="2"/>
  <c r="J137" i="2"/>
  <c r="BK380" i="2"/>
  <c r="BK139" i="2"/>
  <c r="BK116" i="3"/>
  <c r="J108" i="3"/>
  <c r="J102" i="2"/>
  <c r="J369" i="2"/>
  <c r="BK295" i="2"/>
  <c r="J194" i="2"/>
  <c r="J377" i="2"/>
  <c r="J139" i="2"/>
  <c r="BK360" i="2"/>
  <c r="J238" i="2"/>
  <c r="J199" i="2"/>
  <c r="BK364" i="2"/>
  <c r="J333" i="2"/>
  <c r="BK312" i="2"/>
  <c r="BK192" i="2"/>
  <c r="J172" i="2"/>
  <c r="BK413" i="2"/>
  <c r="BK320" i="2"/>
  <c r="BK118" i="2"/>
  <c r="BK108" i="3"/>
  <c r="BK105" i="3"/>
  <c r="J105" i="3"/>
  <c r="J130" i="2"/>
  <c r="J209" i="2"/>
  <c r="BK151" i="2"/>
  <c r="BK213" i="2"/>
  <c r="J168" i="2"/>
  <c r="J395" i="2"/>
  <c r="BK217" i="2"/>
  <c r="BK176" i="2"/>
  <c r="J322" i="2"/>
  <c r="J236" i="2"/>
  <c r="J160" i="2"/>
  <c r="J94" i="3"/>
  <c r="BK127" i="2"/>
  <c r="J338" i="2"/>
  <c r="J284" i="2"/>
  <c r="BK212" i="2"/>
  <c r="BK166" i="2"/>
  <c r="BK313" i="2"/>
  <c r="J270" i="2"/>
  <c r="J176" i="2"/>
  <c r="J104" i="2"/>
  <c r="J391" i="2"/>
  <c r="J291" i="2"/>
  <c r="J127" i="2"/>
  <c r="BK352" i="2"/>
  <c r="J141" i="2"/>
  <c r="BK108" i="2"/>
  <c r="BK102" i="3"/>
  <c r="BK153" i="2"/>
  <c r="J220" i="2"/>
  <c r="J178" i="2"/>
  <c r="BK194" i="2"/>
  <c r="BK155" i="2"/>
  <c r="J364" i="2"/>
  <c r="BK215" i="2"/>
  <c r="BK135" i="3"/>
  <c r="BK398" i="2"/>
  <c r="BK266" i="2"/>
  <c r="BK221" i="2"/>
  <c r="BK89" i="3"/>
  <c r="BK338" i="2"/>
  <c r="J299" i="2"/>
  <c r="BK110" i="2"/>
  <c r="J344" i="2"/>
  <c r="J315" i="2"/>
  <c r="BK133" i="2"/>
  <c r="J323" i="2"/>
  <c r="J218" i="2"/>
  <c r="J196" i="2"/>
  <c r="J380" i="2"/>
  <c r="J342" i="2"/>
  <c r="J233" i="2"/>
  <c r="J118" i="2"/>
  <c r="J151" i="2"/>
  <c r="J89" i="3"/>
  <c r="BK94" i="3"/>
  <c r="J329" i="2"/>
  <c r="BK310" i="2"/>
  <c r="BK200" i="2"/>
  <c r="BK112" i="2"/>
  <c r="J192" i="2"/>
  <c r="BK149" i="2"/>
  <c r="J350" i="2"/>
  <c r="J326" i="2"/>
  <c r="J261" i="2"/>
  <c r="BK231" i="2"/>
  <c r="BK180" i="2"/>
  <c r="J108" i="2"/>
  <c r="BK329" i="2"/>
  <c r="J205" i="2"/>
  <c r="J398" i="2"/>
  <c r="BK326" i="2"/>
  <c r="BK164" i="2"/>
  <c r="BK220" i="2"/>
  <c r="BK160" i="2"/>
  <c r="AS54" i="1"/>
  <c r="J122" i="3"/>
  <c r="J227" i="2"/>
  <c r="BK143" i="2"/>
  <c r="J247" i="2"/>
  <c r="BK207" i="2"/>
  <c r="BK157" i="2"/>
  <c r="J229" i="2"/>
  <c r="J212" i="2"/>
  <c r="BK130" i="3"/>
  <c r="BK400" i="2"/>
  <c r="J295" i="2"/>
  <c r="BK230" i="2"/>
  <c r="J206" i="2"/>
  <c r="J309" i="2"/>
  <c r="J252" i="2"/>
  <c r="BK184" i="2"/>
  <c r="BK375" i="2"/>
  <c r="J339" i="2"/>
  <c r="J310" i="2"/>
  <c r="BK168" i="2"/>
  <c r="J162" i="2"/>
  <c r="BK308" i="2"/>
  <c r="BK206" i="2"/>
  <c r="BK162" i="2"/>
  <c r="J166" i="2"/>
  <c r="J332" i="2"/>
  <c r="BK238" i="2"/>
  <c r="J133" i="2"/>
  <c r="BK350" i="2"/>
  <c r="BK104" i="2"/>
  <c r="J400" i="2"/>
  <c r="BK344" i="2"/>
  <c r="J324" i="2"/>
  <c r="BK284" i="2"/>
  <c r="J225" i="2"/>
  <c r="BK270" i="2"/>
  <c r="BK218" i="2"/>
  <c r="BK172" i="2"/>
  <c r="J112" i="2"/>
  <c r="BK330" i="2"/>
  <c r="J266" i="2"/>
  <c r="BK234" i="2"/>
  <c r="BK261" i="2"/>
  <c r="J211" i="2"/>
  <c r="BK141" i="2"/>
  <c r="J330" i="2"/>
  <c r="BK214" i="2"/>
  <c r="BK130" i="2"/>
  <c r="BK299" i="2"/>
  <c r="J221" i="2"/>
  <c r="BK188" i="2"/>
  <c r="BK137" i="2"/>
  <c r="J336" i="2"/>
  <c r="BK235" i="2"/>
  <c r="BK202" i="2"/>
  <c r="J125" i="2"/>
  <c r="BK339" i="2"/>
  <c r="BK315" i="2"/>
  <c r="BK274" i="2"/>
  <c r="J110" i="2"/>
  <c r="BK147" i="2"/>
  <c r="J413" i="2"/>
  <c r="J143" i="2"/>
  <c r="BK122" i="3"/>
  <c r="J116" i="3"/>
  <c r="BK216" i="2"/>
  <c r="J235" i="2"/>
  <c r="BK186" i="2"/>
  <c r="J153" i="2"/>
  <c r="J352" i="2"/>
  <c r="BK178" i="2"/>
  <c r="BK406" i="2"/>
  <c r="BK232" i="2"/>
  <c r="J180" i="2"/>
  <c r="BK373" i="2"/>
  <c r="J155" i="2"/>
  <c r="BK336" i="2"/>
  <c r="BK286" i="2"/>
  <c r="J214" i="2"/>
  <c r="BK182" i="2"/>
  <c r="J157" i="2"/>
  <c r="BK101" i="2" l="1"/>
  <c r="T101" i="2"/>
  <c r="R122" i="2"/>
  <c r="P159" i="2"/>
  <c r="T198" i="2"/>
  <c r="R208" i="2"/>
  <c r="P237" i="2"/>
  <c r="P318" i="2"/>
  <c r="P341" i="2"/>
  <c r="BK379" i="2"/>
  <c r="J379" i="2"/>
  <c r="J77" i="2"/>
  <c r="BK394" i="2"/>
  <c r="J394" i="2"/>
  <c r="J78" i="2" s="1"/>
  <c r="P101" i="3"/>
  <c r="P87" i="3" s="1"/>
  <c r="P86" i="3" s="1"/>
  <c r="AU56" i="1" s="1"/>
  <c r="T109" i="2"/>
  <c r="R159" i="2"/>
  <c r="BK208" i="2"/>
  <c r="J208" i="2"/>
  <c r="J70" i="2" s="1"/>
  <c r="R237" i="2"/>
  <c r="BK341" i="2"/>
  <c r="J341" i="2" s="1"/>
  <c r="J76" i="2" s="1"/>
  <c r="R379" i="2"/>
  <c r="T394" i="2"/>
  <c r="T101" i="3"/>
  <c r="T87" i="3"/>
  <c r="T86" i="3" s="1"/>
  <c r="BK101" i="3"/>
  <c r="J101" i="3"/>
  <c r="J63" i="3"/>
  <c r="BK109" i="2"/>
  <c r="J109" i="2" s="1"/>
  <c r="J62" i="2" s="1"/>
  <c r="P122" i="2"/>
  <c r="BK136" i="2"/>
  <c r="T136" i="2"/>
  <c r="P198" i="2"/>
  <c r="T208" i="2"/>
  <c r="BK237" i="2"/>
  <c r="J237" i="2" s="1"/>
  <c r="J74" i="2" s="1"/>
  <c r="R318" i="2"/>
  <c r="R341" i="2"/>
  <c r="T379" i="2"/>
  <c r="R394" i="2"/>
  <c r="R109" i="2"/>
  <c r="T159" i="2"/>
  <c r="BK204" i="2"/>
  <c r="J204" i="2"/>
  <c r="J69" i="2" s="1"/>
  <c r="R204" i="2"/>
  <c r="T237" i="2"/>
  <c r="T318" i="2"/>
  <c r="P379" i="2"/>
  <c r="P394" i="2"/>
  <c r="P101" i="2"/>
  <c r="P109" i="2"/>
  <c r="T122" i="2"/>
  <c r="P136" i="2"/>
  <c r="R136" i="2"/>
  <c r="BK198" i="2"/>
  <c r="J198" i="2"/>
  <c r="J68" i="2" s="1"/>
  <c r="P204" i="2"/>
  <c r="T204" i="2"/>
  <c r="P226" i="2"/>
  <c r="T226" i="2"/>
  <c r="T341" i="2"/>
  <c r="R101" i="3"/>
  <c r="R87" i="3"/>
  <c r="R86" i="3"/>
  <c r="R101" i="2"/>
  <c r="R100" i="2"/>
  <c r="BK122" i="2"/>
  <c r="J122" i="2"/>
  <c r="J63" i="2"/>
  <c r="BK159" i="2"/>
  <c r="J159" i="2"/>
  <c r="J67" i="2" s="1"/>
  <c r="R198" i="2"/>
  <c r="P208" i="2"/>
  <c r="BK226" i="2"/>
  <c r="J226" i="2"/>
  <c r="J73" i="2" s="1"/>
  <c r="R226" i="2"/>
  <c r="BK318" i="2"/>
  <c r="J318" i="2" s="1"/>
  <c r="J75" i="2" s="1"/>
  <c r="BE125" i="2"/>
  <c r="BE149" i="2"/>
  <c r="BE178" i="2"/>
  <c r="BE186" i="2"/>
  <c r="BE200" i="2"/>
  <c r="BE206" i="2"/>
  <c r="BE217" i="2"/>
  <c r="BE230" i="2"/>
  <c r="BE232" i="2"/>
  <c r="BE291" i="2"/>
  <c r="BE307" i="2"/>
  <c r="BE308" i="2"/>
  <c r="BE309" i="2"/>
  <c r="BE313" i="2"/>
  <c r="BE329" i="2"/>
  <c r="BE366" i="2"/>
  <c r="BE118" i="2"/>
  <c r="BE139" i="2"/>
  <c r="BE145" i="2"/>
  <c r="BE160" i="2"/>
  <c r="BE166" i="2"/>
  <c r="BE172" i="2"/>
  <c r="BE202" i="2"/>
  <c r="BE218" i="2"/>
  <c r="BE219" i="2"/>
  <c r="BE227" i="2"/>
  <c r="BE231" i="2"/>
  <c r="BE233" i="2"/>
  <c r="BE236" i="2"/>
  <c r="BE238" i="2"/>
  <c r="BE270" i="2"/>
  <c r="BE324" i="2"/>
  <c r="BE391" i="2"/>
  <c r="J52" i="3"/>
  <c r="F83" i="3"/>
  <c r="BK93" i="3"/>
  <c r="J93" i="3"/>
  <c r="J62" i="3"/>
  <c r="BE162" i="2"/>
  <c r="BE176" i="2"/>
  <c r="BE194" i="2"/>
  <c r="BE199" i="2"/>
  <c r="BE212" i="2"/>
  <c r="BE234" i="2"/>
  <c r="BE235" i="2"/>
  <c r="BE247" i="2"/>
  <c r="BE274" i="2"/>
  <c r="BE284" i="2"/>
  <c r="BE326" i="2"/>
  <c r="BE327" i="2"/>
  <c r="BE333" i="2"/>
  <c r="BE339" i="2"/>
  <c r="BE369" i="2"/>
  <c r="BE377" i="2"/>
  <c r="BE389" i="2"/>
  <c r="BE395" i="2"/>
  <c r="BE398" i="2"/>
  <c r="BE400" i="2"/>
  <c r="E48" i="3"/>
  <c r="F54" i="3"/>
  <c r="BE94" i="3"/>
  <c r="BK129" i="3"/>
  <c r="J129" i="3"/>
  <c r="J65" i="3"/>
  <c r="E48" i="2"/>
  <c r="BE184" i="2"/>
  <c r="BE192" i="2"/>
  <c r="BE205" i="2"/>
  <c r="BE220" i="2"/>
  <c r="BE223" i="2"/>
  <c r="BE225" i="2"/>
  <c r="BE315" i="2"/>
  <c r="BE316" i="2"/>
  <c r="BE322" i="2"/>
  <c r="BE323" i="2"/>
  <c r="BE336" i="2"/>
  <c r="BE375" i="2"/>
  <c r="BE130" i="3"/>
  <c r="BK121" i="3"/>
  <c r="J121" i="3"/>
  <c r="J64" i="3"/>
  <c r="BE127" i="2"/>
  <c r="BE216" i="2"/>
  <c r="BK88" i="3"/>
  <c r="J88" i="3" s="1"/>
  <c r="J61" i="3" s="1"/>
  <c r="J52" i="2"/>
  <c r="F95" i="2"/>
  <c r="BE114" i="2"/>
  <c r="BE123" i="2"/>
  <c r="BE137" i="2"/>
  <c r="BE153" i="2"/>
  <c r="BE196" i="2"/>
  <c r="BE261" i="2"/>
  <c r="BE286" i="2"/>
  <c r="BE104" i="2"/>
  <c r="BE147" i="2"/>
  <c r="BE164" i="2"/>
  <c r="BE170" i="2"/>
  <c r="BE174" i="2"/>
  <c r="BE180" i="2"/>
  <c r="BE214" i="2"/>
  <c r="BE229" i="2"/>
  <c r="BE299" i="2"/>
  <c r="BE320" i="2"/>
  <c r="BE332" i="2"/>
  <c r="BE338" i="2"/>
  <c r="BE380" i="2"/>
  <c r="BE89" i="3"/>
  <c r="BE102" i="3"/>
  <c r="BE105" i="3"/>
  <c r="BE108" i="3"/>
  <c r="BE116" i="3"/>
  <c r="BE122" i="3"/>
  <c r="BE112" i="2"/>
  <c r="BE151" i="2"/>
  <c r="BE319" i="2"/>
  <c r="BE330" i="2"/>
  <c r="BE344" i="2"/>
  <c r="BE406" i="2"/>
  <c r="BE413" i="2"/>
  <c r="BE419" i="2"/>
  <c r="BK134" i="3"/>
  <c r="J134" i="3"/>
  <c r="J66" i="3"/>
  <c r="F55" i="2"/>
  <c r="BE141" i="2"/>
  <c r="BE342" i="2"/>
  <c r="BE358" i="2"/>
  <c r="BK132" i="2"/>
  <c r="J132" i="2"/>
  <c r="J64" i="2"/>
  <c r="BK418" i="2"/>
  <c r="J418" i="2" s="1"/>
  <c r="J79" i="2" s="1"/>
  <c r="BE135" i="3"/>
  <c r="BE102" i="2"/>
  <c r="BE130" i="2"/>
  <c r="BE209" i="2"/>
  <c r="BE213" i="2"/>
  <c r="BE215" i="2"/>
  <c r="BE221" i="2"/>
  <c r="BE252" i="2"/>
  <c r="BE266" i="2"/>
  <c r="BE352" i="2"/>
  <c r="BE360" i="2"/>
  <c r="BE371" i="2"/>
  <c r="BK222" i="2"/>
  <c r="J222" i="2"/>
  <c r="J71" i="2" s="1"/>
  <c r="BK224" i="2"/>
  <c r="J224" i="2" s="1"/>
  <c r="J72" i="2" s="1"/>
  <c r="BE110" i="2"/>
  <c r="BE133" i="2"/>
  <c r="BE157" i="2"/>
  <c r="BE334" i="2"/>
  <c r="BE373" i="2"/>
  <c r="BE108" i="2"/>
  <c r="BE143" i="2"/>
  <c r="BE155" i="2"/>
  <c r="BE168" i="2"/>
  <c r="BE182" i="2"/>
  <c r="BE188" i="2"/>
  <c r="BE190" i="2"/>
  <c r="BE207" i="2"/>
  <c r="BE211" i="2"/>
  <c r="BE295" i="2"/>
  <c r="BE310" i="2"/>
  <c r="BE312" i="2"/>
  <c r="BE350" i="2"/>
  <c r="BE364" i="2"/>
  <c r="J34" i="3"/>
  <c r="AW56" i="1" s="1"/>
  <c r="F36" i="2"/>
  <c r="BC55" i="1" s="1"/>
  <c r="F34" i="2"/>
  <c r="BA55" i="1" s="1"/>
  <c r="F34" i="3"/>
  <c r="BA56" i="1" s="1"/>
  <c r="J34" i="2"/>
  <c r="AW55" i="1" s="1"/>
  <c r="F35" i="2"/>
  <c r="BB55" i="1" s="1"/>
  <c r="F36" i="3"/>
  <c r="BC56" i="1" s="1"/>
  <c r="F35" i="3"/>
  <c r="BB56" i="1" s="1"/>
  <c r="F37" i="2"/>
  <c r="BD55" i="1" s="1"/>
  <c r="F37" i="3"/>
  <c r="BD56" i="1" s="1"/>
  <c r="P100" i="2" l="1"/>
  <c r="R135" i="2"/>
  <c r="R99" i="2" s="1"/>
  <c r="T135" i="2"/>
  <c r="BK135" i="2"/>
  <c r="J135" i="2" s="1"/>
  <c r="J65" i="2" s="1"/>
  <c r="T100" i="2"/>
  <c r="P135" i="2"/>
  <c r="BK100" i="2"/>
  <c r="BK87" i="3"/>
  <c r="J87" i="3" s="1"/>
  <c r="J60" i="3" s="1"/>
  <c r="J101" i="2"/>
  <c r="J61" i="2" s="1"/>
  <c r="J136" i="2"/>
  <c r="J66" i="2" s="1"/>
  <c r="F33" i="2"/>
  <c r="AZ55" i="1" s="1"/>
  <c r="BD54" i="1"/>
  <c r="W33" i="1" s="1"/>
  <c r="J33" i="2"/>
  <c r="AV55" i="1" s="1"/>
  <c r="AT55" i="1" s="1"/>
  <c r="J33" i="3"/>
  <c r="AV56" i="1" s="1"/>
  <c r="AT56" i="1" s="1"/>
  <c r="BC54" i="1"/>
  <c r="AY54" i="1" s="1"/>
  <c r="F33" i="3"/>
  <c r="AZ56" i="1" s="1"/>
  <c r="BB54" i="1"/>
  <c r="W31" i="1" s="1"/>
  <c r="BA54" i="1"/>
  <c r="W30" i="1" s="1"/>
  <c r="T99" i="2" l="1"/>
  <c r="P99" i="2"/>
  <c r="AU55" i="1" s="1"/>
  <c r="AU54" i="1" s="1"/>
  <c r="BK99" i="2"/>
  <c r="J99" i="2" s="1"/>
  <c r="J59" i="2" s="1"/>
  <c r="J100" i="2"/>
  <c r="J60" i="2" s="1"/>
  <c r="BK86" i="3"/>
  <c r="J86" i="3" s="1"/>
  <c r="J30" i="3" s="1"/>
  <c r="AG56" i="1" s="1"/>
  <c r="AN56" i="1" s="1"/>
  <c r="AZ54" i="1"/>
  <c r="W29" i="1" s="1"/>
  <c r="AW54" i="1"/>
  <c r="AK30" i="1" s="1"/>
  <c r="AX54" i="1"/>
  <c r="W32" i="1"/>
  <c r="J30" i="2" l="1"/>
  <c r="AG55" i="1" s="1"/>
  <c r="AN55" i="1" s="1"/>
  <c r="J39" i="3"/>
  <c r="J59" i="3"/>
  <c r="AV54" i="1"/>
  <c r="AK29" i="1" s="1"/>
  <c r="AG54" i="1" l="1"/>
  <c r="AK26" i="1" s="1"/>
  <c r="AK35" i="1" s="1"/>
  <c r="J39" i="2"/>
  <c r="AT54" i="1"/>
  <c r="AN54" i="1" l="1"/>
</calcChain>
</file>

<file path=xl/sharedStrings.xml><?xml version="1.0" encoding="utf-8"?>
<sst xmlns="http://schemas.openxmlformats.org/spreadsheetml/2006/main" count="4562" uniqueCount="1087">
  <si>
    <t>Export Komplet</t>
  </si>
  <si>
    <t>VZ</t>
  </si>
  <si>
    <t>2.0</t>
  </si>
  <si>
    <t/>
  </si>
  <si>
    <t>False</t>
  </si>
  <si>
    <t>{20da6a72-fe57-4f33-972b-958b4820d766}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</si>
  <si>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</si>
  <si>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</si>
  <si>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</si>
  <si>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</si>
  <si>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</si>
  <si>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</si>
  <si>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</si>
  <si>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</si>
  <si>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02_2026</t>
  </si>
  <si>
    <t>Stavba:</t>
  </si>
  <si>
    <t>Stavební úpravy objektu občanského vybavení - obchodního domu BREDA spojené se změnou účelu užívání části stavby</t>
  </si>
  <si>
    <t>KSO:</t>
  </si>
  <si>
    <t>CC-CZ:</t>
  </si>
  <si>
    <t>Místo:</t>
  </si>
  <si>
    <t>Nám. Republiky č.p. 159, 160 Opava</t>
  </si>
  <si>
    <t>Datum:</t>
  </si>
  <si>
    <t>13. 2. 2026</t>
  </si>
  <si>
    <t>Zadavatel:</t>
  </si>
  <si>
    <t>IČ:</t>
  </si>
  <si>
    <t xml:space="preserve"> </t>
  </si>
  <si>
    <t>DIČ:</t>
  </si>
  <si>
    <t>Zhotovitel:</t>
  </si>
  <si>
    <t>Projektant:</t>
  </si>
  <si>
    <t>Projekční kancelář INFOHOME, Opava</t>
  </si>
  <si>
    <t>True</t>
  </si>
  <si>
    <t>Zpracovatel:</t>
  </si>
  <si>
    <t>76445755</t>
  </si>
  <si>
    <t>Ing. Alena Chmelová, Opava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</si>
  <si>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</si>
  <si>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</si>
  <si>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</si>
  <si>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</si>
  <si>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</si>
  <si>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</si>
  <si>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</si>
  <si>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</si>
  <si>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</si>
  <si>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</si>
  <si>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</si>
  <si>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</si>
  <si>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</si>
  <si>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</si>
  <si>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</si>
  <si>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</si>
  <si>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</si>
  <si>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</si>
  <si>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</si>
  <si>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</si>
  <si>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</si>
  <si>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</si>
  <si>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</si>
  <si>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</si>
  <si>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</si>
  <si>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</si>
  <si>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</si>
  <si>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</si>
  <si>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</si>
  <si>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</si>
  <si>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</si>
  <si>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</si>
  <si>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</si>
  <si>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</si>
  <si>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</si>
  <si>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</si>
  <si>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</si>
  <si>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</si>
  <si>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</si>
  <si>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</si>
  <si>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</si>
  <si>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D.1., D.4</t>
  </si>
  <si>
    <t>Architektonicko stavební řešení, TZB</t>
  </si>
  <si>
    <t>STA</t>
  </si>
  <si>
    <t>1</t>
  </si>
  <si>
    <t>{dc3e3c30-408b-4ee6-899f-f8bb25fb0556}</t>
  </si>
  <si>
    <t>2</t>
  </si>
  <si>
    <t>VRN</t>
  </si>
  <si>
    <t>Vedlejší rozpočtové náklady</t>
  </si>
  <si>
    <t>{de79ea64-c386-4a67-a30e-07940fa456cc}</t>
  </si>
  <si>
    <t>KRYCÍ LIST SOUPISU PRACÍ</t>
  </si>
  <si>
    <t>Objekt:</t>
  </si>
  <si>
    <t>D.1., D.4 - Architektonicko stavební řešení, TZB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</si>
  <si>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</si>
  <si>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</si>
  <si>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</si>
  <si>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</si>
  <si>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</si>
  <si>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</si>
  <si>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</si>
  <si>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</si>
  <si>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</si>
  <si>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</si>
  <si>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</si>
  <si>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</si>
  <si>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</si>
  <si>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OST - Ostatní pro ZTI, oddíl 721, 722, 725</t>
  </si>
  <si>
    <t xml:space="preserve">    730 - Vytápění a chlazení</t>
  </si>
  <si>
    <t xml:space="preserve">    741 - Elektroinstalace - silnoproud</t>
  </si>
  <si>
    <t xml:space="preserve">    742 - Elektroinstalace - slaboproud</t>
  </si>
  <si>
    <t xml:space="preserve">    750 - Větrání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</si>
  <si>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</si>
  <si>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</si>
  <si>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</si>
  <si>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</si>
  <si>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</si>
  <si>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</si>
  <si>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</si>
  <si>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</si>
  <si>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</si>
  <si>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</si>
  <si>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</si>
  <si>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</si>
  <si>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</si>
  <si>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</si>
  <si>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</si>
  <si>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</si>
  <si>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</si>
  <si>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</si>
  <si>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</si>
  <si>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</si>
  <si>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</si>
  <si>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</si>
  <si>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</si>
  <si>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</si>
  <si>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</si>
  <si>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611325421</t>
  </si>
  <si>
    <t>Oprava vápenocementové omítky vnitřních ploch štukové dvouvrstvé, tl. jádrové omítky do 20 mm a tl. štuku do 3 mm stropů, v rozsahu opravované plochy do 10%</t>
  </si>
  <si>
    <t>m2</t>
  </si>
  <si>
    <t>CS ÚRS 2026 01</t>
  </si>
  <si>
    <t>4</t>
  </si>
  <si>
    <t>-305561744</t>
  </si>
  <si>
    <t>Online PSC</t>
  </si>
  <si>
    <t>https://podminky.urs.cz/item/CS_URS_2026_01/611325421</t>
  </si>
  <si>
    <t>612325421</t>
  </si>
  <si>
    <t>Oprava vápenocementové omítky vnitřních ploch štukové dvouvrstvé, tl. jádrové omítky do 20 mm a tl. štuku do 3 mm stěn, v rozsahu opravované plochy do 10%</t>
  </si>
  <si>
    <t>1549855256</t>
  </si>
  <si>
    <t>https://podminky.urs.cz/item/CS_URS_2026_01/612325421</t>
  </si>
  <si>
    <t>VV</t>
  </si>
  <si>
    <t>dle TZ a PD</t>
  </si>
  <si>
    <t>(68,000+34,000+23,000+43,000+5,170*4+39,400+6,400+9,600+2,000+9,500+4,000*5)*3,950</t>
  </si>
  <si>
    <t>3</t>
  </si>
  <si>
    <t>63-01R</t>
  </si>
  <si>
    <t>Úprava podlahy v místě vybouraného vstupního portálu - doplnění podlahy vč. nášlapné vrstvy</t>
  </si>
  <si>
    <t>kpl</t>
  </si>
  <si>
    <t>147366585</t>
  </si>
  <si>
    <t>9</t>
  </si>
  <si>
    <t>Ostatní konstrukce a práce, bourání</t>
  </si>
  <si>
    <t>949101112</t>
  </si>
  <si>
    <t>Lešení pomocné pracovní pro objekty pozemních staveb pro zatížení do 150 kg/m2, o výšce lešeňové podlahy přes 1,9 do 3,5 m</t>
  </si>
  <si>
    <t>-1411555213</t>
  </si>
  <si>
    <t>https://podminky.urs.cz/item/CS_URS_2026_01/949101112</t>
  </si>
  <si>
    <t>5</t>
  </si>
  <si>
    <t>952901111</t>
  </si>
  <si>
    <t>Vyčištění budov nebo objektů před předáním do užívání budov bytové nebo občanské výstavby, světlé výšky podlaží do 4 m</t>
  </si>
  <si>
    <t>96819497</t>
  </si>
  <si>
    <t>https://podminky.urs.cz/item/CS_URS_2026_01/952901111</t>
  </si>
  <si>
    <t>962032230</t>
  </si>
  <si>
    <t>Bourání zdiva nadzákladového z cihel pálených plných nebo lícových nebo vápenopískových na maltu vápennou nebo vápenocementovou, objemu do 1 m3</t>
  </si>
  <si>
    <t>m3</t>
  </si>
  <si>
    <t>1479309122</t>
  </si>
  <si>
    <t>https://podminky.urs.cz/item/CS_URS_2026_01/962032230</t>
  </si>
  <si>
    <t>dle TZ a  PD</t>
  </si>
  <si>
    <t>"práh vstupního portálu"  4,830*0,850*0,320</t>
  </si>
  <si>
    <t>7</t>
  </si>
  <si>
    <t>968062747</t>
  </si>
  <si>
    <t>Vybourání dřevěných rámů oken s křídly, dveřních zárubní, vrat, stěn, ostění nebo obkladů stěn plných, zasklených nebo výkladních pevných nebo otevíratelných, plochy přes 4 m2</t>
  </si>
  <si>
    <t>724154482</t>
  </si>
  <si>
    <t>https://podminky.urs.cz/item/CS_URS_2026_01/968062747</t>
  </si>
  <si>
    <t>"vstupní portál"  4,830*3,255</t>
  </si>
  <si>
    <t>997</t>
  </si>
  <si>
    <t>Doprava suti a vybouraných hmot</t>
  </si>
  <si>
    <t>8</t>
  </si>
  <si>
    <t>997013151</t>
  </si>
  <si>
    <t>Vnitrostaveništní doprava suti a vybouraných hmot vodorovně do 50 m s naložením s omezením mechanizace pro budovy a haly výšky do 6 m</t>
  </si>
  <si>
    <t>t</t>
  </si>
  <si>
    <t>-1491409621</t>
  </si>
  <si>
    <t>https://podminky.urs.cz/item/CS_URS_2026_01/997013151</t>
  </si>
  <si>
    <t>997013501</t>
  </si>
  <si>
    <t>Odvoz suti a vybouraných hmot na skládku nebo meziskládku se složením, na vzdálenost do 1 km</t>
  </si>
  <si>
    <t>-1979391942</t>
  </si>
  <si>
    <t>https://podminky.urs.cz/item/CS_URS_2026_01/997013501</t>
  </si>
  <si>
    <t>10</t>
  </si>
  <si>
    <t>997013509</t>
  </si>
  <si>
    <t>Odvoz suti a vybouraných hmot na skládku nebo meziskládku se složením, na vzdálenost Příplatek k ceně za každý další započatý 1 km přes 1 km</t>
  </si>
  <si>
    <t>1397751608</t>
  </si>
  <si>
    <t>https://podminky.urs.cz/item/CS_URS_2026_01/997013509</t>
  </si>
  <si>
    <t>3,22*14 'Přepočtené koeficientem množství</t>
  </si>
  <si>
    <t>11</t>
  </si>
  <si>
    <t>997013631</t>
  </si>
  <si>
    <t>Poplatek za uložení stavebního odpadu na skládce (skládkovné) směsného stavebního a demoličního zatříděného do Katalogu odpadů pod kódem 17 09 04</t>
  </si>
  <si>
    <t>-478833653</t>
  </si>
  <si>
    <t>https://podminky.urs.cz/item/CS_URS_2026_01/997013631</t>
  </si>
  <si>
    <t>998</t>
  </si>
  <si>
    <t>Přesun hmot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</si>
  <si>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</si>
  <si>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</si>
  <si>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1994692447</t>
  </si>
  <si>
    <t>https://podminky.urs.cz/item/CS_URS_2026_01/998011008</t>
  </si>
  <si>
    <t>PSV</t>
  </si>
  <si>
    <t>Práce a dodávky PSV</t>
  </si>
  <si>
    <t>721</t>
  </si>
  <si>
    <t>Zdravotechnika - vnitřní kanalizace</t>
  </si>
  <si>
    <t>13</t>
  </si>
  <si>
    <t>721110951</t>
  </si>
  <si>
    <t>Opravy odpadního potrubí kameninového vsazení odbočky do potrubí DN 100</t>
  </si>
  <si>
    <t>kus</t>
  </si>
  <si>
    <t>16</t>
  </si>
  <si>
    <t>-627746429</t>
  </si>
  <si>
    <t>https://podminky.urs.cz/item/CS_URS_2026_01/721110951</t>
  </si>
  <si>
    <t>14</t>
  </si>
  <si>
    <t>721174025</t>
  </si>
  <si>
    <t>Potrubí z trub polypropylenových odpadní (svislé) DN 110</t>
  </si>
  <si>
    <t>m</t>
  </si>
  <si>
    <t>1923674997</t>
  </si>
  <si>
    <t>https://podminky.urs.cz/item/CS_URS_2026_01/721174025</t>
  </si>
  <si>
    <t>15</t>
  </si>
  <si>
    <t>721174042</t>
  </si>
  <si>
    <t>Potrubí z trub polypropylenových připojovací DN 40</t>
  </si>
  <si>
    <t>-1310156910</t>
  </si>
  <si>
    <t>https://podminky.urs.cz/item/CS_URS_2026_01/721174042</t>
  </si>
  <si>
    <t>721174043</t>
  </si>
  <si>
    <t>Potrubí z trub polypropylenových připojovací DN 50</t>
  </si>
  <si>
    <t>-442418425</t>
  </si>
  <si>
    <t>https://podminky.urs.cz/item/CS_URS_2026_01/721174043</t>
  </si>
  <si>
    <t>17</t>
  </si>
  <si>
    <t>721174044</t>
  </si>
  <si>
    <t>Potrubí z trub polypropylenových připojovací DN 75</t>
  </si>
  <si>
    <t>120599199</t>
  </si>
  <si>
    <t>https://podminky.urs.cz/item/CS_URS_2026_01/721174044</t>
  </si>
  <si>
    <t>18</t>
  </si>
  <si>
    <t>721174045</t>
  </si>
  <si>
    <t>Potrubí z trub polypropylenových připojovací DN 110</t>
  </si>
  <si>
    <t>-778210439</t>
  </si>
  <si>
    <t>https://podminky.urs.cz/item/CS_URS_2026_01/721174045</t>
  </si>
  <si>
    <t>19</t>
  </si>
  <si>
    <t>721194105</t>
  </si>
  <si>
    <t>Vyměření přípojek na potrubí vyvedení a upevnění odpadních výpustek DN 50</t>
  </si>
  <si>
    <t>-2070588305</t>
  </si>
  <si>
    <t>https://podminky.urs.cz/item/CS_URS_2026_01/721194105</t>
  </si>
  <si>
    <t>20</t>
  </si>
  <si>
    <t>721194109</t>
  </si>
  <si>
    <t>Vyměření přípojek na potrubí vyvedení a upevnění odpadních výpustek DN 110</t>
  </si>
  <si>
    <t>-1908431812</t>
  </si>
  <si>
    <t>https://podminky.urs.cz/item/CS_URS_2026_01/721194109</t>
  </si>
  <si>
    <t>721226511</t>
  </si>
  <si>
    <t>Zápachové uzávěrky podomítkové (Pe) s krycí deskou pro pračku a myčku DN 40</t>
  </si>
  <si>
    <t>-517893355</t>
  </si>
  <si>
    <t>https://podminky.urs.cz/item/CS_URS_2026_01/721226511</t>
  </si>
  <si>
    <t>22</t>
  </si>
  <si>
    <t>721290111</t>
  </si>
  <si>
    <t>Zkouška těsnosti kanalizace v objektech vodou do DN 125</t>
  </si>
  <si>
    <t>-606519708</t>
  </si>
  <si>
    <t>https://podminky.urs.cz/item/CS_URS_2026_01/721290111</t>
  </si>
  <si>
    <t>23</t>
  </si>
  <si>
    <t>998721111</t>
  </si>
  <si>
    <t>Přesun hmot pro vnitřní kanalizaci stanovený z hmotnosti přesunovaného materiálu vodorovná dopravní vzdálenost do 50 m s omezením mechanizace v objektech výšky do 6 m</t>
  </si>
  <si>
    <t>1972155643</t>
  </si>
  <si>
    <t>https://podminky.urs.cz/item/CS_URS_2026_01/998721111</t>
  </si>
  <si>
    <t>722</t>
  </si>
  <si>
    <t>Zdravotechnika - vnitřní vodovod</t>
  </si>
  <si>
    <t>24</t>
  </si>
  <si>
    <t>722176112</t>
  </si>
  <si>
    <t>Montáž potrubí z plastových trub svařovaných polyfuzně D přes 16 do 20 mm</t>
  </si>
  <si>
    <t>-477340772</t>
  </si>
  <si>
    <t>https://podminky.urs.cz/item/CS_URS_2026_01/722176112</t>
  </si>
  <si>
    <t>25</t>
  </si>
  <si>
    <t>M</t>
  </si>
  <si>
    <t>28615133</t>
  </si>
  <si>
    <t>trubka plastová PPR vodovodní PN 16 D 20mm</t>
  </si>
  <si>
    <t>32</t>
  </si>
  <si>
    <t>1795086126</t>
  </si>
  <si>
    <t>55*1,03 'Přepočtené koeficientem množství</t>
  </si>
  <si>
    <t>26</t>
  </si>
  <si>
    <t>722176113</t>
  </si>
  <si>
    <t>Montáž potrubí z plastových trub svařovaných polyfuzně D přes 20 do 25 mm</t>
  </si>
  <si>
    <t>-1837701743</t>
  </si>
  <si>
    <t>https://podminky.urs.cz/item/CS_URS_2026_01/722176113</t>
  </si>
  <si>
    <t>27</t>
  </si>
  <si>
    <t>28615153</t>
  </si>
  <si>
    <t>trubka plastová PPR vodovodní PN 20 D 25mm</t>
  </si>
  <si>
    <t>1986164310</t>
  </si>
  <si>
    <t>67*1,03 'Přepočtené koeficientem množství</t>
  </si>
  <si>
    <t>28</t>
  </si>
  <si>
    <t>722176114</t>
  </si>
  <si>
    <t>Montáž potrubí z plastových trub svařovaných polyfuzně D přes 25 do 32 mm</t>
  </si>
  <si>
    <t>-477792221</t>
  </si>
  <si>
    <t>https://podminky.urs.cz/item/CS_URS_2026_01/722176114</t>
  </si>
  <si>
    <t>29</t>
  </si>
  <si>
    <t>28615155</t>
  </si>
  <si>
    <t>trubka plastová PPR vodovodní PN 20 D 32mm</t>
  </si>
  <si>
    <t>1426872848</t>
  </si>
  <si>
    <t>80*1,03 'Přepočtené koeficientem množství</t>
  </si>
  <si>
    <t>30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</si>
  <si>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</si>
  <si>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</si>
  <si>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-1548853020</t>
  </si>
  <si>
    <t>https://podminky.urs.cz/item/CS_URS_2026_01/722181221</t>
  </si>
  <si>
    <t>31</t>
  </si>
  <si>
    <t>722181222</t>
  </si>
  <si>
    <t>Ochrana potrubí termoizolačními trubicemi z pěnového polyetylenu PE přilepenými v příčných a podélných spojích, tloušťky izolace přes 6 do 9 mm, vnitřního průměru izolace DN přes 22 do 45 mm</t>
  </si>
  <si>
    <t>1640186266</t>
  </si>
  <si>
    <t>https://podminky.urs.cz/item/CS_URS_2026_01/722181222</t>
  </si>
  <si>
    <t>722190401</t>
  </si>
  <si>
    <t>Zřízení přípojek na potrubí vyvedení a upevnění výpustek do DN 25</t>
  </si>
  <si>
    <t>1751536205</t>
  </si>
  <si>
    <t>https://podminky.urs.cz/item/CS_URS_2026_01/722190401</t>
  </si>
  <si>
    <t>33</t>
  </si>
  <si>
    <t>722220152</t>
  </si>
  <si>
    <t>Armatury s jedním závitem nástěnky plastové (PPR) PN 20 (SDR 6) DN 20 x G 1/2"</t>
  </si>
  <si>
    <t>10644584</t>
  </si>
  <si>
    <t>https://podminky.urs.cz/item/CS_URS_2026_01/722220152</t>
  </si>
  <si>
    <t>34</t>
  </si>
  <si>
    <t>722220231</t>
  </si>
  <si>
    <t>Armatury s jedním závitem přechodové tvarovky PPR, PN 20 (SDR 6) s kovovým závitem vnitřním přechodky dGK D 20 x G 1/2"</t>
  </si>
  <si>
    <t>330733444</t>
  </si>
  <si>
    <t>https://podminky.urs.cz/item/CS_URS_2026_01/722220231</t>
  </si>
  <si>
    <t>35</t>
  </si>
  <si>
    <t>722220240</t>
  </si>
  <si>
    <t>Armatury s jedním závitem přechodové tvarovky PPR, PN 20 (SDR 6) s kovovým závitem vnitřním přechodky dGK D 25 x G 1/2"</t>
  </si>
  <si>
    <t>-144347988</t>
  </si>
  <si>
    <t>https://podminky.urs.cz/item/CS_URS_2026_01/722220240</t>
  </si>
  <si>
    <t>36</t>
  </si>
  <si>
    <t>722220250</t>
  </si>
  <si>
    <t>Armatury s jedním závitem přechodové tvarovky PPR, PN 20 (SDR 6) s kovovým závitem vnitřním přechodky dGK D 32 x G 3/4"</t>
  </si>
  <si>
    <t>1712825059</t>
  </si>
  <si>
    <t>https://podminky.urs.cz/item/CS_URS_2026_01/722220250</t>
  </si>
  <si>
    <t>37</t>
  </si>
  <si>
    <t>722232043</t>
  </si>
  <si>
    <t>Armatury se dvěma závity kulové kohouty PN 42 do 185 °C přímé vnitřní závit G 1/2"</t>
  </si>
  <si>
    <t>-659947483</t>
  </si>
  <si>
    <t>https://podminky.urs.cz/item/CS_URS_2026_01/722232043</t>
  </si>
  <si>
    <t>38</t>
  </si>
  <si>
    <t>722232044</t>
  </si>
  <si>
    <t>Armatury se dvěma závity kulové kohouty PN 42 do 185 °C přímé vnitřní závit G 3/4"</t>
  </si>
  <si>
    <t>-1926380477</t>
  </si>
  <si>
    <t>https://podminky.urs.cz/item/CS_URS_2026_01/722232044</t>
  </si>
  <si>
    <t>39</t>
  </si>
  <si>
    <t>722290234</t>
  </si>
  <si>
    <t>Zkoušky, proplach a desinfekce vodovodního potrubí proplach a desinfekce vodovodního potrubí do DN 80</t>
  </si>
  <si>
    <t>-711874967</t>
  </si>
  <si>
    <t>https://podminky.urs.cz/item/CS_URS_2026_01/722290234</t>
  </si>
  <si>
    <t>40</t>
  </si>
  <si>
    <t>722290246</t>
  </si>
  <si>
    <t>Zkoušky, proplach a desinfekce vodovodního potrubí zkoušky těsnosti vodovodního potrubí plastového do DN 40</t>
  </si>
  <si>
    <t>-490198076</t>
  </si>
  <si>
    <t>https://podminky.urs.cz/item/CS_URS_2026_01/722290246</t>
  </si>
  <si>
    <t>41</t>
  </si>
  <si>
    <t>725813111</t>
  </si>
  <si>
    <t>Ventily rohové bez připojovací trubičky nebo flexi hadičky G 1/2"</t>
  </si>
  <si>
    <t>soubor</t>
  </si>
  <si>
    <t>-1114441223</t>
  </si>
  <si>
    <t>https://podminky.urs.cz/item/CS_URS_2026_01/725813111</t>
  </si>
  <si>
    <t>42</t>
  </si>
  <si>
    <t>998722111</t>
  </si>
  <si>
    <t>Přesun hmot pro vnitřní vodovod stanovený z hmotnosti přesunovaného materiálu vodorovná dopravní vzdálenost do 50 m s omezením mechanizace v objektech výšky do 6 m</t>
  </si>
  <si>
    <t>1528932158</t>
  </si>
  <si>
    <t>https://podminky.urs.cz/item/CS_URS_2026_01/998722111</t>
  </si>
  <si>
    <t>725</t>
  </si>
  <si>
    <t>Zdravotechnika - zařizovací předměty</t>
  </si>
  <si>
    <t>43</t>
  </si>
  <si>
    <t>725-01R</t>
  </si>
  <si>
    <t>Zařizovací předměty vč. kompletace ( 5 ks umyvadel š.60 cm,4 ks WC vč. příslušenstí , 2 ks bidet vč. příslušenství , 1 x výlevka vč. Přílušenství,1 x dřez vč. přílusenství , 7ks baterie vč. příslušenství )</t>
  </si>
  <si>
    <t>-667297422</t>
  </si>
  <si>
    <t>44</t>
  </si>
  <si>
    <t>726111051</t>
  </si>
  <si>
    <t>Předstěnové instalační systémy pro zazdění do masivních zděných konstrukcí pro závěsné výlevky ovládání zepředu, stavební výšky 1100 až 1350 mm</t>
  </si>
  <si>
    <t>-1464964010</t>
  </si>
  <si>
    <t>https://podminky.urs.cz/item/CS_URS_2026_01/726111051</t>
  </si>
  <si>
    <t>45</t>
  </si>
  <si>
    <t>998725211</t>
  </si>
  <si>
    <t>Přesun hmot pro zařizovací předměty stanovený procentní sazbou (%) z ceny vodorovná dopravní vzdálenost do 50 m s omezením mechanizace v objektech výšky do 6 m</t>
  </si>
  <si>
    <t>%</t>
  </si>
  <si>
    <t>-1868773504</t>
  </si>
  <si>
    <t>https://podminky.urs.cz/item/CS_URS_2026_01/998725211</t>
  </si>
  <si>
    <t>OST</t>
  </si>
  <si>
    <t>Ostatní pro ZTI, oddíl 721, 722, 725</t>
  </si>
  <si>
    <t>46</t>
  </si>
  <si>
    <t>799-01</t>
  </si>
  <si>
    <t>Ostatní montažní práce</t>
  </si>
  <si>
    <t>hod.</t>
  </si>
  <si>
    <t>1696820874</t>
  </si>
  <si>
    <t>47</t>
  </si>
  <si>
    <t>799-02</t>
  </si>
  <si>
    <t>Drobný instalační a závěsný materiál</t>
  </si>
  <si>
    <t>soub.</t>
  </si>
  <si>
    <t>619343974</t>
  </si>
  <si>
    <t>48</t>
  </si>
  <si>
    <t>799-03</t>
  </si>
  <si>
    <t>Doprava, zajištění materiálu a telekomunikace</t>
  </si>
  <si>
    <t>-1061448345</t>
  </si>
  <si>
    <t>730</t>
  </si>
  <si>
    <t>Vytápění a chlazení</t>
  </si>
  <si>
    <t>49</t>
  </si>
  <si>
    <t>730-1</t>
  </si>
  <si>
    <t xml:space="preserve">sestava venkovní jednotka klimatizace s TČ </t>
  </si>
  <si>
    <t>-1148344906</t>
  </si>
  <si>
    <t>P</t>
  </si>
  <si>
    <t>Poznámka k položce:_x000D_
- celkový výkon Qch/Qt 124/103 kW, 400V, Pi 55kW, R410A, inverter_x000D_
- vytápění zařízením klimatizace s TČ a mopžností chlazení v letních měsících. Výpočet pro topení je _x000D_
40W/m2 při -10°C venkovní teploty. Kondenzační jednotky klimatizace v průjezdu. Sání vzduchu z rpsotoru _x000D_
průjezdu. Výfuk vzduchu přes žaluzii s tlumičem hluku. Vnitnří kazeroté stropní ejdntoy zavěšeny pod _x000D_
stropem. Potrubní rozvody vedeny v roštěch. Odvod kondenzátu od vnitřních jednotek zajistí ZTI (není v naší _x000D_
CN). Elektor napájení a jištění zařízení zajistí profese ELE.</t>
  </si>
  <si>
    <t>50</t>
  </si>
  <si>
    <t>730-2</t>
  </si>
  <si>
    <t>kazetové stropní jednotky 900x900 Qch/Qt 7,3/8kW</t>
  </si>
  <si>
    <t>ks</t>
  </si>
  <si>
    <t>641156456</t>
  </si>
  <si>
    <t>51</t>
  </si>
  <si>
    <t>730-3</t>
  </si>
  <si>
    <t xml:space="preserve">kazetové stropní jednotky 900x900 Qch/Qt 5,6/6,3kW </t>
  </si>
  <si>
    <t>914098189</t>
  </si>
  <si>
    <t>52</t>
  </si>
  <si>
    <t>730-4</t>
  </si>
  <si>
    <t xml:space="preserve">dekorační kryty </t>
  </si>
  <si>
    <t>-1198053103</t>
  </si>
  <si>
    <t>53</t>
  </si>
  <si>
    <t>730-5</t>
  </si>
  <si>
    <t>kabelové ovládače</t>
  </si>
  <si>
    <t>-1260302989</t>
  </si>
  <si>
    <t>54</t>
  </si>
  <si>
    <t>730-6</t>
  </si>
  <si>
    <t>refnety, rozbočovače</t>
  </si>
  <si>
    <t>-166871279</t>
  </si>
  <si>
    <t>55</t>
  </si>
  <si>
    <t>730-7</t>
  </si>
  <si>
    <t>propojovací CU potrubí, kabeláž, izolace</t>
  </si>
  <si>
    <t>406382914</t>
  </si>
  <si>
    <t>56</t>
  </si>
  <si>
    <t>730-8</t>
  </si>
  <si>
    <t xml:space="preserve">výfukové potrubí od klimatizace předizol.panely </t>
  </si>
  <si>
    <t>402627103</t>
  </si>
  <si>
    <t>57</t>
  </si>
  <si>
    <t>730-9</t>
  </si>
  <si>
    <t>protihluková nasávací a výfuková žaluzie</t>
  </si>
  <si>
    <t>697753535</t>
  </si>
  <si>
    <t>58</t>
  </si>
  <si>
    <t>730-10</t>
  </si>
  <si>
    <t xml:space="preserve">drobný montážní materiál </t>
  </si>
  <si>
    <t>-1044924835</t>
  </si>
  <si>
    <t>59</t>
  </si>
  <si>
    <t>730-11</t>
  </si>
  <si>
    <t>montáž zařízení, zprovoznění, zaškolení</t>
  </si>
  <si>
    <t>1025929803</t>
  </si>
  <si>
    <t>60</t>
  </si>
  <si>
    <t>730-12</t>
  </si>
  <si>
    <t>doprava, transport, přesuny hmot</t>
  </si>
  <si>
    <t>1028228432</t>
  </si>
  <si>
    <t>741</t>
  </si>
  <si>
    <t>Elektroinstalace - silnoproud</t>
  </si>
  <si>
    <t>61</t>
  </si>
  <si>
    <t>741-001R</t>
  </si>
  <si>
    <t>Elektroinstalace silnoproud - dle samostatného rozpočtu</t>
  </si>
  <si>
    <t>2079774670</t>
  </si>
  <si>
    <t>742</t>
  </si>
  <si>
    <t>Elektroinstalace - slaboproud</t>
  </si>
  <si>
    <t>62</t>
  </si>
  <si>
    <t>742-001R</t>
  </si>
  <si>
    <t>Elektroinstalace slaboproud - dle samostatného rozpočtu</t>
  </si>
  <si>
    <t>-1685441294</t>
  </si>
  <si>
    <t>750</t>
  </si>
  <si>
    <t>Větrání</t>
  </si>
  <si>
    <t>63</t>
  </si>
  <si>
    <t>750-1</t>
  </si>
  <si>
    <t>kompaktní rekuperační jednotka</t>
  </si>
  <si>
    <t>2136655442</t>
  </si>
  <si>
    <t xml:space="preserve">Poznámka k položce:_x000D_
- Qv 5.000 m3/h, 300Pa, 400V, filtrace vzduchu, elektrický ohřev 9kW, digitální regulace, ovládač_x000D_
- Výpočet výkonu pro větrání vychází z max.počtu 200 osob v prostoru, tedy 25m3/h / os, celkem tedy 5.000 m3/h. VZT _x000D_
jednotka v technickém průjezdu v zázemí, osazena na zemi. Vzduch bude nasáván přes žaluzii, v jednotce s _x000D_
rekuperací bude fitrován a dle ptřeby ohříván el.ohřívačem. Distribuce vzdchu v rpostoru bude textilními _x000D_
rukávy s mikroperforací. Odvod znehodnoceného vzduchu bude ze dvou míst potrubím pods tropem. _x000D_
ovládání zařízení vlastní regulací přes ovládač nebo internet vzdálenou správou.Odvod kondenzátu od _x000D_
jednotky vzt zajistí ZTI (není v naší CN). Elektor napájení a jištění zařízení zajistí profese ELE._x000D_
</t>
  </si>
  <si>
    <t>64</t>
  </si>
  <si>
    <t>750-2</t>
  </si>
  <si>
    <t xml:space="preserve">nasávací a výfukové žaluzie </t>
  </si>
  <si>
    <t>-2086918948</t>
  </si>
  <si>
    <t>65</t>
  </si>
  <si>
    <t>750-3</t>
  </si>
  <si>
    <t>tlumiče hluku do potrubí</t>
  </si>
  <si>
    <t>85787621</t>
  </si>
  <si>
    <t>66</t>
  </si>
  <si>
    <t>750-4</t>
  </si>
  <si>
    <t>4-hrané potrubí do obv. 2,6m</t>
  </si>
  <si>
    <t>489463780</t>
  </si>
  <si>
    <t>67</t>
  </si>
  <si>
    <t>750-5</t>
  </si>
  <si>
    <t xml:space="preserve">textilní vyústka přívodní, kruhová </t>
  </si>
  <si>
    <t>1517863165</t>
  </si>
  <si>
    <t>68</t>
  </si>
  <si>
    <t>750-6</t>
  </si>
  <si>
    <t xml:space="preserve">tepelná izolace VZT potrubí </t>
  </si>
  <si>
    <t>98526146</t>
  </si>
  <si>
    <t>69</t>
  </si>
  <si>
    <t>750-7</t>
  </si>
  <si>
    <t xml:space="preserve">drobný montážní a kotvící materiál </t>
  </si>
  <si>
    <t>-1382464938</t>
  </si>
  <si>
    <t>70</t>
  </si>
  <si>
    <t>750-8</t>
  </si>
  <si>
    <t>montáž, zprovoznění zařízení</t>
  </si>
  <si>
    <t>-984090435</t>
  </si>
  <si>
    <t>71</t>
  </si>
  <si>
    <t>750-9</t>
  </si>
  <si>
    <t>47294771</t>
  </si>
  <si>
    <t>763</t>
  </si>
  <si>
    <t>Konstrukce suché výstavby</t>
  </si>
  <si>
    <t>72</t>
  </si>
  <si>
    <t>763111414</t>
  </si>
  <si>
    <t>Příčka ze sádrokartonových desek s nosnou konstrukcí z jednoduchých ocelových profilů UW, CW dvojitě opláštěná deskami standardními A tl. 2 x 12,5 mm s izolací, EI 60, příčka tl. 125 mm, profil 75, Rw do 53 dB</t>
  </si>
  <si>
    <t>-107168085</t>
  </si>
  <si>
    <t>https://podminky.urs.cz/item/CS_URS_2026_01/763111414</t>
  </si>
  <si>
    <t>m.č. 103, 106, 114</t>
  </si>
  <si>
    <t>(2,690+1,780+9,085+5,430+2,295+1,610)*3,950</t>
  </si>
  <si>
    <t>-1,900*2,020*2-0,900*2,020</t>
  </si>
  <si>
    <t>m.č. 115</t>
  </si>
  <si>
    <t>(3,900+2,320)*3,950-0,900*2,020</t>
  </si>
  <si>
    <t>Součet</t>
  </si>
  <si>
    <t>73</t>
  </si>
  <si>
    <t>763111424</t>
  </si>
  <si>
    <t>Příčka ze sádrokartonových desek s nosnou konstrukcí z jednoduchých ocelových profilů UW, CW dvojitě opláštěná deskami protipožárními DF tl. 2 x 12,5 mm EI 90, příčka tl. 125 mm, profil 75, s izolací, Rw do 57 dB</t>
  </si>
  <si>
    <t>658132319</t>
  </si>
  <si>
    <t>https://podminky.urs.cz/item/CS_URS_2026_01/763111424</t>
  </si>
  <si>
    <t>oddělení řešeného a neřešeného prostoru</t>
  </si>
  <si>
    <t>(1,890+0,540+1,000+4,290+4,590+5,195)*3,350-1,000*2,020</t>
  </si>
  <si>
    <t>74</t>
  </si>
  <si>
    <t>763111433</t>
  </si>
  <si>
    <t>Příčka ze sádrokartonových desek s nosnou konstrukcí z jednoduchých ocelových profilů UW, CW dvojitě opláštěná deskami impregnovanými H2 tl. 2 x 12,5 mm EI 60, příčka tl. 125 mm, profil 75, bez izolace</t>
  </si>
  <si>
    <t>823887260</t>
  </si>
  <si>
    <t>https://podminky.urs.cz/item/CS_URS_2026_01/763111433</t>
  </si>
  <si>
    <t>m.č. 107, 108  WC</t>
  </si>
  <si>
    <t>(2,040*2+0,540+1,285+1,245+2,500+1,535)*3,950</t>
  </si>
  <si>
    <t>-0,800*2,020*3-0,900*2,020*2</t>
  </si>
  <si>
    <t>m.č. 113a WC</t>
  </si>
  <si>
    <t>2,310*3,950-1,000*2,020</t>
  </si>
  <si>
    <t>75</t>
  </si>
  <si>
    <t>763111444</t>
  </si>
  <si>
    <t>Příčka ze sádrokartonových desek s nosnou konstrukcí z jednoduchých ocelových profilů UW, CW dvojitě opláštěná deskami protipožárními impregnovanými DFH2 tl. 2 x 12,5 mm EI 90, příčka tl. 125 mm, profil 75, s izolací, Rw do 57 dB</t>
  </si>
  <si>
    <t>1267471835</t>
  </si>
  <si>
    <t>https://podminky.urs.cz/item/CS_URS_2026_01/763111444</t>
  </si>
  <si>
    <t>oddělení řešeného v části s m.č. 113a, 113b (WC, výlevka) a neřešeného prostoru</t>
  </si>
  <si>
    <t>(5,225+1,780)*3,950</t>
  </si>
  <si>
    <t>76</t>
  </si>
  <si>
    <t>763111717</t>
  </si>
  <si>
    <t>Příčka ze sádrokartonových desek ostatní konstrukce a práce na příčkách ze sádrokartonových desek základní penetrační nátěr (oboustranný)</t>
  </si>
  <si>
    <t>-719716923</t>
  </si>
  <si>
    <t>https://podminky.urs.cz/item/CS_URS_2026_01/763111717</t>
  </si>
  <si>
    <t>103,673+56,622+42,702+27,670</t>
  </si>
  <si>
    <t>77</t>
  </si>
  <si>
    <t>763111723</t>
  </si>
  <si>
    <t>Příčka ze sádrokartonových desek ostatní konstrukce a práce na příčkách ze sádrokartonových desek ochrana rohů úhelníky hliníkové</t>
  </si>
  <si>
    <t>-499672470</t>
  </si>
  <si>
    <t>https://podminky.urs.cz/item/CS_URS_2026_01/763111723</t>
  </si>
  <si>
    <t>3,950*2</t>
  </si>
  <si>
    <t>78</t>
  </si>
  <si>
    <t>763111742</t>
  </si>
  <si>
    <t>Příčka ze sádrokartonových desek ostatní konstrukce a práce na příčkách ze sádrokartonových desek montáž jedné vrstvy tepelné izolace</t>
  </si>
  <si>
    <t>-1910263124</t>
  </si>
  <si>
    <t>https://podminky.urs.cz/item/CS_URS_2026_01/763111742</t>
  </si>
  <si>
    <t>SDK impreg</t>
  </si>
  <si>
    <t>79</t>
  </si>
  <si>
    <t>63150970</t>
  </si>
  <si>
    <t>role akustická a tepelně izolační ze skelných vláken tl 60mm</t>
  </si>
  <si>
    <t>784368151</t>
  </si>
  <si>
    <t>42,802*1,05 'Přepočtené koeficientem množství</t>
  </si>
  <si>
    <t>80</t>
  </si>
  <si>
    <t>763121453</t>
  </si>
  <si>
    <t>Stěna předsazená ze sádrokartonových desek s nosnou konstrukcí z ocelových profilů CW, UW dvojitě opláštěná deskami protipožárními DF tl. 2 x 12,5 mm bez izolace, EI 30, stěna tl. 100 mm, profil 75</t>
  </si>
  <si>
    <t>1699013575</t>
  </si>
  <si>
    <t>https://podminky.urs.cz/item/CS_URS_2026_01/763121453</t>
  </si>
  <si>
    <t>předstěna výkladců</t>
  </si>
  <si>
    <t>(4,765+4,640)*3,410</t>
  </si>
  <si>
    <t>81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</si>
  <si>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</si>
  <si>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</si>
  <si>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678725041</t>
  </si>
  <si>
    <t>https://podminky.urs.cz/item/CS_URS_2026_01/763121590</t>
  </si>
  <si>
    <t>"m.č. 113a, 113b"  (0,900+0,150)*(1,200+0,150)*2</t>
  </si>
  <si>
    <t>82</t>
  </si>
  <si>
    <t>763121714</t>
  </si>
  <si>
    <t>Stěna předsazená ze sádrokartonových desek ostatní konstrukce a práce na předsazených stěnách ze sádrokartonových desek základní penetrační nátěr</t>
  </si>
  <si>
    <t>-2099382943</t>
  </si>
  <si>
    <t>https://podminky.urs.cz/item/CS_URS_2026_01/763121714</t>
  </si>
  <si>
    <t>83</t>
  </si>
  <si>
    <t>763181311</t>
  </si>
  <si>
    <t>Výplně otvorů konstrukcí ze sádrokartonových desek montáž zárubně kovové s konstrukcí jednokřídlové</t>
  </si>
  <si>
    <t>7144683</t>
  </si>
  <si>
    <t>https://podminky.urs.cz/item/CS_URS_2026_01/763181311</t>
  </si>
  <si>
    <t>"700"  3</t>
  </si>
  <si>
    <t>"800"  4</t>
  </si>
  <si>
    <t>"900"  1</t>
  </si>
  <si>
    <t>"900 požární"  1</t>
  </si>
  <si>
    <t>84</t>
  </si>
  <si>
    <t>55331594</t>
  </si>
  <si>
    <t>zárubeň jednokřídlá ocelová pro sádrokartonové příčky tl stěny 110-150mm rozměru 700/1970, 2100mm</t>
  </si>
  <si>
    <t>347664533</t>
  </si>
  <si>
    <t>85</t>
  </si>
  <si>
    <t>55331595</t>
  </si>
  <si>
    <t>zárubeň jednokřídlá ocelová pro sádrokartonové příčky tl stěny 110-150mm rozměru 800/1970, 2100mm</t>
  </si>
  <si>
    <t>1579307069</t>
  </si>
  <si>
    <t>86</t>
  </si>
  <si>
    <t>55331596</t>
  </si>
  <si>
    <t>zárubeň jednokřídlá ocelová pro sádrokartonové příčky tl stěny 110-150mm rozměru 900/1970, 2100mm</t>
  </si>
  <si>
    <t>776907291</t>
  </si>
  <si>
    <t>87</t>
  </si>
  <si>
    <t>763181312</t>
  </si>
  <si>
    <t>Výplně otvorů konstrukcí ze sádrokartonových desek montáž zárubně kovové s konstrukcí dvoukřídlové</t>
  </si>
  <si>
    <t>-47740362</t>
  </si>
  <si>
    <t>https://podminky.urs.cz/item/CS_URS_2026_01/763181312</t>
  </si>
  <si>
    <t>88</t>
  </si>
  <si>
    <t>763-02R</t>
  </si>
  <si>
    <t>zárubeň dvoukřídlá ocelová pro sádrokartonové příčky tl stěny 125mm rozměru 1800/1970mm</t>
  </si>
  <si>
    <t>1890980883</t>
  </si>
  <si>
    <t>89</t>
  </si>
  <si>
    <t>763181423</t>
  </si>
  <si>
    <t>Výplně otvorů konstrukcí ze sádrokartonových desek ztužující výplň otvoru pro dveře s UA a UW profilem, výšky příčky přes 3,75 do 4,25 m</t>
  </si>
  <si>
    <t>1817220544</t>
  </si>
  <si>
    <t>https://podminky.urs.cz/item/CS_URS_2026_01/763181423</t>
  </si>
  <si>
    <t>90</t>
  </si>
  <si>
    <t>763-01R</t>
  </si>
  <si>
    <t>Ztužující výplň otvoru pro kruhové okno v SDK příčce</t>
  </si>
  <si>
    <t>-407736886</t>
  </si>
  <si>
    <t>91</t>
  </si>
  <si>
    <t>998763411</t>
  </si>
  <si>
    <t>Přesun hmot pro konstrukce montované z desek sádrokartonových, sádrovláknitých, cementovláknitých nebo cementových stanovený procentní sazbou (%) z ceny vodorovná dopravní vzdálenost do 50 m s omezením mechanizace v objektech výšky do 6 m</t>
  </si>
  <si>
    <t>841104505</t>
  </si>
  <si>
    <t>https://podminky.urs.cz/item/CS_URS_2026_01/998763411</t>
  </si>
  <si>
    <t>766</t>
  </si>
  <si>
    <t>Konstrukce truhlářské</t>
  </si>
  <si>
    <t>92</t>
  </si>
  <si>
    <t>766-01R</t>
  </si>
  <si>
    <t>D+M kruhového protipožárního okna průměr 2000 mm</t>
  </si>
  <si>
    <t>1276777990</t>
  </si>
  <si>
    <t>93</t>
  </si>
  <si>
    <t>766660001</t>
  </si>
  <si>
    <t>Montáž dveřních křídel dřevěných nebo plastových otevíravých do ocelové zárubně povrchově upravených jednokřídlových, šířky do 800 mm</t>
  </si>
  <si>
    <t>105120174</t>
  </si>
  <si>
    <t>https://podminky.urs.cz/item/CS_URS_2026_01/766660001</t>
  </si>
  <si>
    <t>94</t>
  </si>
  <si>
    <t>61162085</t>
  </si>
  <si>
    <t>dveře jednokřídlé dřevotřískové povrch laminátový plné 700x1970-2100mm</t>
  </si>
  <si>
    <t>-667857529</t>
  </si>
  <si>
    <t>95</t>
  </si>
  <si>
    <t>61162086</t>
  </si>
  <si>
    <t>dveře jednokřídlé dřevotřískové povrch laminátový plné 800x1970-2100mm</t>
  </si>
  <si>
    <t>663939850</t>
  </si>
  <si>
    <t>96</t>
  </si>
  <si>
    <t>766660002</t>
  </si>
  <si>
    <t>Montáž dveřních křídel dřevěných nebo plastových otevíravých do ocelové zárubně povrchově upravených jednokřídlových, šířky přes 800 mm</t>
  </si>
  <si>
    <t>-522163831</t>
  </si>
  <si>
    <t>https://podminky.urs.cz/item/CS_URS_2026_01/766660002</t>
  </si>
  <si>
    <t>97</t>
  </si>
  <si>
    <t>61162087</t>
  </si>
  <si>
    <t>dveře jednokřídlé dřevotřískové povrch laminátový plné 900x1970-2100mm</t>
  </si>
  <si>
    <t>-56804738</t>
  </si>
  <si>
    <t>98</t>
  </si>
  <si>
    <t>766660012</t>
  </si>
  <si>
    <t>Montáž dveřních křídel dřevěných nebo plastových otevíravých do ocelové zárubně povrchově upravených dvoukřídlových, šířky přes 1450 mm</t>
  </si>
  <si>
    <t>-1500338038</t>
  </si>
  <si>
    <t>https://podminky.urs.cz/item/CS_URS_2026_01/766660012</t>
  </si>
  <si>
    <t>99</t>
  </si>
  <si>
    <t>61162118</t>
  </si>
  <si>
    <t>dveře dvoukřídlé dřevotřískové povrch laminátový plné 1800x1970-2100mm</t>
  </si>
  <si>
    <t>1538447621</t>
  </si>
  <si>
    <t>100</t>
  </si>
  <si>
    <t>766660022</t>
  </si>
  <si>
    <t>Montáž dveřních křídel dřevěných nebo plastových otevíravých do ocelové zárubně protipožárních jednokřídlových, šířky přes 800 mm</t>
  </si>
  <si>
    <t>-1510592670</t>
  </si>
  <si>
    <t>https://podminky.urs.cz/item/CS_URS_2026_01/766660022</t>
  </si>
  <si>
    <t>101</t>
  </si>
  <si>
    <t>61165314</t>
  </si>
  <si>
    <t>dveře jednokřídlé dřevotřískové protipožární EI (EW) 30 D3 povrch laminátový plné 900x1970-2100mm</t>
  </si>
  <si>
    <t>-254908424</t>
  </si>
  <si>
    <t>102</t>
  </si>
  <si>
    <t>766-02R</t>
  </si>
  <si>
    <t>D+M vrchního kování dveří klika/klika, koule, WC klička, vč. zámku a klíčů</t>
  </si>
  <si>
    <t>-1737989114</t>
  </si>
  <si>
    <t>103</t>
  </si>
  <si>
    <t>766-03R</t>
  </si>
  <si>
    <t>Repase stávajících výkladců, rozměr 4840x3230 mm</t>
  </si>
  <si>
    <t>-65539358</t>
  </si>
  <si>
    <t>Poznámka k položce:_x000D_
- výměna zasklení_x000D_
- očištění, nový nátěr</t>
  </si>
  <si>
    <t>104</t>
  </si>
  <si>
    <t>766-04R</t>
  </si>
  <si>
    <t>Repase stávajících výkladců, rozměr 4400x3230 mm</t>
  </si>
  <si>
    <t>586452581</t>
  </si>
  <si>
    <t>105</t>
  </si>
  <si>
    <t>766-05R</t>
  </si>
  <si>
    <t>1839445235</t>
  </si>
  <si>
    <t>106</t>
  </si>
  <si>
    <t>998766211</t>
  </si>
  <si>
    <t>Přesun hmot pro konstrukce truhlářské stanovený procentní sazbou (%) z ceny vodorovná dopravní vzdálenost do 50 m s omezením mechanizace v objektech výšky do 6 m</t>
  </si>
  <si>
    <t>-1520353851</t>
  </si>
  <si>
    <t>https://podminky.urs.cz/item/CS_URS_2026_01/998766211</t>
  </si>
  <si>
    <t>771</t>
  </si>
  <si>
    <t>Podlahy z dlaždic</t>
  </si>
  <si>
    <t>107</t>
  </si>
  <si>
    <t>771111011</t>
  </si>
  <si>
    <t>Příprava podkladu před provedením dlažby vysátí podlah</t>
  </si>
  <si>
    <t>725896714</t>
  </si>
  <si>
    <t>https://podminky.urs.cz/item/CS_URS_2026_01/771111011</t>
  </si>
  <si>
    <t>108</t>
  </si>
  <si>
    <t>771121011</t>
  </si>
  <si>
    <t>Příprava podkladu před provedením dlažby nátěr penetrační na podlahu</t>
  </si>
  <si>
    <t>1213268123</t>
  </si>
  <si>
    <t>https://podminky.urs.cz/item/CS_URS_2026_01/771121011</t>
  </si>
  <si>
    <t>"pod samoniv. stěrku"  24,13</t>
  </si>
  <si>
    <t>"dlažba + sokl"  24,13+45,90*0,090</t>
  </si>
  <si>
    <t>109</t>
  </si>
  <si>
    <t>771151022</t>
  </si>
  <si>
    <t>Příprava podkladu před provedením dlažby samonivelační stěrka min. pevnosti 30 MPa, tloušťky přes 3 do 5 mm</t>
  </si>
  <si>
    <t>1736811959</t>
  </si>
  <si>
    <t>https://podminky.urs.cz/item/CS_URS_2026_01/771151022</t>
  </si>
  <si>
    <t>110</t>
  </si>
  <si>
    <t>771474112</t>
  </si>
  <si>
    <t>Montáž soklů z dlaždic keramických lepených cementovým flexibilním lepidlem rovných, výšky přes 65 do 90 mm</t>
  </si>
  <si>
    <t>-1171953515</t>
  </si>
  <si>
    <t>https://podminky.urs.cz/item/CS_URS_2026_01/771474112</t>
  </si>
  <si>
    <t>"107, 108, 113a, 113b"  (13,500+5,900)+(7,800+5,800+5,500)+8,500+8,100</t>
  </si>
  <si>
    <t>-0,800*8-0,900*2-1,000</t>
  </si>
  <si>
    <t>111</t>
  </si>
  <si>
    <t>59761184</t>
  </si>
  <si>
    <t>sokl keramický mrazuvzdorný povrch hladký/matný tl do 10mm výšky přes 65 do 90mm</t>
  </si>
  <si>
    <t>1528751620</t>
  </si>
  <si>
    <t>45,9*1,1 'Přepočtené koeficientem množství</t>
  </si>
  <si>
    <t>112</t>
  </si>
  <si>
    <t>771574413</t>
  </si>
  <si>
    <t>Montáž podlah z dlaždic keramických lepených cementovým flexibilním lepidlem hladkých, tloušťky do 10 mm přes 2 do 4 ks/m2</t>
  </si>
  <si>
    <t>1201905511</t>
  </si>
  <si>
    <t>https://podminky.urs.cz/item/CS_URS_2026_01/771574413</t>
  </si>
  <si>
    <t>"m.č. 107, 108, 113a, 113b"   8,36+7,56+4,20+4,01</t>
  </si>
  <si>
    <t>113</t>
  </si>
  <si>
    <t>59761152</t>
  </si>
  <si>
    <t>dlažba keramická slinutá mrazuvzdorná R10/A povrch hladký/matný tl do 10mm přes 2 do 4ks/m2</t>
  </si>
  <si>
    <t>198112388</t>
  </si>
  <si>
    <t>24,13*1,15 'Přepočtené koeficientem množství</t>
  </si>
  <si>
    <t>114</t>
  </si>
  <si>
    <t>771577211</t>
  </si>
  <si>
    <t>Montáž podlah z dlaždic keramických lepených cementovým flexibilním lepidlem Příplatek k cenám za plochu do 5 m2 jednotlivě</t>
  </si>
  <si>
    <t>199635033</t>
  </si>
  <si>
    <t>https://podminky.urs.cz/item/CS_URS_2026_01/771577211</t>
  </si>
  <si>
    <t>4,20+4,01</t>
  </si>
  <si>
    <t>115</t>
  </si>
  <si>
    <t>771591115</t>
  </si>
  <si>
    <t>Podlahy - dokončovací práce spárování silikonem</t>
  </si>
  <si>
    <t>-331052000</t>
  </si>
  <si>
    <t>https://podminky.urs.cz/item/CS_URS_2026_01/771591115</t>
  </si>
  <si>
    <t>116</t>
  </si>
  <si>
    <t>771591117</t>
  </si>
  <si>
    <t>Podlahy - dokončovací práce spárování akrylem</t>
  </si>
  <si>
    <t>-1209683908</t>
  </si>
  <si>
    <t>https://podminky.urs.cz/item/CS_URS_2026_01/771591117</t>
  </si>
  <si>
    <t>117</t>
  </si>
  <si>
    <t>771591184</t>
  </si>
  <si>
    <t>Podlahy - dokončovací práce pracnější řezání dlaždic keramických rovné</t>
  </si>
  <si>
    <t>-556024605</t>
  </si>
  <si>
    <t>https://podminky.urs.cz/item/CS_URS_2026_01/771591184</t>
  </si>
  <si>
    <t>118</t>
  </si>
  <si>
    <t>771592011</t>
  </si>
  <si>
    <t>Čištění vnitřních ploch po položení dlažby podlah nebo schodišť chemickými prostředky</t>
  </si>
  <si>
    <t>999785533</t>
  </si>
  <si>
    <t>https://podminky.urs.cz/item/CS_URS_2026_01/771592011</t>
  </si>
  <si>
    <t>119</t>
  </si>
  <si>
    <t>998771211</t>
  </si>
  <si>
    <t>Přesun hmot pro podlahy z dlaždic stanovený procentní sazbou (%) z ceny vodorovná dopravní vzdálenost do 50 m s omezením mechanizace v objektech výšky do 6 m</t>
  </si>
  <si>
    <t>2047083514</t>
  </si>
  <si>
    <t>https://podminky.urs.cz/item/CS_URS_2026_01/998771211</t>
  </si>
  <si>
    <t>783</t>
  </si>
  <si>
    <t>Dokončovací práce - nátěry</t>
  </si>
  <si>
    <t>120</t>
  </si>
  <si>
    <t>783301313</t>
  </si>
  <si>
    <t>Příprava podkladu zámečnických konstrukcí před provedením nátěru odmaštění odmašťovačem ředidlovým</t>
  </si>
  <si>
    <t>-1672534008</t>
  </si>
  <si>
    <t>https://podminky.urs.cz/item/CS_URS_2026_01/783301313</t>
  </si>
  <si>
    <t>zárubně  světlost..</t>
  </si>
  <si>
    <t>"700"  3*(0,800+2,020*2)*0,300</t>
  </si>
  <si>
    <t>"800"  4*(0,900+2,020*2)*0,300</t>
  </si>
  <si>
    <t>"900"  2*(1,000+2,020*2)*0,300</t>
  </si>
  <si>
    <t>"180"  2*(1,900+2,020*2)*0,300</t>
  </si>
  <si>
    <t>121</t>
  </si>
  <si>
    <t>783314101</t>
  </si>
  <si>
    <t>Základní nátěr zámečnických konstrukcí jednonásobný syntetický</t>
  </si>
  <si>
    <t>-1397085627</t>
  </si>
  <si>
    <t>https://podminky.urs.cz/item/CS_URS_2026_01/783314101</t>
  </si>
  <si>
    <t>122</t>
  </si>
  <si>
    <t>783317101</t>
  </si>
  <si>
    <t>Krycí nátěr (email) zámečnických konstrukcí jednonásobný syntetický standardní</t>
  </si>
  <si>
    <t>208509369</t>
  </si>
  <si>
    <t>https://podminky.urs.cz/item/CS_URS_2026_01/783317101</t>
  </si>
  <si>
    <t>16,872*2</t>
  </si>
  <si>
    <t>784</t>
  </si>
  <si>
    <t>Dokončovací práce - malby a tapety</t>
  </si>
  <si>
    <t>123</t>
  </si>
  <si>
    <t>784121003</t>
  </si>
  <si>
    <t>Oškrabání malby v místnostech výšky přes 3,80 do 5,00 m</t>
  </si>
  <si>
    <t>15788589</t>
  </si>
  <si>
    <t>https://podminky.urs.cz/item/CS_URS_2026_01/784121003</t>
  </si>
  <si>
    <t>"viz pol. Oprava omítek stropů a stěn"  792,000+1088,541</t>
  </si>
  <si>
    <t>124</t>
  </si>
  <si>
    <t>784121013</t>
  </si>
  <si>
    <t>Rozmývání podkladu po oškrabání malby v místnostech výšky přes 3,80 do 5,00 m</t>
  </si>
  <si>
    <t>254028132</t>
  </si>
  <si>
    <t>https://podminky.urs.cz/item/CS_URS_2026_01/784121013</t>
  </si>
  <si>
    <t>125</t>
  </si>
  <si>
    <t>784181103</t>
  </si>
  <si>
    <t>Penetrace podkladu jednonásobná základní akrylátová bezbarvá v místnostech výšky přes 3,80 do 5,00 m</t>
  </si>
  <si>
    <t>-1649105392</t>
  </si>
  <si>
    <t>https://podminky.urs.cz/item/CS_URS_2026_01/784181103</t>
  </si>
  <si>
    <t>"SDK příčky"  (103,673+56,622+42,802+27,670)*2</t>
  </si>
  <si>
    <t>"SDK předstěna"  32,071</t>
  </si>
  <si>
    <t>126</t>
  </si>
  <si>
    <t>784211103</t>
  </si>
  <si>
    <t>Malby z malířských směsí oděruvzdorných za mokra dvojnásobné, bílé za mokra oděruvzdorné výborně v místnostech výšky přes 3,80 do 5,00 m</t>
  </si>
  <si>
    <t>1873248501</t>
  </si>
  <si>
    <t>https://podminky.urs.cz/item/CS_URS_2026_01/784211103</t>
  </si>
  <si>
    <t>omyvatelné nátěry m.č...</t>
  </si>
  <si>
    <t>"107, 108, 113a, 113b"  ((13,500+5,900)+(7,800+5,800+5,500)+8,500+8,100)*3,950</t>
  </si>
  <si>
    <t>"stropy"  8,36+7,56+4,20+4,01</t>
  </si>
  <si>
    <t>127</t>
  </si>
  <si>
    <t>784221103</t>
  </si>
  <si>
    <t>Malby z malířských směsí otěruvzdorných za sucha dvojnásobné, bílé za sucha otěruvzdorné dobře v místnostech výšky přes 3,80 do 5,00 m</t>
  </si>
  <si>
    <t>1225709802</t>
  </si>
  <si>
    <t>https://podminky.urs.cz/item/CS_URS_2026_01/784221103</t>
  </si>
  <si>
    <t>2374,146</t>
  </si>
  <si>
    <t>"odpočet omyvatelného nátěru"  -241,775</t>
  </si>
  <si>
    <t>HZS</t>
  </si>
  <si>
    <t>Hodinové zúčtovací sazby</t>
  </si>
  <si>
    <t>128</t>
  </si>
  <si>
    <t>HZS2491</t>
  </si>
  <si>
    <t>Hodinové zúčtovací sazby profesí PSV zednické výpomoci a pomocné práce PSV dělník zednických výpomocí</t>
  </si>
  <si>
    <t>hod</t>
  </si>
  <si>
    <t>512</t>
  </si>
  <si>
    <t>516405922</t>
  </si>
  <si>
    <t>https://podminky.urs.cz/item/CS_URS_2026_01/HZS2491</t>
  </si>
  <si>
    <t>"pomocné práce pro profese ZTI, UT, EL apod."  100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</si>
  <si>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</si>
  <si>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</si>
  <si>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</si>
  <si>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</si>
  <si>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</si>
  <si>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</si>
  <si>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</si>
  <si>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</si>
  <si>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</si>
  <si>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013254000</t>
  </si>
  <si>
    <t>Dokumentace skutečného provedení stavby</t>
  </si>
  <si>
    <t>1024</t>
  </si>
  <si>
    <t>-267314557</t>
  </si>
  <si>
    <t>https://podminky.urs.cz/item/CS_URS_2026_01/013254000</t>
  </si>
  <si>
    <t>- Vypracování DOKUMENTACE SKUTEČNÉHO PROVEDENÍ STAVBY v počtu 4x tištěná + 1x digitální</t>
  </si>
  <si>
    <t>VRN2</t>
  </si>
  <si>
    <t>Příprava staveniště</t>
  </si>
  <si>
    <t>020001000</t>
  </si>
  <si>
    <t>-1034263234</t>
  </si>
  <si>
    <t>https://podminky.urs.cz/item/CS_URS_2026_01/020001000</t>
  </si>
  <si>
    <t>- Zajištění bezpečného příjezdu a přístupu na staveniště vč. potřebných souhlasů a rozhodnutí s vybudováním zařízení staveniště</t>
  </si>
  <si>
    <t>- Náklady s připojením staveniště na energie + zajištění měření odběru energií</t>
  </si>
  <si>
    <t>- Vytýčení obvodu staveniště</t>
  </si>
  <si>
    <t>- Oplocení, osvětlení a zabezpečení prostoru staveniště proti neoprávněnému vstupu</t>
  </si>
  <si>
    <t>VRN3</t>
  </si>
  <si>
    <t>Zařízení staveniště</t>
  </si>
  <si>
    <t>0300-001R</t>
  </si>
  <si>
    <t>Informační tabule</t>
  </si>
  <si>
    <t>1183186686</t>
  </si>
  <si>
    <t xml:space="preserve">-Název stavby, firmy, termín výstavby, jméno a kontakt na zodpovědného stavbyvedoucího. Zajištění proti povětrnostním vlivům. </t>
  </si>
  <si>
    <t>0300-002R</t>
  </si>
  <si>
    <t>Zajištění bezpečnosti práce na staveništi včetně potřebného vybavení tabulkami BOZP a PO</t>
  </si>
  <si>
    <t>-206382251</t>
  </si>
  <si>
    <t>- zakrytí nebo ohrazení všech otvorů v podlahách</t>
  </si>
  <si>
    <t>030001000</t>
  </si>
  <si>
    <t>930578841</t>
  </si>
  <si>
    <t>https://podminky.urs.cz/item/CS_URS_2026_01/030001000</t>
  </si>
  <si>
    <t>- Náklady na vybavení a provozování zařízení staveniště</t>
  </si>
  <si>
    <t>- Náklady na vybavení zařízení staveniště mobilním WC</t>
  </si>
  <si>
    <t>- Náklady na spotřebované energie provozem zařízení staveniště</t>
  </si>
  <si>
    <t>- Náklady na úklid v prostoru staveniště a příjezdových komunikací ke staveništi</t>
  </si>
  <si>
    <t>- Opatření k zabránění nadměrného zatěžování staveniště a jeho okolí prachem (např. používání krycích plachet, kropení sutě apod)</t>
  </si>
  <si>
    <t>039002000</t>
  </si>
  <si>
    <t>Zrušení zařízení staveniště</t>
  </si>
  <si>
    <t>-1968081302</t>
  </si>
  <si>
    <t>https://podminky.urs.cz/item/CS_URS_2026_01/039002000</t>
  </si>
  <si>
    <t>- Náklady na odstranění a odvoz zařízení staveniště</t>
  </si>
  <si>
    <t>- Uvedení stavbou dotčených ploch a ploch zařízení staveniště do původního stavu</t>
  </si>
  <si>
    <t>VRN4</t>
  </si>
  <si>
    <t>Inženýrská činnost</t>
  </si>
  <si>
    <t>045002000</t>
  </si>
  <si>
    <t>Kompletační a koordinační činnost</t>
  </si>
  <si>
    <t>-1890840383</t>
  </si>
  <si>
    <t>https://podminky.urs.cz/item/CS_URS_2026_01/045002000</t>
  </si>
  <si>
    <t>- koordinace všech subdodavatelů</t>
  </si>
  <si>
    <t xml:space="preserve">- kompletní dokladová část dle SoD (revize, atesty, certifikáty, prohlášení o shodě) pro předání a převzetí dokončeného díla </t>
  </si>
  <si>
    <t xml:space="preserve">- náklady zhotovitele, související s prováděním zkoušek a REVIZÍ předepsaných technickými normami a vyjádřeními dotčených </t>
  </si>
  <si>
    <t>orgánů pro řádné provedení a předání  díla</t>
  </si>
  <si>
    <t>VRN7</t>
  </si>
  <si>
    <t>Provozní vlivy</t>
  </si>
  <si>
    <t>071002000</t>
  </si>
  <si>
    <t>Provoz investora, třetích osob</t>
  </si>
  <si>
    <t>-1186896195</t>
  </si>
  <si>
    <t>https://podminky.urs.cz/item/CS_URS_2026_01/071002000</t>
  </si>
  <si>
    <t>- opatření na zajištění bezpečnosti osob pohybujících se v blízkosti staveniště - veřejná komunikace, chodník</t>
  </si>
  <si>
    <t>VRN9</t>
  </si>
  <si>
    <t>Ostatní náklady</t>
  </si>
  <si>
    <t>0910-002R</t>
  </si>
  <si>
    <t>Ostatní náklady spojené s požadavky objednatele</t>
  </si>
  <si>
    <t>-2042850882</t>
  </si>
  <si>
    <t>- Ostatní náklady spojené s požadavky objednatele, které jsou uvedeny v jednotlivých článcích smlouvy o dílo, pokud nejsou zahrnuty v soupisech prací.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</si>
  <si>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</si>
  <si>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</si>
  <si>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</si>
  <si>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</si>
  <si>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</si>
  <si>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</si>
  <si>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</si>
  <si>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</si>
  <si>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</si>
  <si>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</si>
  <si>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</si>
  <si>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</si>
  <si>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</si>
  <si>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</si>
  <si>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</si>
  <si>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</si>
  <si>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</si>
  <si>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</si>
  <si>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</si>
  <si>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</si>
  <si>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</si>
  <si>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</si>
  <si>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</si>
  <si>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</si>
  <si>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</si>
  <si>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</si>
  <si>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</si>
  <si>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</si>
  <si>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</si>
  <si>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</si>
  <si>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</si>
  <si>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</si>
  <si>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</si>
  <si>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</si>
  <si>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</si>
  <si>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</si>
  <si>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</si>
  <si>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</si>
  <si>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</si>
  <si>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</si>
  <si>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</si>
  <si>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</si>
  <si>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</si>
  <si>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</si>
  <si>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</si>
  <si>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</si>
  <si>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</si>
  <si>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</si>
  <si>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</si>
  <si>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</si>
  <si>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</si>
  <si>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</si>
  <si>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</si>
  <si>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</si>
  <si>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</si>
  <si>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</si>
  <si>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</si>
  <si>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</si>
  <si>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</si>
  <si>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</si>
  <si>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</si>
  <si>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</si>
  <si>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</si>
  <si>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</si>
  <si>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</si>
  <si>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</si>
  <si>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</si>
  <si>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</si>
  <si>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</si>
  <si>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</si>
  <si>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</si>
  <si>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</si>
  <si>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</si>
  <si>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</si>
  <si>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</si>
  <si>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</si>
  <si>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</si>
  <si>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</si>
  <si>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</si>
  <si>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</si>
  <si>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</si>
  <si>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</si>
  <si>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</si>
  <si>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</si>
  <si>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</si>
  <si>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</si>
  <si>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</si>
  <si>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</si>
  <si>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</si>
  <si>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</si>
  <si>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</si>
  <si>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</si>
  <si>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</si>
  <si>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</si>
  <si>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</si>
  <si>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</si>
  <si>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</si>
  <si>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</si>
  <si>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</si>
  <si>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</si>
  <si>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</si>
  <si>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</si>
  <si>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</si>
  <si>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</si>
  <si>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</si>
  <si>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</si>
  <si>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</si>
  <si>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</si>
  <si>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</si>
  <si>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</si>
  <si>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</si>
  <si>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</si>
  <si>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</si>
  <si>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</si>
  <si>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</si>
  <si>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</si>
  <si>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</si>
  <si>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</si>
  <si>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</si>
  <si>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</si>
  <si>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</si>
  <si>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</si>
  <si>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</si>
  <si>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</si>
  <si>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</si>
  <si>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</si>
  <si>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</si>
  <si>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</si>
  <si>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</si>
  <si>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</si>
  <si>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</si>
  <si>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</si>
  <si>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</si>
  <si>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</si>
  <si>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</si>
  <si>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</si>
  <si>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</si>
  <si>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</si>
  <si>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</si>
  <si>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</si>
  <si>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</si>
  <si>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</si>
  <si>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</si>
  <si>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</si>
  <si>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</si>
  <si>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</si>
  <si>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</si>
  <si>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</si>
  <si>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</si>
  <si>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</si>
  <si>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</si>
  <si>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</si>
  <si>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</si>
  <si>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</si>
  <si>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</si>
  <si>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</si>
  <si>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</si>
  <si>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</si>
  <si>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</si>
  <si>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</si>
  <si>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</si>
  <si>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</si>
  <si>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</si>
  <si>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</si>
  <si>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</si>
  <si>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</si>
  <si>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</si>
  <si>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</si>
  <si>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</si>
  <si>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</si>
  <si>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</si>
  <si>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</si>
  <si>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</si>
  <si>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</si>
  <si>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</si>
  <si>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</si>
  <si>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</si>
  <si>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</si>
  <si>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</si>
  <si>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</si>
  <si>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</si>
  <si>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</si>
  <si>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</si>
  <si>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</si>
  <si>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</si>
  <si>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</si>
  <si>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32,071+2,835+12,308</t>
  </si>
  <si>
    <t>D+M nového vstupního portálu do otvoru 1100x2300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</si>
</sst>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4" fillId="0" borderId="15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2" fillId="5" borderId="0" xfId="0" applyFont="1" applyFill="1" applyAlignment="1">
      <alignment horizontal="left" vertical="center"/>
    </xf>
    <xf numFmtId="4" fontId="19" fillId="5" borderId="23" xfId="0" applyNumberFormat="1" applyFont="1" applyFill="1" applyBorder="1" applyAlignment="1" applyProtection="1">
      <alignment vertical="center"/>
      <protection locked="0"/>
    </xf>
    <xf numFmtId="4" fontId="34" fillId="5" borderId="2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>
      <alignment horizontal="left" vertical="center"/>
    </xf>
    <xf numFmtId="165" fontId="2" fillId="5" borderId="0" xfId="0" applyNumberFormat="1" applyFont="1" applyFill="1" applyAlignment="1">
      <alignment horizontal="left" vertical="center"/>
    </xf>
    <xf numFmtId="0" fontId="2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165" fontId="2" fillId="5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Protection="1"/>
    <xf numFmtId="0" fontId="8" fillId="0" borderId="4" xfId="0" applyFont="1" applyBorder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167" fontId="19" fillId="5" borderId="23" xfId="0" applyNumberFormat="1" applyFont="1" applyFill="1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4" fontId="19" fillId="0" borderId="23" xfId="0" applyNumberFormat="1" applyFont="1" applyBorder="1" applyAlignment="1" applyProtection="1">
      <alignment vertical="center"/>
    </xf>
    <xf numFmtId="4" fontId="7" fillId="0" borderId="0" xfId="0" applyNumberFormat="1" applyFont="1" applyProtection="1"/>
    <xf numFmtId="4" fontId="6" fillId="0" borderId="0" xfId="0" applyNumberFormat="1" applyFont="1" applyProtection="1"/>
    <xf numFmtId="4" fontId="34" fillId="0" borderId="23" xfId="0" applyNumberFormat="1" applyFont="1" applyBorder="1" applyAlignment="1" applyProtection="1">
      <alignment vertical="center"/>
    </xf>
    <xf numFmtId="4" fontId="21" fillId="0" borderId="0" xfId="0" applyNumberFormat="1" applyFont="1" applyProtection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721174025" TargetMode="External"/><Relationship Id="rId18" Type="http://schemas.openxmlformats.org/officeDocument/2006/relationships/hyperlink" Target="https://podminky.urs.cz/item/CS_URS_2026_01/721194105" TargetMode="External"/><Relationship Id="rId26" Type="http://schemas.openxmlformats.org/officeDocument/2006/relationships/hyperlink" Target="https://podminky.urs.cz/item/CS_URS_2026_01/722181221" TargetMode="External"/><Relationship Id="rId39" Type="http://schemas.openxmlformats.org/officeDocument/2006/relationships/hyperlink" Target="https://podminky.urs.cz/item/CS_URS_2026_01/726111051" TargetMode="External"/><Relationship Id="rId21" Type="http://schemas.openxmlformats.org/officeDocument/2006/relationships/hyperlink" Target="https://podminky.urs.cz/item/CS_URS_2026_01/721290111" TargetMode="External"/><Relationship Id="rId34" Type="http://schemas.openxmlformats.org/officeDocument/2006/relationships/hyperlink" Target="https://podminky.urs.cz/item/CS_URS_2026_01/722232044" TargetMode="External"/><Relationship Id="rId42" Type="http://schemas.openxmlformats.org/officeDocument/2006/relationships/hyperlink" Target="https://podminky.urs.cz/item/CS_URS_2026_01/763111424" TargetMode="External"/><Relationship Id="rId47" Type="http://schemas.openxmlformats.org/officeDocument/2006/relationships/hyperlink" Target="https://podminky.urs.cz/item/CS_URS_2026_01/763111742" TargetMode="External"/><Relationship Id="rId50" Type="http://schemas.openxmlformats.org/officeDocument/2006/relationships/hyperlink" Target="https://podminky.urs.cz/item/CS_URS_2026_01/763121714" TargetMode="External"/><Relationship Id="rId55" Type="http://schemas.openxmlformats.org/officeDocument/2006/relationships/hyperlink" Target="https://podminky.urs.cz/item/CS_URS_2026_01/766660001" TargetMode="External"/><Relationship Id="rId63" Type="http://schemas.openxmlformats.org/officeDocument/2006/relationships/hyperlink" Target="https://podminky.urs.cz/item/CS_URS_2026_01/771474112" TargetMode="External"/><Relationship Id="rId68" Type="http://schemas.openxmlformats.org/officeDocument/2006/relationships/hyperlink" Target="https://podminky.urs.cz/item/CS_URS_2026_01/771591184" TargetMode="External"/><Relationship Id="rId76" Type="http://schemas.openxmlformats.org/officeDocument/2006/relationships/hyperlink" Target="https://podminky.urs.cz/item/CS_URS_2026_01/784181103" TargetMode="External"/><Relationship Id="rId7" Type="http://schemas.openxmlformats.org/officeDocument/2006/relationships/hyperlink" Target="https://podminky.urs.cz/item/CS_URS_2026_01/997013151" TargetMode="External"/><Relationship Id="rId71" Type="http://schemas.openxmlformats.org/officeDocument/2006/relationships/hyperlink" Target="https://podminky.urs.cz/item/CS_URS_2026_01/783301313" TargetMode="External"/><Relationship Id="rId2" Type="http://schemas.openxmlformats.org/officeDocument/2006/relationships/hyperlink" Target="https://podminky.urs.cz/item/CS_URS_2026_01/612325421" TargetMode="External"/><Relationship Id="rId16" Type="http://schemas.openxmlformats.org/officeDocument/2006/relationships/hyperlink" Target="https://podminky.urs.cz/item/CS_URS_2026_01/721174044" TargetMode="External"/><Relationship Id="rId29" Type="http://schemas.openxmlformats.org/officeDocument/2006/relationships/hyperlink" Target="https://podminky.urs.cz/item/CS_URS_2026_01/722220152" TargetMode="External"/><Relationship Id="rId11" Type="http://schemas.openxmlformats.org/officeDocument/2006/relationships/hyperlink" Target="https://podminky.urs.cz/item/CS_URS_2026_01/998011008" TargetMode="External"/><Relationship Id="rId24" Type="http://schemas.openxmlformats.org/officeDocument/2006/relationships/hyperlink" Target="https://podminky.urs.cz/item/CS_URS_2026_01/722176113" TargetMode="External"/><Relationship Id="rId32" Type="http://schemas.openxmlformats.org/officeDocument/2006/relationships/hyperlink" Target="https://podminky.urs.cz/item/CS_URS_2026_01/722220250" TargetMode="External"/><Relationship Id="rId37" Type="http://schemas.openxmlformats.org/officeDocument/2006/relationships/hyperlink" Target="https://podminky.urs.cz/item/CS_URS_2026_01/725813111" TargetMode="External"/><Relationship Id="rId40" Type="http://schemas.openxmlformats.org/officeDocument/2006/relationships/hyperlink" Target="https://podminky.urs.cz/item/CS_URS_2026_01/998725211" TargetMode="External"/><Relationship Id="rId45" Type="http://schemas.openxmlformats.org/officeDocument/2006/relationships/hyperlink" Target="https://podminky.urs.cz/item/CS_URS_2026_01/763111717" TargetMode="External"/><Relationship Id="rId53" Type="http://schemas.openxmlformats.org/officeDocument/2006/relationships/hyperlink" Target="https://podminky.urs.cz/item/CS_URS_2026_01/763181423" TargetMode="External"/><Relationship Id="rId58" Type="http://schemas.openxmlformats.org/officeDocument/2006/relationships/hyperlink" Target="https://podminky.urs.cz/item/CS_URS_2026_01/766660022" TargetMode="External"/><Relationship Id="rId66" Type="http://schemas.openxmlformats.org/officeDocument/2006/relationships/hyperlink" Target="https://podminky.urs.cz/item/CS_URS_2026_01/771591115" TargetMode="External"/><Relationship Id="rId74" Type="http://schemas.openxmlformats.org/officeDocument/2006/relationships/hyperlink" Target="https://podminky.urs.cz/item/CS_URS_2026_01/784121003" TargetMode="External"/><Relationship Id="rId79" Type="http://schemas.openxmlformats.org/officeDocument/2006/relationships/hyperlink" Target="https://podminky.urs.cz/item/CS_URS_2026_01/HZS2491" TargetMode="External"/><Relationship Id="rId5" Type="http://schemas.openxmlformats.org/officeDocument/2006/relationships/hyperlink" Target="https://podminky.urs.cz/item/CS_URS_2026_01/962032230" TargetMode="External"/><Relationship Id="rId61" Type="http://schemas.openxmlformats.org/officeDocument/2006/relationships/hyperlink" Target="https://podminky.urs.cz/item/CS_URS_2026_01/771121011" TargetMode="External"/><Relationship Id="rId10" Type="http://schemas.openxmlformats.org/officeDocument/2006/relationships/hyperlink" Target="https://podminky.urs.cz/item/CS_URS_2026_01/997013631" TargetMode="External"/><Relationship Id="rId19" Type="http://schemas.openxmlformats.org/officeDocument/2006/relationships/hyperlink" Target="https://podminky.urs.cz/item/CS_URS_2026_01/721194109" TargetMode="External"/><Relationship Id="rId31" Type="http://schemas.openxmlformats.org/officeDocument/2006/relationships/hyperlink" Target="https://podminky.urs.cz/item/CS_URS_2026_01/722220240" TargetMode="External"/><Relationship Id="rId44" Type="http://schemas.openxmlformats.org/officeDocument/2006/relationships/hyperlink" Target="https://podminky.urs.cz/item/CS_URS_2026_01/763111444" TargetMode="External"/><Relationship Id="rId52" Type="http://schemas.openxmlformats.org/officeDocument/2006/relationships/hyperlink" Target="https://podminky.urs.cz/item/CS_URS_2026_01/763181312" TargetMode="External"/><Relationship Id="rId60" Type="http://schemas.openxmlformats.org/officeDocument/2006/relationships/hyperlink" Target="https://podminky.urs.cz/item/CS_URS_2026_01/771111011" TargetMode="External"/><Relationship Id="rId65" Type="http://schemas.openxmlformats.org/officeDocument/2006/relationships/hyperlink" Target="https://podminky.urs.cz/item/CS_URS_2026_01/771577211" TargetMode="External"/><Relationship Id="rId73" Type="http://schemas.openxmlformats.org/officeDocument/2006/relationships/hyperlink" Target="https://podminky.urs.cz/item/CS_URS_2026_01/783317101" TargetMode="External"/><Relationship Id="rId78" Type="http://schemas.openxmlformats.org/officeDocument/2006/relationships/hyperlink" Target="https://podminky.urs.cz/item/CS_URS_2026_01/784221103" TargetMode="External"/><Relationship Id="rId4" Type="http://schemas.openxmlformats.org/officeDocument/2006/relationships/hyperlink" Target="https://podminky.urs.cz/item/CS_URS_2026_01/952901111" TargetMode="External"/><Relationship Id="rId9" Type="http://schemas.openxmlformats.org/officeDocument/2006/relationships/hyperlink" Target="https://podminky.urs.cz/item/CS_URS_2026_01/997013509" TargetMode="External"/><Relationship Id="rId14" Type="http://schemas.openxmlformats.org/officeDocument/2006/relationships/hyperlink" Target="https://podminky.urs.cz/item/CS_URS_2026_01/721174042" TargetMode="External"/><Relationship Id="rId22" Type="http://schemas.openxmlformats.org/officeDocument/2006/relationships/hyperlink" Target="https://podminky.urs.cz/item/CS_URS_2026_01/998721111" TargetMode="External"/><Relationship Id="rId27" Type="http://schemas.openxmlformats.org/officeDocument/2006/relationships/hyperlink" Target="https://podminky.urs.cz/item/CS_URS_2026_01/722181222" TargetMode="External"/><Relationship Id="rId30" Type="http://schemas.openxmlformats.org/officeDocument/2006/relationships/hyperlink" Target="https://podminky.urs.cz/item/CS_URS_2026_01/722220231" TargetMode="External"/><Relationship Id="rId35" Type="http://schemas.openxmlformats.org/officeDocument/2006/relationships/hyperlink" Target="https://podminky.urs.cz/item/CS_URS_2026_01/722290234" TargetMode="External"/><Relationship Id="rId43" Type="http://schemas.openxmlformats.org/officeDocument/2006/relationships/hyperlink" Target="https://podminky.urs.cz/item/CS_URS_2026_01/763111433" TargetMode="External"/><Relationship Id="rId48" Type="http://schemas.openxmlformats.org/officeDocument/2006/relationships/hyperlink" Target="https://podminky.urs.cz/item/CS_URS_2026_01/763121453" TargetMode="External"/><Relationship Id="rId56" Type="http://schemas.openxmlformats.org/officeDocument/2006/relationships/hyperlink" Target="https://podminky.urs.cz/item/CS_URS_2026_01/766660002" TargetMode="External"/><Relationship Id="rId64" Type="http://schemas.openxmlformats.org/officeDocument/2006/relationships/hyperlink" Target="https://podminky.urs.cz/item/CS_URS_2026_01/771574413" TargetMode="External"/><Relationship Id="rId69" Type="http://schemas.openxmlformats.org/officeDocument/2006/relationships/hyperlink" Target="https://podminky.urs.cz/item/CS_URS_2026_01/771592011" TargetMode="External"/><Relationship Id="rId77" Type="http://schemas.openxmlformats.org/officeDocument/2006/relationships/hyperlink" Target="https://podminky.urs.cz/item/CS_URS_2026_01/784211103" TargetMode="External"/><Relationship Id="rId8" Type="http://schemas.openxmlformats.org/officeDocument/2006/relationships/hyperlink" Target="https://podminky.urs.cz/item/CS_URS_2026_01/997013501" TargetMode="External"/><Relationship Id="rId51" Type="http://schemas.openxmlformats.org/officeDocument/2006/relationships/hyperlink" Target="https://podminky.urs.cz/item/CS_URS_2026_01/763181311" TargetMode="External"/><Relationship Id="rId72" Type="http://schemas.openxmlformats.org/officeDocument/2006/relationships/hyperlink" Target="https://podminky.urs.cz/item/CS_URS_2026_01/783314101" TargetMode="External"/><Relationship Id="rId80" Type="http://schemas.openxmlformats.org/officeDocument/2006/relationships/drawing" Target="../drawings/drawing2.xml"/><Relationship Id="rId3" Type="http://schemas.openxmlformats.org/officeDocument/2006/relationships/hyperlink" Target="https://podminky.urs.cz/item/CS_URS_2026_01/949101112" TargetMode="External"/><Relationship Id="rId12" Type="http://schemas.openxmlformats.org/officeDocument/2006/relationships/hyperlink" Target="https://podminky.urs.cz/item/CS_URS_2026_01/721110951" TargetMode="External"/><Relationship Id="rId17" Type="http://schemas.openxmlformats.org/officeDocument/2006/relationships/hyperlink" Target="https://podminky.urs.cz/item/CS_URS_2026_01/721174045" TargetMode="External"/><Relationship Id="rId25" Type="http://schemas.openxmlformats.org/officeDocument/2006/relationships/hyperlink" Target="https://podminky.urs.cz/item/CS_URS_2026_01/722176114" TargetMode="External"/><Relationship Id="rId33" Type="http://schemas.openxmlformats.org/officeDocument/2006/relationships/hyperlink" Target="https://podminky.urs.cz/item/CS_URS_2026_01/722232043" TargetMode="External"/><Relationship Id="rId38" Type="http://schemas.openxmlformats.org/officeDocument/2006/relationships/hyperlink" Target="https://podminky.urs.cz/item/CS_URS_2026_01/998722111" TargetMode="External"/><Relationship Id="rId46" Type="http://schemas.openxmlformats.org/officeDocument/2006/relationships/hyperlink" Target="https://podminky.urs.cz/item/CS_URS_2026_01/763111723" TargetMode="External"/><Relationship Id="rId59" Type="http://schemas.openxmlformats.org/officeDocument/2006/relationships/hyperlink" Target="https://podminky.urs.cz/item/CS_URS_2026_01/998766211" TargetMode="External"/><Relationship Id="rId67" Type="http://schemas.openxmlformats.org/officeDocument/2006/relationships/hyperlink" Target="https://podminky.urs.cz/item/CS_URS_2026_01/771591117" TargetMode="External"/><Relationship Id="rId20" Type="http://schemas.openxmlformats.org/officeDocument/2006/relationships/hyperlink" Target="https://podminky.urs.cz/item/CS_URS_2026_01/721226511" TargetMode="External"/><Relationship Id="rId41" Type="http://schemas.openxmlformats.org/officeDocument/2006/relationships/hyperlink" Target="https://podminky.urs.cz/item/CS_URS_2026_01/763111414" TargetMode="External"/><Relationship Id="rId54" Type="http://schemas.openxmlformats.org/officeDocument/2006/relationships/hyperlink" Target="https://podminky.urs.cz/item/CS_URS_2026_01/998763411" TargetMode="External"/><Relationship Id="rId62" Type="http://schemas.openxmlformats.org/officeDocument/2006/relationships/hyperlink" Target="https://podminky.urs.cz/item/CS_URS_2026_01/771151022" TargetMode="External"/><Relationship Id="rId70" Type="http://schemas.openxmlformats.org/officeDocument/2006/relationships/hyperlink" Target="https://podminky.urs.cz/item/CS_URS_2026_01/998771211" TargetMode="External"/><Relationship Id="rId75" Type="http://schemas.openxmlformats.org/officeDocument/2006/relationships/hyperlink" Target="https://podminky.urs.cz/item/CS_URS_2026_01/784121013" TargetMode="External"/><Relationship Id="rId1" Type="http://schemas.openxmlformats.org/officeDocument/2006/relationships/hyperlink" Target="https://podminky.urs.cz/item/CS_URS_2026_01/611325421" TargetMode="External"/><Relationship Id="rId6" Type="http://schemas.openxmlformats.org/officeDocument/2006/relationships/hyperlink" Target="https://podminky.urs.cz/item/CS_URS_2026_01/968062747" TargetMode="External"/><Relationship Id="rId15" Type="http://schemas.openxmlformats.org/officeDocument/2006/relationships/hyperlink" Target="https://podminky.urs.cz/item/CS_URS_2026_01/721174043" TargetMode="External"/><Relationship Id="rId23" Type="http://schemas.openxmlformats.org/officeDocument/2006/relationships/hyperlink" Target="https://podminky.urs.cz/item/CS_URS_2026_01/722176112" TargetMode="External"/><Relationship Id="rId28" Type="http://schemas.openxmlformats.org/officeDocument/2006/relationships/hyperlink" Target="https://podminky.urs.cz/item/CS_URS_2026_01/722190401" TargetMode="External"/><Relationship Id="rId36" Type="http://schemas.openxmlformats.org/officeDocument/2006/relationships/hyperlink" Target="https://podminky.urs.cz/item/CS_URS_2026_01/722290246" TargetMode="External"/><Relationship Id="rId49" Type="http://schemas.openxmlformats.org/officeDocument/2006/relationships/hyperlink" Target="https://podminky.urs.cz/item/CS_URS_2026_01/763121590" TargetMode="External"/><Relationship Id="rId57" Type="http://schemas.openxmlformats.org/officeDocument/2006/relationships/hyperlink" Target="https://podminky.urs.cz/item/CS_URS_2026_01/76666001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030001000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podminky.urs.cz/item/CS_URS_2026_01/020001000" TargetMode="External"/><Relationship Id="rId1" Type="http://schemas.openxmlformats.org/officeDocument/2006/relationships/hyperlink" Target="https://podminky.urs.cz/item/CS_URS_2026_01/013254000" TargetMode="External"/><Relationship Id="rId6" Type="http://schemas.openxmlformats.org/officeDocument/2006/relationships/hyperlink" Target="https://podminky.urs.cz/item/CS_URS_2026_01/071002000" TargetMode="External"/><Relationship Id="rId5" Type="http://schemas.openxmlformats.org/officeDocument/2006/relationships/hyperlink" Target="https://podminky.urs.cz/item/CS_URS_2026_01/045002000" TargetMode="External"/><Relationship Id="rId4" Type="http://schemas.openxmlformats.org/officeDocument/2006/relationships/hyperlink" Target="https://podminky.urs.cz/item/CS_URS_2026_01/039002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>
      <selection activeCell="E23" sqref="E23:AN23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 x14ac:dyDescent="0.2">
      <c r="AR2" s="236" t="s">
        <v>6</v>
      </c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S2" s="17" t="s">
        <v>7</v>
      </c>
      <c r="BT2" s="17" t="s">
        <v>8</v>
      </c>
    </row>
    <row r="3" spans="1:74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" customHeight="1" x14ac:dyDescent="0.2">
      <c r="B4" s="20"/>
      <c r="D4" s="21" t="s">
        <v>10</v>
      </c>
      <c r="AR4" s="20"/>
      <c r="AS4" s="22" t="s">
        <v>11</v>
      </c>
      <c r="BS4" s="17" t="s">
        <v>12</v>
      </c>
    </row>
    <row r="5" spans="1:74" ht="12" customHeight="1" x14ac:dyDescent="0.2">
      <c r="B5" s="20"/>
      <c r="D5" s="23" t="s">
        <v>13</v>
      </c>
      <c r="K5" s="263" t="s">
        <v>14</v>
      </c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R5" s="20"/>
      <c r="BS5" s="17" t="s">
        <v>7</v>
      </c>
    </row>
    <row r="6" spans="1:74" ht="36.9" customHeight="1" x14ac:dyDescent="0.2">
      <c r="B6" s="20"/>
      <c r="D6" s="25" t="s">
        <v>15</v>
      </c>
      <c r="K6" s="264" t="s">
        <v>16</v>
      </c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R6" s="20"/>
      <c r="BS6" s="17" t="s">
        <v>7</v>
      </c>
    </row>
    <row r="7" spans="1:74" ht="12" customHeight="1" x14ac:dyDescent="0.2">
      <c r="B7" s="20"/>
      <c r="D7" s="26" t="s">
        <v>17</v>
      </c>
      <c r="K7" s="24" t="s">
        <v>3</v>
      </c>
      <c r="AK7" s="26" t="s">
        <v>18</v>
      </c>
      <c r="AN7" s="24" t="s">
        <v>3</v>
      </c>
      <c r="AR7" s="20"/>
      <c r="BS7" s="17" t="s">
        <v>7</v>
      </c>
    </row>
    <row r="8" spans="1:74" ht="12" customHeight="1" x14ac:dyDescent="0.2">
      <c r="B8" s="20"/>
      <c r="D8" s="26" t="s">
        <v>19</v>
      </c>
      <c r="K8" s="24" t="s">
        <v>20</v>
      </c>
      <c r="AK8" s="26" t="s">
        <v>21</v>
      </c>
      <c r="AN8" s="286" t="s">
        <v>22</v>
      </c>
      <c r="AR8" s="20"/>
      <c r="BS8" s="17" t="s">
        <v>7</v>
      </c>
    </row>
    <row r="9" spans="1:74" ht="14.4" customHeight="1" x14ac:dyDescent="0.2">
      <c r="B9" s="20"/>
      <c r="AR9" s="20"/>
      <c r="BS9" s="17" t="s">
        <v>7</v>
      </c>
    </row>
    <row r="10" spans="1:74" ht="12" customHeight="1" x14ac:dyDescent="0.2">
      <c r="B10" s="20"/>
      <c r="D10" s="26" t="s">
        <v>23</v>
      </c>
      <c r="AK10" s="26" t="s">
        <v>24</v>
      </c>
      <c r="AN10" s="24" t="s">
        <v>3</v>
      </c>
      <c r="AR10" s="20"/>
      <c r="BS10" s="17" t="s">
        <v>7</v>
      </c>
    </row>
    <row r="11" spans="1:74" ht="18.45" customHeight="1" x14ac:dyDescent="0.2">
      <c r="B11" s="20"/>
      <c r="E11" s="24" t="s">
        <v>25</v>
      </c>
      <c r="AK11" s="26" t="s">
        <v>26</v>
      </c>
      <c r="AN11" s="24" t="s">
        <v>3</v>
      </c>
      <c r="AR11" s="20"/>
      <c r="BS11" s="17" t="s">
        <v>7</v>
      </c>
    </row>
    <row r="12" spans="1:74" ht="6.9" customHeight="1" x14ac:dyDescent="0.2">
      <c r="B12" s="20"/>
      <c r="AR12" s="20"/>
      <c r="BS12" s="17" t="s">
        <v>7</v>
      </c>
    </row>
    <row r="13" spans="1:74" ht="12" customHeight="1" x14ac:dyDescent="0.2">
      <c r="B13" s="20"/>
      <c r="D13" s="26" t="s">
        <v>27</v>
      </c>
      <c r="AK13" s="26" t="s">
        <v>24</v>
      </c>
      <c r="AN13" s="286"/>
      <c r="AR13" s="20"/>
      <c r="BS13" s="17" t="s">
        <v>7</v>
      </c>
    </row>
    <row r="14" spans="1:74" ht="13.2" x14ac:dyDescent="0.2">
      <c r="B14" s="20"/>
      <c r="E14" s="286" t="s">
        <v>25</v>
      </c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K14" s="26" t="s">
        <v>26</v>
      </c>
      <c r="AN14" s="286" t="s">
        <v>3</v>
      </c>
      <c r="AR14" s="20"/>
      <c r="BS14" s="17" t="s">
        <v>7</v>
      </c>
    </row>
    <row r="15" spans="1:74" ht="6.9" customHeight="1" x14ac:dyDescent="0.2">
      <c r="B15" s="20"/>
      <c r="AR15" s="20"/>
      <c r="BS15" s="17" t="s">
        <v>4</v>
      </c>
    </row>
    <row r="16" spans="1:74" ht="12" customHeight="1" x14ac:dyDescent="0.2">
      <c r="B16" s="20"/>
      <c r="D16" s="26" t="s">
        <v>28</v>
      </c>
      <c r="AK16" s="26" t="s">
        <v>24</v>
      </c>
      <c r="AN16" s="24" t="s">
        <v>3</v>
      </c>
      <c r="AR16" s="20"/>
      <c r="BS16" s="17" t="s">
        <v>4</v>
      </c>
    </row>
    <row r="17" spans="2:71" ht="18.45" customHeight="1" x14ac:dyDescent="0.2">
      <c r="B17" s="20"/>
      <c r="E17" s="24" t="s">
        <v>29</v>
      </c>
      <c r="AK17" s="26" t="s">
        <v>26</v>
      </c>
      <c r="AN17" s="24" t="s">
        <v>3</v>
      </c>
      <c r="AR17" s="20"/>
      <c r="BS17" s="17" t="s">
        <v>30</v>
      </c>
    </row>
    <row r="18" spans="2:71" ht="6.9" customHeight="1" x14ac:dyDescent="0.2">
      <c r="B18" s="20"/>
      <c r="AR18" s="20"/>
      <c r="BS18" s="17" t="s">
        <v>7</v>
      </c>
    </row>
    <row r="19" spans="2:71" ht="12" customHeight="1" x14ac:dyDescent="0.2">
      <c r="B19" s="20"/>
      <c r="D19" s="26" t="s">
        <v>31</v>
      </c>
      <c r="AK19" s="26" t="s">
        <v>24</v>
      </c>
      <c r="AN19" s="24" t="s">
        <v>32</v>
      </c>
      <c r="AR19" s="20"/>
      <c r="BS19" s="17" t="s">
        <v>7</v>
      </c>
    </row>
    <row r="20" spans="2:71" ht="18.45" customHeight="1" x14ac:dyDescent="0.2">
      <c r="B20" s="20"/>
      <c r="E20" s="24" t="s">
        <v>33</v>
      </c>
      <c r="AK20" s="26" t="s">
        <v>26</v>
      </c>
      <c r="AN20" s="24" t="s">
        <v>3</v>
      </c>
      <c r="AR20" s="20"/>
      <c r="BS20" s="17" t="s">
        <v>4</v>
      </c>
    </row>
    <row r="21" spans="2:71" ht="6.9" customHeight="1" x14ac:dyDescent="0.2">
      <c r="B21" s="20"/>
      <c r="AR21" s="20"/>
    </row>
    <row r="22" spans="2:71" ht="12" customHeight="1" x14ac:dyDescent="0.2">
      <c r="B22" s="20"/>
      <c r="D22" s="26" t="s">
        <v>34</v>
      </c>
      <c r="AR22" s="20"/>
    </row>
    <row r="23" spans="2:71" ht="47.25" customHeight="1" x14ac:dyDescent="0.2">
      <c r="B23" s="20"/>
      <c r="E23" s="265" t="s">
        <v>35</v>
      </c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R23" s="20"/>
    </row>
    <row r="24" spans="2:71" ht="6.9" customHeight="1" x14ac:dyDescent="0.2">
      <c r="B24" s="20"/>
      <c r="AR24" s="20"/>
    </row>
    <row r="25" spans="2:71" ht="6.9" customHeight="1" x14ac:dyDescent="0.2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5" customHeight="1" x14ac:dyDescent="0.2">
      <c r="B26" s="29"/>
      <c r="D26" s="30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66">
        <f>ROUND(AG54,2)</f>
        <v>0</v>
      </c>
      <c r="AL26" s="267"/>
      <c r="AM26" s="267"/>
      <c r="AN26" s="267"/>
      <c r="AO26" s="267"/>
      <c r="AR26" s="29"/>
    </row>
    <row r="27" spans="2:71" s="1" customFormat="1" ht="6.9" customHeight="1" x14ac:dyDescent="0.2">
      <c r="B27" s="29"/>
      <c r="AR27" s="29"/>
    </row>
    <row r="28" spans="2:71" s="1" customFormat="1" ht="13.2" x14ac:dyDescent="0.2">
      <c r="B28" s="29"/>
      <c r="L28" s="268" t="s">
        <v>37</v>
      </c>
      <c r="M28" s="268"/>
      <c r="N28" s="268"/>
      <c r="O28" s="268"/>
      <c r="P28" s="268"/>
      <c r="W28" s="268" t="s">
        <v>38</v>
      </c>
      <c r="X28" s="268"/>
      <c r="Y28" s="268"/>
      <c r="Z28" s="268"/>
      <c r="AA28" s="268"/>
      <c r="AB28" s="268"/>
      <c r="AC28" s="268"/>
      <c r="AD28" s="268"/>
      <c r="AE28" s="268"/>
      <c r="AK28" s="268" t="s">
        <v>39</v>
      </c>
      <c r="AL28" s="268"/>
      <c r="AM28" s="268"/>
      <c r="AN28" s="268"/>
      <c r="AO28" s="268"/>
      <c r="AR28" s="29"/>
    </row>
    <row r="29" spans="2:71" s="2" customFormat="1" ht="14.4" customHeight="1" x14ac:dyDescent="0.2">
      <c r="B29" s="33"/>
      <c r="D29" s="26" t="s">
        <v>40</v>
      </c>
      <c r="F29" s="26" t="s">
        <v>41</v>
      </c>
      <c r="L29" s="258">
        <v>0.21</v>
      </c>
      <c r="M29" s="257"/>
      <c r="N29" s="257"/>
      <c r="O29" s="257"/>
      <c r="P29" s="257"/>
      <c r="W29" s="256">
        <f>ROUND(AZ54, 2)</f>
        <v>0</v>
      </c>
      <c r="X29" s="257"/>
      <c r="Y29" s="257"/>
      <c r="Z29" s="257"/>
      <c r="AA29" s="257"/>
      <c r="AB29" s="257"/>
      <c r="AC29" s="257"/>
      <c r="AD29" s="257"/>
      <c r="AE29" s="257"/>
      <c r="AK29" s="256">
        <f>ROUND(AV54, 2)</f>
        <v>0</v>
      </c>
      <c r="AL29" s="257"/>
      <c r="AM29" s="257"/>
      <c r="AN29" s="257"/>
      <c r="AO29" s="257"/>
      <c r="AR29" s="33"/>
    </row>
    <row r="30" spans="2:71" s="2" customFormat="1" ht="14.4" customHeight="1" x14ac:dyDescent="0.2">
      <c r="B30" s="33"/>
      <c r="F30" s="26" t="s">
        <v>42</v>
      </c>
      <c r="L30" s="258">
        <v>0.12</v>
      </c>
      <c r="M30" s="257"/>
      <c r="N30" s="257"/>
      <c r="O30" s="257"/>
      <c r="P30" s="257"/>
      <c r="W30" s="256">
        <f>ROUND(BA54, 2)</f>
        <v>0</v>
      </c>
      <c r="X30" s="257"/>
      <c r="Y30" s="257"/>
      <c r="Z30" s="257"/>
      <c r="AA30" s="257"/>
      <c r="AB30" s="257"/>
      <c r="AC30" s="257"/>
      <c r="AD30" s="257"/>
      <c r="AE30" s="257"/>
      <c r="AK30" s="256">
        <f>ROUND(AW54, 2)</f>
        <v>0</v>
      </c>
      <c r="AL30" s="257"/>
      <c r="AM30" s="257"/>
      <c r="AN30" s="257"/>
      <c r="AO30" s="257"/>
      <c r="AR30" s="33"/>
    </row>
    <row r="31" spans="2:71" s="2" customFormat="1" ht="14.4" hidden="1" customHeight="1" x14ac:dyDescent="0.2">
      <c r="B31" s="33"/>
      <c r="F31" s="26" t="s">
        <v>43</v>
      </c>
      <c r="L31" s="258">
        <v>0.21</v>
      </c>
      <c r="M31" s="257"/>
      <c r="N31" s="257"/>
      <c r="O31" s="257"/>
      <c r="P31" s="257"/>
      <c r="W31" s="256">
        <f>ROUND(BB54, 2)</f>
        <v>0</v>
      </c>
      <c r="X31" s="257"/>
      <c r="Y31" s="257"/>
      <c r="Z31" s="257"/>
      <c r="AA31" s="257"/>
      <c r="AB31" s="257"/>
      <c r="AC31" s="257"/>
      <c r="AD31" s="257"/>
      <c r="AE31" s="257"/>
      <c r="AK31" s="256">
        <v>0</v>
      </c>
      <c r="AL31" s="257"/>
      <c r="AM31" s="257"/>
      <c r="AN31" s="257"/>
      <c r="AO31" s="257"/>
      <c r="AR31" s="33"/>
    </row>
    <row r="32" spans="2:71" s="2" customFormat="1" ht="14.4" hidden="1" customHeight="1" x14ac:dyDescent="0.2">
      <c r="B32" s="33"/>
      <c r="F32" s="26" t="s">
        <v>44</v>
      </c>
      <c r="L32" s="258">
        <v>0.12</v>
      </c>
      <c r="M32" s="257"/>
      <c r="N32" s="257"/>
      <c r="O32" s="257"/>
      <c r="P32" s="257"/>
      <c r="W32" s="256">
        <f>ROUND(BC54, 2)</f>
        <v>0</v>
      </c>
      <c r="X32" s="257"/>
      <c r="Y32" s="257"/>
      <c r="Z32" s="257"/>
      <c r="AA32" s="257"/>
      <c r="AB32" s="257"/>
      <c r="AC32" s="257"/>
      <c r="AD32" s="257"/>
      <c r="AE32" s="257"/>
      <c r="AK32" s="256">
        <v>0</v>
      </c>
      <c r="AL32" s="257"/>
      <c r="AM32" s="257"/>
      <c r="AN32" s="257"/>
      <c r="AO32" s="257"/>
      <c r="AR32" s="33"/>
    </row>
    <row r="33" spans="2:44" s="2" customFormat="1" ht="14.4" hidden="1" customHeight="1" x14ac:dyDescent="0.2">
      <c r="B33" s="33"/>
      <c r="F33" s="26" t="s">
        <v>45</v>
      </c>
      <c r="L33" s="258">
        <v>0</v>
      </c>
      <c r="M33" s="257"/>
      <c r="N33" s="257"/>
      <c r="O33" s="257"/>
      <c r="P33" s="257"/>
      <c r="W33" s="256">
        <f>ROUND(BD54, 2)</f>
        <v>0</v>
      </c>
      <c r="X33" s="257"/>
      <c r="Y33" s="257"/>
      <c r="Z33" s="257"/>
      <c r="AA33" s="257"/>
      <c r="AB33" s="257"/>
      <c r="AC33" s="257"/>
      <c r="AD33" s="257"/>
      <c r="AE33" s="257"/>
      <c r="AK33" s="256">
        <v>0</v>
      </c>
      <c r="AL33" s="257"/>
      <c r="AM33" s="257"/>
      <c r="AN33" s="257"/>
      <c r="AO33" s="257"/>
      <c r="AR33" s="33"/>
    </row>
    <row r="34" spans="2:44" s="1" customFormat="1" ht="6.9" customHeight="1" x14ac:dyDescent="0.2">
      <c r="B34" s="29"/>
      <c r="AR34" s="29"/>
    </row>
    <row r="35" spans="2:44" s="1" customFormat="1" ht="25.95" customHeight="1" x14ac:dyDescent="0.2">
      <c r="B35" s="29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259" t="s">
        <v>48</v>
      </c>
      <c r="Y35" s="260"/>
      <c r="Z35" s="260"/>
      <c r="AA35" s="260"/>
      <c r="AB35" s="260"/>
      <c r="AC35" s="36"/>
      <c r="AD35" s="36"/>
      <c r="AE35" s="36"/>
      <c r="AF35" s="36"/>
      <c r="AG35" s="36"/>
      <c r="AH35" s="36"/>
      <c r="AI35" s="36"/>
      <c r="AJ35" s="36"/>
      <c r="AK35" s="261">
        <f>SUM(AK26:AK33)</f>
        <v>0</v>
      </c>
      <c r="AL35" s="260"/>
      <c r="AM35" s="260"/>
      <c r="AN35" s="260"/>
      <c r="AO35" s="262"/>
      <c r="AP35" s="34"/>
      <c r="AQ35" s="34"/>
      <c r="AR35" s="29"/>
    </row>
    <row r="36" spans="2:44" s="1" customFormat="1" ht="6.9" customHeight="1" x14ac:dyDescent="0.2">
      <c r="B36" s="29"/>
      <c r="AR36" s="29"/>
    </row>
    <row r="37" spans="2:44" s="1" customFormat="1" ht="6.9" customHeight="1" x14ac:dyDescent="0.2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" customHeight="1" x14ac:dyDescent="0.2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" customHeight="1" x14ac:dyDescent="0.2">
      <c r="B42" s="29"/>
      <c r="C42" s="21" t="s">
        <v>49</v>
      </c>
      <c r="AR42" s="29"/>
    </row>
    <row r="43" spans="2:44" s="1" customFormat="1" ht="6.9" customHeight="1" x14ac:dyDescent="0.2">
      <c r="B43" s="29"/>
      <c r="AR43" s="29"/>
    </row>
    <row r="44" spans="2:44" s="3" customFormat="1" ht="12" customHeight="1" x14ac:dyDescent="0.2">
      <c r="B44" s="42"/>
      <c r="C44" s="26" t="s">
        <v>13</v>
      </c>
      <c r="L44" s="3" t="str">
        <f>K5</f>
        <v>02_2026</v>
      </c>
      <c r="AR44" s="42"/>
    </row>
    <row r="45" spans="2:44" s="4" customFormat="1" ht="36.9" customHeight="1" x14ac:dyDescent="0.2">
      <c r="B45" s="43"/>
      <c r="C45" s="44" t="s">
        <v>15</v>
      </c>
      <c r="L45" s="247" t="str">
        <f>K6</f>
        <v>Stavební úpravy objektu občanského vybavení - obchodního domu BREDA spojené se změnou účelu užívání části stavby</v>
      </c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R45" s="43"/>
    </row>
    <row r="46" spans="2:44" s="1" customFormat="1" ht="6.9" customHeight="1" x14ac:dyDescent="0.2">
      <c r="B46" s="29"/>
      <c r="AR46" s="29"/>
    </row>
    <row r="47" spans="2:44" s="1" customFormat="1" ht="12" customHeight="1" x14ac:dyDescent="0.2">
      <c r="B47" s="29"/>
      <c r="C47" s="26" t="s">
        <v>19</v>
      </c>
      <c r="L47" s="45" t="str">
        <f>IF(K8="","",K8)</f>
        <v>Nám. Republiky č.p. 159, 160 Opava</v>
      </c>
      <c r="AI47" s="26" t="s">
        <v>21</v>
      </c>
      <c r="AM47" s="249" t="str">
        <f>IF(AN8= "","",AN8)</f>
        <v>13. 2. 2026</v>
      </c>
      <c r="AN47" s="249"/>
      <c r="AR47" s="29"/>
    </row>
    <row r="48" spans="2:44" s="1" customFormat="1" ht="6.9" customHeight="1" x14ac:dyDescent="0.2">
      <c r="B48" s="29"/>
      <c r="AR48" s="29"/>
    </row>
    <row r="49" spans="1:91" s="1" customFormat="1" ht="25.65" customHeight="1" x14ac:dyDescent="0.2">
      <c r="B49" s="29"/>
      <c r="C49" s="26" t="s">
        <v>23</v>
      </c>
      <c r="L49" s="3" t="str">
        <f>IF(E11= "","",E11)</f>
        <v xml:space="preserve"> </v>
      </c>
      <c r="AI49" s="26" t="s">
        <v>28</v>
      </c>
      <c r="AM49" s="250" t="str">
        <f>IF(E17="","",E17)</f>
        <v>Projekční kancelář INFOHOME, Opava</v>
      </c>
      <c r="AN49" s="251"/>
      <c r="AO49" s="251"/>
      <c r="AP49" s="251"/>
      <c r="AR49" s="29"/>
      <c r="AS49" s="252" t="s">
        <v>50</v>
      </c>
      <c r="AT49" s="253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15" customHeight="1" x14ac:dyDescent="0.2">
      <c r="B50" s="29"/>
      <c r="C50" s="26" t="s">
        <v>27</v>
      </c>
      <c r="L50" s="3" t="str">
        <f>IF(E14="","",E14)</f>
        <v xml:space="preserve"> </v>
      </c>
      <c r="AI50" s="26" t="s">
        <v>31</v>
      </c>
      <c r="AM50" s="250" t="str">
        <f>IF(E20="","",E20)</f>
        <v>Ing. Alena Chmelová, Opava</v>
      </c>
      <c r="AN50" s="251"/>
      <c r="AO50" s="251"/>
      <c r="AP50" s="251"/>
      <c r="AR50" s="29"/>
      <c r="AS50" s="254"/>
      <c r="AT50" s="255"/>
      <c r="BD50" s="50"/>
    </row>
    <row r="51" spans="1:91" s="1" customFormat="1" ht="10.8" customHeight="1" x14ac:dyDescent="0.2">
      <c r="B51" s="29"/>
      <c r="AR51" s="29"/>
      <c r="AS51" s="254"/>
      <c r="AT51" s="255"/>
      <c r="BD51" s="50"/>
    </row>
    <row r="52" spans="1:91" s="1" customFormat="1" ht="29.25" customHeight="1" x14ac:dyDescent="0.2">
      <c r="B52" s="29"/>
      <c r="C52" s="243" t="s">
        <v>51</v>
      </c>
      <c r="D52" s="244"/>
      <c r="E52" s="244"/>
      <c r="F52" s="244"/>
      <c r="G52" s="244"/>
      <c r="H52" s="51"/>
      <c r="I52" s="245" t="s">
        <v>52</v>
      </c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6" t="s">
        <v>53</v>
      </c>
      <c r="AH52" s="244"/>
      <c r="AI52" s="244"/>
      <c r="AJ52" s="244"/>
      <c r="AK52" s="244"/>
      <c r="AL52" s="244"/>
      <c r="AM52" s="244"/>
      <c r="AN52" s="245" t="s">
        <v>54</v>
      </c>
      <c r="AO52" s="244"/>
      <c r="AP52" s="244"/>
      <c r="AQ52" s="52" t="s">
        <v>55</v>
      </c>
      <c r="AR52" s="29"/>
      <c r="AS52" s="53" t="s">
        <v>56</v>
      </c>
      <c r="AT52" s="54" t="s">
        <v>57</v>
      </c>
      <c r="AU52" s="54" t="s">
        <v>58</v>
      </c>
      <c r="AV52" s="54" t="s">
        <v>59</v>
      </c>
      <c r="AW52" s="54" t="s">
        <v>60</v>
      </c>
      <c r="AX52" s="54" t="s">
        <v>61</v>
      </c>
      <c r="AY52" s="54" t="s">
        <v>62</v>
      </c>
      <c r="AZ52" s="54" t="s">
        <v>63</v>
      </c>
      <c r="BA52" s="54" t="s">
        <v>64</v>
      </c>
      <c r="BB52" s="54" t="s">
        <v>65</v>
      </c>
      <c r="BC52" s="54" t="s">
        <v>66</v>
      </c>
      <c r="BD52" s="55" t="s">
        <v>67</v>
      </c>
    </row>
    <row r="53" spans="1:91" s="1" customFormat="1" ht="10.8" customHeight="1" x14ac:dyDescent="0.2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" customHeight="1" x14ac:dyDescent="0.2">
      <c r="B54" s="57"/>
      <c r="C54" s="58" t="s">
        <v>68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41">
        <f>ROUND(SUM(AG55:AG56),2)</f>
        <v>0</v>
      </c>
      <c r="AH54" s="241"/>
      <c r="AI54" s="241"/>
      <c r="AJ54" s="241"/>
      <c r="AK54" s="241"/>
      <c r="AL54" s="241"/>
      <c r="AM54" s="241"/>
      <c r="AN54" s="242">
        <f>SUM(AG54,AT54)</f>
        <v>0</v>
      </c>
      <c r="AO54" s="242"/>
      <c r="AP54" s="242"/>
      <c r="AQ54" s="61" t="s">
        <v>3</v>
      </c>
      <c r="AR54" s="57"/>
      <c r="AS54" s="62">
        <f>ROUND(SUM(AS55:AS56),2)</f>
        <v>0</v>
      </c>
      <c r="AT54" s="63">
        <f>ROUND(SUM(AV54:AW54),2)</f>
        <v>0</v>
      </c>
      <c r="AU54" s="64">
        <f>ROUND(SUM(AU55:AU56),5)</f>
        <v>2055.94785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ROUND(SUM(AZ55:AZ56),2)</f>
        <v>0</v>
      </c>
      <c r="BA54" s="63">
        <f>ROUND(SUM(BA55:BA56),2)</f>
        <v>0</v>
      </c>
      <c r="BB54" s="63">
        <f>ROUND(SUM(BB55:BB56),2)</f>
        <v>0</v>
      </c>
      <c r="BC54" s="63">
        <f>ROUND(SUM(BC55:BC56),2)</f>
        <v>0</v>
      </c>
      <c r="BD54" s="65">
        <f>ROUND(SUM(BD55:BD56),2)</f>
        <v>0</v>
      </c>
      <c r="BS54" s="66" t="s">
        <v>69</v>
      </c>
      <c r="BT54" s="66" t="s">
        <v>70</v>
      </c>
      <c r="BU54" s="67" t="s">
        <v>71</v>
      </c>
      <c r="BV54" s="66" t="s">
        <v>72</v>
      </c>
      <c r="BW54" s="66" t="s">
        <v>5</v>
      </c>
      <c r="BX54" s="66" t="s">
        <v>73</v>
      </c>
      <c r="CL54" s="66" t="s">
        <v>3</v>
      </c>
    </row>
    <row r="55" spans="1:91" s="6" customFormat="1" ht="24.75" customHeight="1" x14ac:dyDescent="0.2">
      <c r="A55" s="68" t="s">
        <v>74</v>
      </c>
      <c r="B55" s="69"/>
      <c r="C55" s="70"/>
      <c r="D55" s="240" t="s">
        <v>75</v>
      </c>
      <c r="E55" s="240"/>
      <c r="F55" s="240"/>
      <c r="G55" s="240"/>
      <c r="H55" s="240"/>
      <c r="I55" s="71"/>
      <c r="J55" s="240" t="s">
        <v>76</v>
      </c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38">
        <f>'D.1., D.4 - Architektonic...'!J30</f>
        <v>0</v>
      </c>
      <c r="AH55" s="239"/>
      <c r="AI55" s="239"/>
      <c r="AJ55" s="239"/>
      <c r="AK55" s="239"/>
      <c r="AL55" s="239"/>
      <c r="AM55" s="239"/>
      <c r="AN55" s="238">
        <f>SUM(AG55,AT55)</f>
        <v>0</v>
      </c>
      <c r="AO55" s="239"/>
      <c r="AP55" s="239"/>
      <c r="AQ55" s="72" t="s">
        <v>77</v>
      </c>
      <c r="AR55" s="69"/>
      <c r="AS55" s="73">
        <v>0</v>
      </c>
      <c r="AT55" s="74">
        <f>ROUND(SUM(AV55:AW55),2)</f>
        <v>0</v>
      </c>
      <c r="AU55" s="75">
        <f>'D.1., D.4 - Architektonic...'!P99</f>
        <v>2055.9478520000002</v>
      </c>
      <c r="AV55" s="74">
        <f>'D.1., D.4 - Architektonic...'!J33</f>
        <v>0</v>
      </c>
      <c r="AW55" s="74">
        <f>'D.1., D.4 - Architektonic...'!J34</f>
        <v>0</v>
      </c>
      <c r="AX55" s="74">
        <f>'D.1., D.4 - Architektonic...'!J35</f>
        <v>0</v>
      </c>
      <c r="AY55" s="74">
        <f>'D.1., D.4 - Architektonic...'!J36</f>
        <v>0</v>
      </c>
      <c r="AZ55" s="74">
        <f>'D.1., D.4 - Architektonic...'!F33</f>
        <v>0</v>
      </c>
      <c r="BA55" s="74">
        <f>'D.1., D.4 - Architektonic...'!F34</f>
        <v>0</v>
      </c>
      <c r="BB55" s="74">
        <f>'D.1., D.4 - Architektonic...'!F35</f>
        <v>0</v>
      </c>
      <c r="BC55" s="74">
        <f>'D.1., D.4 - Architektonic...'!F36</f>
        <v>0</v>
      </c>
      <c r="BD55" s="76">
        <f>'D.1., D.4 - Architektonic...'!F37</f>
        <v>0</v>
      </c>
      <c r="BT55" s="77" t="s">
        <v>78</v>
      </c>
      <c r="BV55" s="77" t="s">
        <v>72</v>
      </c>
      <c r="BW55" s="77" t="s">
        <v>79</v>
      </c>
      <c r="BX55" s="77" t="s">
        <v>5</v>
      </c>
      <c r="CL55" s="77" t="s">
        <v>3</v>
      </c>
      <c r="CM55" s="77" t="s">
        <v>80</v>
      </c>
    </row>
    <row r="56" spans="1:91" s="6" customFormat="1" ht="16.5" customHeight="1" x14ac:dyDescent="0.2">
      <c r="A56" s="68" t="s">
        <v>74</v>
      </c>
      <c r="B56" s="69"/>
      <c r="C56" s="70"/>
      <c r="D56" s="240" t="s">
        <v>81</v>
      </c>
      <c r="E56" s="240"/>
      <c r="F56" s="240"/>
      <c r="G56" s="240"/>
      <c r="H56" s="240"/>
      <c r="I56" s="71"/>
      <c r="J56" s="240" t="s">
        <v>82</v>
      </c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38">
        <f>'VRN - Vedlejší rozpočtové...'!J30</f>
        <v>0</v>
      </c>
      <c r="AH56" s="239"/>
      <c r="AI56" s="239"/>
      <c r="AJ56" s="239"/>
      <c r="AK56" s="239"/>
      <c r="AL56" s="239"/>
      <c r="AM56" s="239"/>
      <c r="AN56" s="238">
        <f>SUM(AG56,AT56)</f>
        <v>0</v>
      </c>
      <c r="AO56" s="239"/>
      <c r="AP56" s="239"/>
      <c r="AQ56" s="72" t="s">
        <v>77</v>
      </c>
      <c r="AR56" s="69"/>
      <c r="AS56" s="78">
        <v>0</v>
      </c>
      <c r="AT56" s="79">
        <f>ROUND(SUM(AV56:AW56),2)</f>
        <v>0</v>
      </c>
      <c r="AU56" s="80">
        <f>'VRN - Vedlejší rozpočtové...'!P86</f>
        <v>0</v>
      </c>
      <c r="AV56" s="79">
        <f>'VRN - Vedlejší rozpočtové...'!J33</f>
        <v>0</v>
      </c>
      <c r="AW56" s="79">
        <f>'VRN - Vedlejší rozpočtové...'!J34</f>
        <v>0</v>
      </c>
      <c r="AX56" s="79">
        <f>'VRN - Vedlejší rozpočtové...'!J35</f>
        <v>0</v>
      </c>
      <c r="AY56" s="79">
        <f>'VRN - Vedlejší rozpočtové...'!J36</f>
        <v>0</v>
      </c>
      <c r="AZ56" s="79">
        <f>'VRN - Vedlejší rozpočtové...'!F33</f>
        <v>0</v>
      </c>
      <c r="BA56" s="79">
        <f>'VRN - Vedlejší rozpočtové...'!F34</f>
        <v>0</v>
      </c>
      <c r="BB56" s="79">
        <f>'VRN - Vedlejší rozpočtové...'!F35</f>
        <v>0</v>
      </c>
      <c r="BC56" s="79">
        <f>'VRN - Vedlejší rozpočtové...'!F36</f>
        <v>0</v>
      </c>
      <c r="BD56" s="81">
        <f>'VRN - Vedlejší rozpočtové...'!F37</f>
        <v>0</v>
      </c>
      <c r="BT56" s="77" t="s">
        <v>78</v>
      </c>
      <c r="BV56" s="77" t="s">
        <v>72</v>
      </c>
      <c r="BW56" s="77" t="s">
        <v>83</v>
      </c>
      <c r="BX56" s="77" t="s">
        <v>5</v>
      </c>
      <c r="CL56" s="77" t="s">
        <v>3</v>
      </c>
      <c r="CM56" s="77" t="s">
        <v>80</v>
      </c>
    </row>
    <row r="57" spans="1:91" s="1" customFormat="1" ht="30" customHeight="1" x14ac:dyDescent="0.2">
      <c r="B57" s="29"/>
      <c r="AR57" s="29"/>
    </row>
    <row r="58" spans="1:91" s="1" customFormat="1" ht="6.9" customHeight="1" x14ac:dyDescent="0.2"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29"/>
    </row>
  </sheetData>
  <sheetProtection algorithmName="SHA-512" hashValue="Wav1ghnCQeHoQjkwYGY5/08WWDYRFACblNzButJZG6U96eWxrCcK/xkDNX/mBxuAG0GGCrDCI22sthAi1q/D6w==" saltValue="zxIifHilpIF/mf4fUorGKA==" spinCount="100000" sheet="1" scenarios="1" insertColumns="0" insertRows="0" deleteColumns="0" deleteRows="0"/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D.1., D.4 - Architektonic...'!C2" display="/" xr:uid="{00000000-0004-0000-0000-000000000000}"/>
    <hyperlink ref="A5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22"/>
  <sheetViews>
    <sheetView showGridLines="0" topLeftCell="A400" zoomScaleNormal="100" workbookViewId="0">
      <selection activeCell="K419" sqref="K419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6" t="s">
        <v>6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79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 x14ac:dyDescent="0.2">
      <c r="B4" s="20"/>
      <c r="D4" s="21" t="s">
        <v>84</v>
      </c>
      <c r="L4" s="20"/>
      <c r="M4" s="82" t="s">
        <v>11</v>
      </c>
      <c r="AT4" s="17" t="s">
        <v>4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6" t="s">
        <v>15</v>
      </c>
      <c r="L6" s="20"/>
    </row>
    <row r="7" spans="2:46" ht="26.25" customHeight="1" x14ac:dyDescent="0.2">
      <c r="B7" s="20"/>
      <c r="E7" s="270" t="str">
        <f>'Rekapitulace stavby'!K6</f>
        <v>Stavební úpravy objektu občanského vybavení - obchodního domu BREDA spojené se změnou účelu užívání části stavby</v>
      </c>
      <c r="F7" s="271"/>
      <c r="G7" s="271"/>
      <c r="H7" s="271"/>
      <c r="L7" s="20"/>
    </row>
    <row r="8" spans="2:46" s="1" customFormat="1" ht="12" customHeight="1" x14ac:dyDescent="0.2">
      <c r="B8" s="29"/>
      <c r="D8" s="26" t="s">
        <v>85</v>
      </c>
      <c r="L8" s="29"/>
    </row>
    <row r="9" spans="2:46" s="1" customFormat="1" ht="16.5" customHeight="1" x14ac:dyDescent="0.2">
      <c r="B9" s="29"/>
      <c r="E9" s="247" t="s">
        <v>86</v>
      </c>
      <c r="F9" s="269"/>
      <c r="G9" s="269"/>
      <c r="H9" s="269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 x14ac:dyDescent="0.2">
      <c r="B12" s="29"/>
      <c r="D12" s="26" t="s">
        <v>19</v>
      </c>
      <c r="F12" s="24" t="s">
        <v>20</v>
      </c>
      <c r="I12" s="26" t="s">
        <v>21</v>
      </c>
      <c r="J12" s="293" t="str">
        <f>'Rekapitulace stavby'!AN8</f>
        <v>13. 2. 2026</v>
      </c>
      <c r="L12" s="29"/>
    </row>
    <row r="13" spans="2:46" s="1" customFormat="1" ht="10.8" customHeight="1" x14ac:dyDescent="0.2">
      <c r="B13" s="29"/>
      <c r="L13" s="29"/>
    </row>
    <row r="14" spans="2:46" s="1" customFormat="1" ht="12" customHeight="1" x14ac:dyDescent="0.2">
      <c r="B14" s="29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29"/>
    </row>
    <row r="15" spans="2:46" s="1" customFormat="1" ht="18" customHeight="1" x14ac:dyDescent="0.2">
      <c r="B15" s="29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6" t="s">
        <v>27</v>
      </c>
      <c r="I17" s="26" t="s">
        <v>24</v>
      </c>
      <c r="J17" s="286">
        <f>'Rekapitulace stavby'!AN13</f>
        <v>0</v>
      </c>
      <c r="L17" s="29"/>
    </row>
    <row r="18" spans="2:12" s="1" customFormat="1" ht="18" customHeight="1" x14ac:dyDescent="0.2">
      <c r="B18" s="29"/>
      <c r="E18" s="285" t="str">
        <f>'Rekapitulace stavby'!E14</f>
        <v xml:space="preserve"> </v>
      </c>
      <c r="F18" s="285"/>
      <c r="G18" s="285"/>
      <c r="H18" s="285"/>
      <c r="I18" s="26" t="s">
        <v>26</v>
      </c>
      <c r="J18" s="286" t="str">
        <f>'Rekapitulace stavby'!AN14</f>
        <v/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6" t="s">
        <v>28</v>
      </c>
      <c r="I20" s="26" t="s">
        <v>24</v>
      </c>
      <c r="J20" s="24" t="s">
        <v>3</v>
      </c>
      <c r="L20" s="29"/>
    </row>
    <row r="21" spans="2:12" s="1" customFormat="1" ht="18" customHeight="1" x14ac:dyDescent="0.2">
      <c r="B21" s="29"/>
      <c r="E21" s="24" t="s">
        <v>29</v>
      </c>
      <c r="I21" s="26" t="s">
        <v>26</v>
      </c>
      <c r="J21" s="24" t="s">
        <v>3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6" t="s">
        <v>31</v>
      </c>
      <c r="I23" s="26" t="s">
        <v>24</v>
      </c>
      <c r="J23" s="24" t="s">
        <v>32</v>
      </c>
      <c r="L23" s="29"/>
    </row>
    <row r="24" spans="2:12" s="1" customFormat="1" ht="18" customHeight="1" x14ac:dyDescent="0.2">
      <c r="B24" s="29"/>
      <c r="E24" s="24" t="s">
        <v>33</v>
      </c>
      <c r="I24" s="26" t="s">
        <v>26</v>
      </c>
      <c r="J24" s="24" t="s">
        <v>3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6" t="s">
        <v>34</v>
      </c>
      <c r="L26" s="29"/>
    </row>
    <row r="27" spans="2:12" s="7" customFormat="1" ht="16.5" customHeight="1" x14ac:dyDescent="0.2">
      <c r="B27" s="83"/>
      <c r="E27" s="265" t="s">
        <v>3</v>
      </c>
      <c r="F27" s="265"/>
      <c r="G27" s="265"/>
      <c r="H27" s="265"/>
      <c r="L27" s="83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4" t="s">
        <v>36</v>
      </c>
      <c r="J30" s="60">
        <f>ROUND(J99, 2)</f>
        <v>0</v>
      </c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 x14ac:dyDescent="0.2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 x14ac:dyDescent="0.2">
      <c r="B33" s="29"/>
      <c r="D33" s="49" t="s">
        <v>40</v>
      </c>
      <c r="E33" s="26" t="s">
        <v>41</v>
      </c>
      <c r="F33" s="85">
        <f>ROUND((SUM(BE99:BE421)),  2)</f>
        <v>0</v>
      </c>
      <c r="I33" s="86">
        <v>0.21</v>
      </c>
      <c r="J33" s="85">
        <f>ROUND(((SUM(BE99:BE421))*I33),  2)</f>
        <v>0</v>
      </c>
      <c r="L33" s="29"/>
    </row>
    <row r="34" spans="2:12" s="1" customFormat="1" ht="14.4" customHeight="1" x14ac:dyDescent="0.2">
      <c r="B34" s="29"/>
      <c r="E34" s="26" t="s">
        <v>42</v>
      </c>
      <c r="F34" s="85">
        <f>ROUND((SUM(BF99:BF421)),  2)</f>
        <v>0</v>
      </c>
      <c r="I34" s="86">
        <v>0.12</v>
      </c>
      <c r="J34" s="85">
        <f>ROUND(((SUM(BF99:BF421))*I34),  2)</f>
        <v>0</v>
      </c>
      <c r="L34" s="29"/>
    </row>
    <row r="35" spans="2:12" s="1" customFormat="1" ht="14.4" hidden="1" customHeight="1" x14ac:dyDescent="0.2">
      <c r="B35" s="29"/>
      <c r="E35" s="26" t="s">
        <v>43</v>
      </c>
      <c r="F35" s="85">
        <f>ROUND((SUM(BG99:BG421)),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 x14ac:dyDescent="0.2">
      <c r="B36" s="29"/>
      <c r="E36" s="26" t="s">
        <v>44</v>
      </c>
      <c r="F36" s="85">
        <f>ROUND((SUM(BH99:BH421)),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 x14ac:dyDescent="0.2">
      <c r="B37" s="29"/>
      <c r="E37" s="26" t="s">
        <v>45</v>
      </c>
      <c r="F37" s="85">
        <f>ROUND((SUM(BI99:BI421)),  2)</f>
        <v>0</v>
      </c>
      <c r="I37" s="86">
        <v>0</v>
      </c>
      <c r="J37" s="85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46</v>
      </c>
      <c r="E39" s="51"/>
      <c r="F39" s="51"/>
      <c r="G39" s="89" t="s">
        <v>47</v>
      </c>
      <c r="H39" s="90" t="s">
        <v>48</v>
      </c>
      <c r="I39" s="51"/>
      <c r="J39" s="91">
        <f>SUM(J30:J37)</f>
        <v>0</v>
      </c>
      <c r="K39" s="92"/>
      <c r="L39" s="29"/>
    </row>
    <row r="40" spans="2:12" s="1" customFormat="1" ht="14.4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 x14ac:dyDescent="0.2">
      <c r="B45" s="29"/>
      <c r="C45" s="21" t="s">
        <v>87</v>
      </c>
      <c r="L45" s="29"/>
    </row>
    <row r="46" spans="2:12" s="1" customFormat="1" ht="6.9" customHeight="1" x14ac:dyDescent="0.2">
      <c r="B46" s="29"/>
      <c r="L46" s="29"/>
    </row>
    <row r="47" spans="2:12" s="1" customFormat="1" ht="12" customHeight="1" x14ac:dyDescent="0.2">
      <c r="B47" s="29"/>
      <c r="C47" s="26" t="s">
        <v>15</v>
      </c>
      <c r="L47" s="29"/>
    </row>
    <row r="48" spans="2:12" s="1" customFormat="1" ht="26.25" customHeight="1" x14ac:dyDescent="0.2">
      <c r="B48" s="29"/>
      <c r="E48" s="270" t="str">
        <f>E7</f>
        <v>Stavební úpravy objektu občanského vybavení - obchodního domu BREDA spojené se změnou účelu užívání části stavby</v>
      </c>
      <c r="F48" s="271"/>
      <c r="G48" s="271"/>
      <c r="H48" s="271"/>
      <c r="L48" s="29"/>
    </row>
    <row r="49" spans="2:47" s="1" customFormat="1" ht="12" customHeight="1" x14ac:dyDescent="0.2">
      <c r="B49" s="29"/>
      <c r="C49" s="26" t="s">
        <v>85</v>
      </c>
      <c r="L49" s="29"/>
    </row>
    <row r="50" spans="2:47" s="1" customFormat="1" ht="16.5" customHeight="1" x14ac:dyDescent="0.2">
      <c r="B50" s="29"/>
      <c r="E50" s="247" t="str">
        <f>E9</f>
        <v>D.1., D.4 - Architektonicko stavební řešení, TZB</v>
      </c>
      <c r="F50" s="269"/>
      <c r="G50" s="269"/>
      <c r="H50" s="269"/>
      <c r="L50" s="29"/>
    </row>
    <row r="51" spans="2:47" s="1" customFormat="1" ht="6.9" customHeight="1" x14ac:dyDescent="0.2">
      <c r="B51" s="29"/>
      <c r="L51" s="29"/>
    </row>
    <row r="52" spans="2:47" s="1" customFormat="1" ht="12" customHeight="1" x14ac:dyDescent="0.2">
      <c r="B52" s="29"/>
      <c r="C52" s="26" t="s">
        <v>19</v>
      </c>
      <c r="F52" s="24" t="str">
        <f>F12</f>
        <v>Nám. Republiky č.p. 159, 160 Opava</v>
      </c>
      <c r="I52" s="26" t="s">
        <v>21</v>
      </c>
      <c r="J52" s="46" t="str">
        <f>IF(J12="","",J12)</f>
        <v>13. 2. 2026</v>
      </c>
      <c r="L52" s="29"/>
    </row>
    <row r="53" spans="2:47" s="1" customFormat="1" ht="6.9" customHeight="1" x14ac:dyDescent="0.2">
      <c r="B53" s="29"/>
      <c r="L53" s="29"/>
    </row>
    <row r="54" spans="2:47" s="1" customFormat="1" ht="25.65" customHeight="1" x14ac:dyDescent="0.2">
      <c r="B54" s="29"/>
      <c r="C54" s="26" t="s">
        <v>23</v>
      </c>
      <c r="F54" s="24" t="str">
        <f>E15</f>
        <v xml:space="preserve"> </v>
      </c>
      <c r="I54" s="26" t="s">
        <v>28</v>
      </c>
      <c r="J54" s="27" t="str">
        <f>E21</f>
        <v>Projekční kancelář INFOHOME, Opava</v>
      </c>
      <c r="L54" s="29"/>
    </row>
    <row r="55" spans="2:47" s="1" customFormat="1" ht="25.65" customHeight="1" x14ac:dyDescent="0.2">
      <c r="B55" s="29"/>
      <c r="C55" s="26" t="s">
        <v>27</v>
      </c>
      <c r="F55" s="24" t="str">
        <f>IF(E18="","",E18)</f>
        <v xml:space="preserve"> </v>
      </c>
      <c r="I55" s="26" t="s">
        <v>31</v>
      </c>
      <c r="J55" s="27" t="str">
        <f>E24</f>
        <v>Ing. Alena Chmelová, Opava</v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88</v>
      </c>
      <c r="D57" s="87"/>
      <c r="E57" s="87"/>
      <c r="F57" s="87"/>
      <c r="G57" s="87"/>
      <c r="H57" s="87"/>
      <c r="I57" s="87"/>
      <c r="J57" s="94" t="s">
        <v>89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8" customHeight="1" x14ac:dyDescent="0.2">
      <c r="B59" s="29"/>
      <c r="C59" s="95" t="s">
        <v>68</v>
      </c>
      <c r="J59" s="60">
        <f>J99</f>
        <v>0</v>
      </c>
      <c r="L59" s="29"/>
      <c r="AU59" s="17" t="s">
        <v>90</v>
      </c>
    </row>
    <row r="60" spans="2:47" s="8" customFormat="1" ht="24.9" customHeight="1" x14ac:dyDescent="0.2">
      <c r="B60" s="96"/>
      <c r="D60" s="97" t="s">
        <v>91</v>
      </c>
      <c r="E60" s="98"/>
      <c r="F60" s="98"/>
      <c r="G60" s="98"/>
      <c r="H60" s="98"/>
      <c r="I60" s="98"/>
      <c r="J60" s="99">
        <f>J100</f>
        <v>0</v>
      </c>
      <c r="L60" s="96"/>
    </row>
    <row r="61" spans="2:47" s="9" customFormat="1" ht="19.95" customHeight="1" x14ac:dyDescent="0.2">
      <c r="B61" s="100"/>
      <c r="D61" s="101" t="s">
        <v>92</v>
      </c>
      <c r="E61" s="102"/>
      <c r="F61" s="102"/>
      <c r="G61" s="102"/>
      <c r="H61" s="102"/>
      <c r="I61" s="102"/>
      <c r="J61" s="103">
        <f>J101</f>
        <v>0</v>
      </c>
      <c r="L61" s="100"/>
    </row>
    <row r="62" spans="2:47" s="9" customFormat="1" ht="19.95" customHeight="1" x14ac:dyDescent="0.2">
      <c r="B62" s="100"/>
      <c r="D62" s="101" t="s">
        <v>93</v>
      </c>
      <c r="E62" s="102"/>
      <c r="F62" s="102"/>
      <c r="G62" s="102"/>
      <c r="H62" s="102"/>
      <c r="I62" s="102"/>
      <c r="J62" s="103">
        <f>J109</f>
        <v>0</v>
      </c>
      <c r="L62" s="100"/>
    </row>
    <row r="63" spans="2:47" s="9" customFormat="1" ht="19.95" customHeight="1" x14ac:dyDescent="0.2">
      <c r="B63" s="100"/>
      <c r="D63" s="101" t="s">
        <v>94</v>
      </c>
      <c r="E63" s="102"/>
      <c r="F63" s="102"/>
      <c r="G63" s="102"/>
      <c r="H63" s="102"/>
      <c r="I63" s="102"/>
      <c r="J63" s="103">
        <f>J122</f>
        <v>0</v>
      </c>
      <c r="L63" s="100"/>
    </row>
    <row r="64" spans="2:47" s="9" customFormat="1" ht="19.95" customHeight="1" x14ac:dyDescent="0.2">
      <c r="B64" s="100"/>
      <c r="D64" s="101" t="s">
        <v>95</v>
      </c>
      <c r="E64" s="102"/>
      <c r="F64" s="102"/>
      <c r="G64" s="102"/>
      <c r="H64" s="102"/>
      <c r="I64" s="102"/>
      <c r="J64" s="103">
        <f>J132</f>
        <v>0</v>
      </c>
      <c r="L64" s="100"/>
    </row>
    <row r="65" spans="2:12" s="8" customFormat="1" ht="24.9" customHeight="1" x14ac:dyDescent="0.2">
      <c r="B65" s="96"/>
      <c r="D65" s="97" t="s">
        <v>96</v>
      </c>
      <c r="E65" s="98"/>
      <c r="F65" s="98"/>
      <c r="G65" s="98"/>
      <c r="H65" s="98"/>
      <c r="I65" s="98"/>
      <c r="J65" s="99">
        <f>J135</f>
        <v>0</v>
      </c>
      <c r="L65" s="96"/>
    </row>
    <row r="66" spans="2:12" s="9" customFormat="1" ht="19.95" customHeight="1" x14ac:dyDescent="0.2">
      <c r="B66" s="100"/>
      <c r="D66" s="101" t="s">
        <v>97</v>
      </c>
      <c r="E66" s="102"/>
      <c r="F66" s="102"/>
      <c r="G66" s="102"/>
      <c r="H66" s="102"/>
      <c r="I66" s="102"/>
      <c r="J66" s="103">
        <f>J136</f>
        <v>0</v>
      </c>
      <c r="L66" s="100"/>
    </row>
    <row r="67" spans="2:12" s="9" customFormat="1" ht="19.95" customHeight="1" x14ac:dyDescent="0.2">
      <c r="B67" s="100"/>
      <c r="D67" s="101" t="s">
        <v>98</v>
      </c>
      <c r="E67" s="102"/>
      <c r="F67" s="102"/>
      <c r="G67" s="102"/>
      <c r="H67" s="102"/>
      <c r="I67" s="102"/>
      <c r="J67" s="103">
        <f>J159</f>
        <v>0</v>
      </c>
      <c r="L67" s="100"/>
    </row>
    <row r="68" spans="2:12" s="9" customFormat="1" ht="19.95" customHeight="1" x14ac:dyDescent="0.2">
      <c r="B68" s="100"/>
      <c r="D68" s="101" t="s">
        <v>99</v>
      </c>
      <c r="E68" s="102"/>
      <c r="F68" s="102"/>
      <c r="G68" s="102"/>
      <c r="H68" s="102"/>
      <c r="I68" s="102"/>
      <c r="J68" s="103">
        <f>J198</f>
        <v>0</v>
      </c>
      <c r="L68" s="100"/>
    </row>
    <row r="69" spans="2:12" s="9" customFormat="1" ht="19.95" customHeight="1" x14ac:dyDescent="0.2">
      <c r="B69" s="100"/>
      <c r="D69" s="101" t="s">
        <v>100</v>
      </c>
      <c r="E69" s="102"/>
      <c r="F69" s="102"/>
      <c r="G69" s="102"/>
      <c r="H69" s="102"/>
      <c r="I69" s="102"/>
      <c r="J69" s="103">
        <f>J204</f>
        <v>0</v>
      </c>
      <c r="L69" s="100"/>
    </row>
    <row r="70" spans="2:12" s="9" customFormat="1" ht="19.95" customHeight="1" x14ac:dyDescent="0.2">
      <c r="B70" s="100"/>
      <c r="D70" s="101" t="s">
        <v>101</v>
      </c>
      <c r="E70" s="102"/>
      <c r="F70" s="102"/>
      <c r="G70" s="102"/>
      <c r="H70" s="102"/>
      <c r="I70" s="102"/>
      <c r="J70" s="103">
        <f>J208</f>
        <v>0</v>
      </c>
      <c r="L70" s="100"/>
    </row>
    <row r="71" spans="2:12" s="9" customFormat="1" ht="19.95" customHeight="1" x14ac:dyDescent="0.2">
      <c r="B71" s="100"/>
      <c r="D71" s="101" t="s">
        <v>102</v>
      </c>
      <c r="E71" s="102"/>
      <c r="F71" s="102"/>
      <c r="G71" s="102"/>
      <c r="H71" s="102"/>
      <c r="I71" s="102"/>
      <c r="J71" s="103">
        <f>J222</f>
        <v>0</v>
      </c>
      <c r="L71" s="100"/>
    </row>
    <row r="72" spans="2:12" s="9" customFormat="1" ht="19.95" customHeight="1" x14ac:dyDescent="0.2">
      <c r="B72" s="100"/>
      <c r="D72" s="101" t="s">
        <v>103</v>
      </c>
      <c r="E72" s="102"/>
      <c r="F72" s="102"/>
      <c r="G72" s="102"/>
      <c r="H72" s="102"/>
      <c r="I72" s="102"/>
      <c r="J72" s="103">
        <f>J224</f>
        <v>0</v>
      </c>
      <c r="L72" s="100"/>
    </row>
    <row r="73" spans="2:12" s="9" customFormat="1" ht="19.95" customHeight="1" x14ac:dyDescent="0.2">
      <c r="B73" s="100"/>
      <c r="D73" s="101" t="s">
        <v>104</v>
      </c>
      <c r="E73" s="102"/>
      <c r="F73" s="102"/>
      <c r="G73" s="102"/>
      <c r="H73" s="102"/>
      <c r="I73" s="102"/>
      <c r="J73" s="103">
        <f>J226</f>
        <v>0</v>
      </c>
      <c r="L73" s="100"/>
    </row>
    <row r="74" spans="2:12" s="9" customFormat="1" ht="19.95" customHeight="1" x14ac:dyDescent="0.2">
      <c r="B74" s="100"/>
      <c r="D74" s="101" t="s">
        <v>105</v>
      </c>
      <c r="E74" s="102"/>
      <c r="F74" s="102"/>
      <c r="G74" s="102"/>
      <c r="H74" s="102"/>
      <c r="I74" s="102"/>
      <c r="J74" s="103">
        <f>J237</f>
        <v>0</v>
      </c>
      <c r="L74" s="100"/>
    </row>
    <row r="75" spans="2:12" s="9" customFormat="1" ht="19.95" customHeight="1" x14ac:dyDescent="0.2">
      <c r="B75" s="100"/>
      <c r="D75" s="101" t="s">
        <v>106</v>
      </c>
      <c r="E75" s="102"/>
      <c r="F75" s="102"/>
      <c r="G75" s="102"/>
      <c r="H75" s="102"/>
      <c r="I75" s="102"/>
      <c r="J75" s="103">
        <f>J318</f>
        <v>0</v>
      </c>
      <c r="L75" s="100"/>
    </row>
    <row r="76" spans="2:12" s="9" customFormat="1" ht="19.95" customHeight="1" x14ac:dyDescent="0.2">
      <c r="B76" s="100"/>
      <c r="D76" s="101" t="s">
        <v>107</v>
      </c>
      <c r="E76" s="102"/>
      <c r="F76" s="102"/>
      <c r="G76" s="102"/>
      <c r="H76" s="102"/>
      <c r="I76" s="102"/>
      <c r="J76" s="103">
        <f>J341</f>
        <v>0</v>
      </c>
      <c r="L76" s="100"/>
    </row>
    <row r="77" spans="2:12" s="9" customFormat="1" ht="19.95" customHeight="1" x14ac:dyDescent="0.2">
      <c r="B77" s="100"/>
      <c r="D77" s="101" t="s">
        <v>108</v>
      </c>
      <c r="E77" s="102"/>
      <c r="F77" s="102"/>
      <c r="G77" s="102"/>
      <c r="H77" s="102"/>
      <c r="I77" s="102"/>
      <c r="J77" s="103">
        <f>J379</f>
        <v>0</v>
      </c>
      <c r="L77" s="100"/>
    </row>
    <row r="78" spans="2:12" s="9" customFormat="1" ht="19.95" customHeight="1" x14ac:dyDescent="0.2">
      <c r="B78" s="100"/>
      <c r="D78" s="101" t="s">
        <v>109</v>
      </c>
      <c r="E78" s="102"/>
      <c r="F78" s="102"/>
      <c r="G78" s="102"/>
      <c r="H78" s="102"/>
      <c r="I78" s="102"/>
      <c r="J78" s="103">
        <f>J394</f>
        <v>0</v>
      </c>
      <c r="L78" s="100"/>
    </row>
    <row r="79" spans="2:12" s="8" customFormat="1" ht="24.9" customHeight="1" x14ac:dyDescent="0.2">
      <c r="B79" s="96"/>
      <c r="D79" s="97" t="s">
        <v>110</v>
      </c>
      <c r="E79" s="98"/>
      <c r="F79" s="98"/>
      <c r="G79" s="98"/>
      <c r="H79" s="98"/>
      <c r="I79" s="98"/>
      <c r="J79" s="99">
        <f>J418</f>
        <v>0</v>
      </c>
      <c r="L79" s="96"/>
    </row>
    <row r="80" spans="2:12" s="1" customFormat="1" ht="21.75" customHeight="1" x14ac:dyDescent="0.2">
      <c r="B80" s="29"/>
      <c r="L80" s="29"/>
    </row>
    <row r="81" spans="2:12" s="1" customFormat="1" ht="6.9" customHeight="1" x14ac:dyDescent="0.2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9"/>
    </row>
    <row r="85" spans="2:12" s="1" customFormat="1" ht="6.9" customHeight="1" x14ac:dyDescent="0.2"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29"/>
    </row>
    <row r="86" spans="2:12" s="1" customFormat="1" ht="24.9" customHeight="1" x14ac:dyDescent="0.2">
      <c r="B86" s="29"/>
      <c r="C86" s="21" t="s">
        <v>111</v>
      </c>
      <c r="L86" s="29"/>
    </row>
    <row r="87" spans="2:12" s="1" customFormat="1" ht="6.9" customHeight="1" x14ac:dyDescent="0.2">
      <c r="B87" s="29"/>
      <c r="L87" s="29"/>
    </row>
    <row r="88" spans="2:12" s="1" customFormat="1" ht="12" customHeight="1" x14ac:dyDescent="0.2">
      <c r="B88" s="29"/>
      <c r="C88" s="26" t="s">
        <v>15</v>
      </c>
      <c r="L88" s="29"/>
    </row>
    <row r="89" spans="2:12" s="1" customFormat="1" ht="26.25" customHeight="1" x14ac:dyDescent="0.2">
      <c r="B89" s="29"/>
      <c r="E89" s="270" t="str">
        <f>E7</f>
        <v>Stavební úpravy objektu občanského vybavení - obchodního domu BREDA spojené se změnou účelu užívání části stavby</v>
      </c>
      <c r="F89" s="271"/>
      <c r="G89" s="271"/>
      <c r="H89" s="271"/>
      <c r="L89" s="29"/>
    </row>
    <row r="90" spans="2:12" s="1" customFormat="1" ht="12" customHeight="1" x14ac:dyDescent="0.2">
      <c r="B90" s="29"/>
      <c r="C90" s="26" t="s">
        <v>85</v>
      </c>
      <c r="L90" s="29"/>
    </row>
    <row r="91" spans="2:12" s="1" customFormat="1" ht="16.5" customHeight="1" x14ac:dyDescent="0.2">
      <c r="B91" s="29"/>
      <c r="E91" s="247" t="str">
        <f>E9</f>
        <v>D.1., D.4 - Architektonicko stavební řešení, TZB</v>
      </c>
      <c r="F91" s="269"/>
      <c r="G91" s="269"/>
      <c r="H91" s="269"/>
      <c r="L91" s="29"/>
    </row>
    <row r="92" spans="2:12" s="1" customFormat="1" ht="6.9" customHeight="1" x14ac:dyDescent="0.2">
      <c r="B92" s="29"/>
      <c r="L92" s="29"/>
    </row>
    <row r="93" spans="2:12" s="1" customFormat="1" ht="12" customHeight="1" x14ac:dyDescent="0.2">
      <c r="B93" s="29"/>
      <c r="C93" s="26" t="s">
        <v>19</v>
      </c>
      <c r="F93" s="24" t="str">
        <f>F12</f>
        <v>Nám. Republiky č.p. 159, 160 Opava</v>
      </c>
      <c r="I93" s="26" t="s">
        <v>21</v>
      </c>
      <c r="J93" s="46" t="str">
        <f>IF(J12="","",J12)</f>
        <v>13. 2. 2026</v>
      </c>
      <c r="L93" s="29"/>
    </row>
    <row r="94" spans="2:12" s="1" customFormat="1" ht="6.9" customHeight="1" x14ac:dyDescent="0.2">
      <c r="B94" s="29"/>
      <c r="L94" s="29"/>
    </row>
    <row r="95" spans="2:12" s="1" customFormat="1" ht="25.65" customHeight="1" x14ac:dyDescent="0.2">
      <c r="B95" s="29"/>
      <c r="C95" s="26" t="s">
        <v>23</v>
      </c>
      <c r="F95" s="24" t="str">
        <f>E15</f>
        <v xml:space="preserve"> </v>
      </c>
      <c r="I95" s="26" t="s">
        <v>28</v>
      </c>
      <c r="J95" s="27" t="str">
        <f>E21</f>
        <v>Projekční kancelář INFOHOME, Opava</v>
      </c>
      <c r="L95" s="29"/>
    </row>
    <row r="96" spans="2:12" s="1" customFormat="1" ht="25.65" customHeight="1" x14ac:dyDescent="0.2">
      <c r="B96" s="29"/>
      <c r="C96" s="26" t="s">
        <v>27</v>
      </c>
      <c r="F96" s="24" t="str">
        <f>IF(E18="","",E18)</f>
        <v xml:space="preserve"> </v>
      </c>
      <c r="I96" s="26" t="s">
        <v>31</v>
      </c>
      <c r="J96" s="27" t="str">
        <f>E24</f>
        <v>Ing. Alena Chmelová, Opava</v>
      </c>
      <c r="L96" s="29"/>
    </row>
    <row r="97" spans="1:65" s="1" customFormat="1" ht="10.35" customHeight="1" x14ac:dyDescent="0.2">
      <c r="B97" s="29"/>
      <c r="L97" s="29"/>
    </row>
    <row r="98" spans="1:65" s="10" customFormat="1" ht="29.25" customHeight="1" x14ac:dyDescent="0.2">
      <c r="B98" s="104"/>
      <c r="C98" s="105" t="s">
        <v>112</v>
      </c>
      <c r="D98" s="106" t="s">
        <v>55</v>
      </c>
      <c r="E98" s="106" t="s">
        <v>51</v>
      </c>
      <c r="F98" s="106" t="s">
        <v>52</v>
      </c>
      <c r="G98" s="106" t="s">
        <v>113</v>
      </c>
      <c r="H98" s="106" t="s">
        <v>114</v>
      </c>
      <c r="I98" s="106" t="s">
        <v>115</v>
      </c>
      <c r="J98" s="106" t="s">
        <v>89</v>
      </c>
      <c r="K98" s="107" t="s">
        <v>116</v>
      </c>
      <c r="L98" s="104"/>
      <c r="M98" s="53" t="s">
        <v>3</v>
      </c>
      <c r="N98" s="54" t="s">
        <v>40</v>
      </c>
      <c r="O98" s="54" t="s">
        <v>117</v>
      </c>
      <c r="P98" s="54" t="s">
        <v>118</v>
      </c>
      <c r="Q98" s="54" t="s">
        <v>119</v>
      </c>
      <c r="R98" s="54" t="s">
        <v>120</v>
      </c>
      <c r="S98" s="54" t="s">
        <v>121</v>
      </c>
      <c r="T98" s="55" t="s">
        <v>122</v>
      </c>
    </row>
    <row r="99" spans="1:65" s="1" customFormat="1" ht="22.8" customHeight="1" x14ac:dyDescent="0.3">
      <c r="B99" s="29"/>
      <c r="C99" s="58" t="s">
        <v>123</v>
      </c>
      <c r="J99" s="108">
        <f>BK99</f>
        <v>0</v>
      </c>
      <c r="L99" s="29"/>
      <c r="M99" s="56"/>
      <c r="N99" s="47"/>
      <c r="O99" s="47"/>
      <c r="P99" s="109">
        <f>P100+P135+P418</f>
        <v>2055.9478520000002</v>
      </c>
      <c r="Q99" s="47"/>
      <c r="R99" s="109">
        <f>R100+R135+R418</f>
        <v>28.053621539999998</v>
      </c>
      <c r="S99" s="47"/>
      <c r="T99" s="110">
        <f>T100+T135+T418</f>
        <v>3.2200577100000003</v>
      </c>
      <c r="AT99" s="17" t="s">
        <v>69</v>
      </c>
      <c r="AU99" s="17" t="s">
        <v>90</v>
      </c>
      <c r="BK99" s="111">
        <f>BK100+BK135+BK418</f>
        <v>0</v>
      </c>
    </row>
    <row r="100" spans="1:65" s="11" customFormat="1" ht="25.95" customHeight="1" x14ac:dyDescent="0.25">
      <c r="B100" s="112"/>
      <c r="D100" s="113" t="s">
        <v>69</v>
      </c>
      <c r="E100" s="114" t="s">
        <v>124</v>
      </c>
      <c r="F100" s="114" t="s">
        <v>125</v>
      </c>
      <c r="J100" s="115">
        <f>BK100</f>
        <v>0</v>
      </c>
      <c r="L100" s="112"/>
      <c r="M100" s="116"/>
      <c r="P100" s="117">
        <f>P101+P109+P122+P132</f>
        <v>792.69595200000003</v>
      </c>
      <c r="R100" s="117">
        <f>R101+R109+R122+R132</f>
        <v>10.769569109999999</v>
      </c>
      <c r="T100" s="118">
        <f>T101+T109+T122+T132</f>
        <v>2.6010300000000002</v>
      </c>
      <c r="AR100" s="113" t="s">
        <v>78</v>
      </c>
      <c r="AT100" s="119" t="s">
        <v>69</v>
      </c>
      <c r="AU100" s="119" t="s">
        <v>70</v>
      </c>
      <c r="AY100" s="113" t="s">
        <v>126</v>
      </c>
      <c r="BK100" s="120">
        <f>BK101+BK109+BK122+BK132</f>
        <v>0</v>
      </c>
    </row>
    <row r="101" spans="1:65" s="11" customFormat="1" ht="22.8" customHeight="1" x14ac:dyDescent="0.25">
      <c r="A101" s="294"/>
      <c r="B101" s="295"/>
      <c r="C101" s="294"/>
      <c r="D101" s="296" t="s">
        <v>69</v>
      </c>
      <c r="E101" s="297" t="s">
        <v>127</v>
      </c>
      <c r="F101" s="297" t="s">
        <v>128</v>
      </c>
      <c r="G101" s="294"/>
      <c r="H101" s="294"/>
      <c r="J101" s="121">
        <f>BK101</f>
        <v>0</v>
      </c>
      <c r="L101" s="112"/>
      <c r="M101" s="116"/>
      <c r="P101" s="117">
        <f>SUM(P102:P108)</f>
        <v>406.40679</v>
      </c>
      <c r="R101" s="117">
        <f>SUM(R102:R108)</f>
        <v>10.737889109999999</v>
      </c>
      <c r="T101" s="118">
        <f>SUM(T102:T108)</f>
        <v>0</v>
      </c>
      <c r="AR101" s="113" t="s">
        <v>78</v>
      </c>
      <c r="AT101" s="119" t="s">
        <v>69</v>
      </c>
      <c r="AU101" s="119" t="s">
        <v>78</v>
      </c>
      <c r="AY101" s="113" t="s">
        <v>126</v>
      </c>
      <c r="BK101" s="120">
        <f>SUM(BK102:BK108)</f>
        <v>0</v>
      </c>
    </row>
    <row r="102" spans="1:65" s="1" customFormat="1" ht="24.15" customHeight="1" x14ac:dyDescent="0.2">
      <c r="A102" s="298"/>
      <c r="B102" s="299"/>
      <c r="C102" s="300" t="s">
        <v>78</v>
      </c>
      <c r="D102" s="300" t="s">
        <v>129</v>
      </c>
      <c r="E102" s="301" t="s">
        <v>130</v>
      </c>
      <c r="F102" s="302" t="s">
        <v>131</v>
      </c>
      <c r="G102" s="303" t="s">
        <v>132</v>
      </c>
      <c r="H102" s="304">
        <v>792</v>
      </c>
      <c r="I102" s="281">
        <v>0</v>
      </c>
      <c r="J102" s="330">
        <f>ROUND(I102*H102,2)</f>
        <v>0</v>
      </c>
      <c r="K102" s="302" t="s">
        <v>133</v>
      </c>
      <c r="L102" s="29"/>
      <c r="M102" s="124" t="s">
        <v>3</v>
      </c>
      <c r="N102" s="125" t="s">
        <v>41</v>
      </c>
      <c r="O102" s="126">
        <v>0.252</v>
      </c>
      <c r="P102" s="126">
        <f>O102*H102</f>
        <v>199.584</v>
      </c>
      <c r="Q102" s="126">
        <v>5.7099999999999998E-3</v>
      </c>
      <c r="R102" s="126">
        <f>Q102*H102</f>
        <v>4.5223199999999997</v>
      </c>
      <c r="S102" s="126">
        <v>0</v>
      </c>
      <c r="T102" s="127">
        <f>S102*H102</f>
        <v>0</v>
      </c>
      <c r="AR102" s="128" t="s">
        <v>134</v>
      </c>
      <c r="AT102" s="128" t="s">
        <v>129</v>
      </c>
      <c r="AU102" s="128" t="s">
        <v>80</v>
      </c>
      <c r="AY102" s="17" t="s">
        <v>126</v>
      </c>
      <c r="BE102" s="129">
        <f>IF(N102="základní",J102,0)</f>
        <v>0</v>
      </c>
      <c r="BF102" s="129">
        <f>IF(N102="snížená",J102,0)</f>
        <v>0</v>
      </c>
      <c r="BG102" s="129">
        <f>IF(N102="zákl. přenesená",J102,0)</f>
        <v>0</v>
      </c>
      <c r="BH102" s="129">
        <f>IF(N102="sníž. přenesená",J102,0)</f>
        <v>0</v>
      </c>
      <c r="BI102" s="129">
        <f>IF(N102="nulová",J102,0)</f>
        <v>0</v>
      </c>
      <c r="BJ102" s="17" t="s">
        <v>78</v>
      </c>
      <c r="BK102" s="129">
        <f>ROUND(I102*H102,2)</f>
        <v>0</v>
      </c>
      <c r="BL102" s="17" t="s">
        <v>134</v>
      </c>
      <c r="BM102" s="128" t="s">
        <v>135</v>
      </c>
    </row>
    <row r="103" spans="1:65" s="1" customFormat="1" x14ac:dyDescent="0.2">
      <c r="A103" s="298"/>
      <c r="B103" s="299"/>
      <c r="C103" s="298"/>
      <c r="D103" s="305" t="s">
        <v>136</v>
      </c>
      <c r="E103" s="298"/>
      <c r="F103" s="306" t="s">
        <v>137</v>
      </c>
      <c r="G103" s="298"/>
      <c r="H103" s="298"/>
      <c r="I103" s="287"/>
      <c r="J103" s="298"/>
      <c r="K103" s="298"/>
      <c r="L103" s="29"/>
      <c r="M103" s="131"/>
      <c r="T103" s="50"/>
      <c r="AT103" s="17" t="s">
        <v>136</v>
      </c>
      <c r="AU103" s="17" t="s">
        <v>80</v>
      </c>
    </row>
    <row r="104" spans="1:65" s="1" customFormat="1" ht="24.15" customHeight="1" x14ac:dyDescent="0.2">
      <c r="A104" s="298"/>
      <c r="B104" s="299"/>
      <c r="C104" s="300" t="s">
        <v>80</v>
      </c>
      <c r="D104" s="300" t="s">
        <v>129</v>
      </c>
      <c r="E104" s="301" t="s">
        <v>138</v>
      </c>
      <c r="F104" s="302" t="s">
        <v>139</v>
      </c>
      <c r="G104" s="303" t="s">
        <v>132</v>
      </c>
      <c r="H104" s="304">
        <v>1088.5409999999999</v>
      </c>
      <c r="I104" s="281">
        <v>0</v>
      </c>
      <c r="J104" s="330">
        <f>ROUND(I104*H104,2)</f>
        <v>0</v>
      </c>
      <c r="K104" s="302" t="s">
        <v>133</v>
      </c>
      <c r="L104" s="29"/>
      <c r="M104" s="124" t="s">
        <v>3</v>
      </c>
      <c r="N104" s="125" t="s">
        <v>41</v>
      </c>
      <c r="O104" s="126">
        <v>0.19</v>
      </c>
      <c r="P104" s="126">
        <f>O104*H104</f>
        <v>206.82279</v>
      </c>
      <c r="Q104" s="126">
        <v>5.7099999999999998E-3</v>
      </c>
      <c r="R104" s="126">
        <f>Q104*H104</f>
        <v>6.2155691099999997</v>
      </c>
      <c r="S104" s="126">
        <v>0</v>
      </c>
      <c r="T104" s="127">
        <f>S104*H104</f>
        <v>0</v>
      </c>
      <c r="AR104" s="128" t="s">
        <v>134</v>
      </c>
      <c r="AT104" s="128" t="s">
        <v>129</v>
      </c>
      <c r="AU104" s="128" t="s">
        <v>80</v>
      </c>
      <c r="AY104" s="17" t="s">
        <v>126</v>
      </c>
      <c r="BE104" s="129">
        <f>IF(N104="základní",J104,0)</f>
        <v>0</v>
      </c>
      <c r="BF104" s="129">
        <f>IF(N104="snížená",J104,0)</f>
        <v>0</v>
      </c>
      <c r="BG104" s="129">
        <f>IF(N104="zákl. přenesená",J104,0)</f>
        <v>0</v>
      </c>
      <c r="BH104" s="129">
        <f>IF(N104="sníž. přenesená",J104,0)</f>
        <v>0</v>
      </c>
      <c r="BI104" s="129">
        <f>IF(N104="nulová",J104,0)</f>
        <v>0</v>
      </c>
      <c r="BJ104" s="17" t="s">
        <v>78</v>
      </c>
      <c r="BK104" s="129">
        <f>ROUND(I104*H104,2)</f>
        <v>0</v>
      </c>
      <c r="BL104" s="17" t="s">
        <v>134</v>
      </c>
      <c r="BM104" s="128" t="s">
        <v>140</v>
      </c>
    </row>
    <row r="105" spans="1:65" s="1" customFormat="1" x14ac:dyDescent="0.2">
      <c r="A105" s="298"/>
      <c r="B105" s="299"/>
      <c r="C105" s="298"/>
      <c r="D105" s="305" t="s">
        <v>136</v>
      </c>
      <c r="E105" s="298"/>
      <c r="F105" s="306" t="s">
        <v>141</v>
      </c>
      <c r="G105" s="298"/>
      <c r="H105" s="298"/>
      <c r="I105" s="287"/>
      <c r="J105" s="298"/>
      <c r="K105" s="298"/>
      <c r="L105" s="29"/>
      <c r="M105" s="131"/>
      <c r="T105" s="50"/>
      <c r="AT105" s="17" t="s">
        <v>136</v>
      </c>
      <c r="AU105" s="17" t="s">
        <v>80</v>
      </c>
    </row>
    <row r="106" spans="1:65" s="12" customFormat="1" x14ac:dyDescent="0.2">
      <c r="A106" s="307"/>
      <c r="B106" s="308"/>
      <c r="C106" s="307"/>
      <c r="D106" s="309" t="s">
        <v>142</v>
      </c>
      <c r="E106" s="310" t="s">
        <v>3</v>
      </c>
      <c r="F106" s="311" t="s">
        <v>143</v>
      </c>
      <c r="G106" s="307"/>
      <c r="H106" s="310" t="s">
        <v>3</v>
      </c>
      <c r="I106" s="288"/>
      <c r="J106" s="307"/>
      <c r="K106" s="307"/>
      <c r="L106" s="132"/>
      <c r="M106" s="135"/>
      <c r="T106" s="136"/>
      <c r="AT106" s="134" t="s">
        <v>142</v>
      </c>
      <c r="AU106" s="134" t="s">
        <v>80</v>
      </c>
      <c r="AV106" s="12" t="s">
        <v>78</v>
      </c>
      <c r="AW106" s="12" t="s">
        <v>30</v>
      </c>
      <c r="AX106" s="12" t="s">
        <v>70</v>
      </c>
      <c r="AY106" s="134" t="s">
        <v>126</v>
      </c>
    </row>
    <row r="107" spans="1:65" s="13" customFormat="1" x14ac:dyDescent="0.2">
      <c r="A107" s="312"/>
      <c r="B107" s="313"/>
      <c r="C107" s="312"/>
      <c r="D107" s="309" t="s">
        <v>142</v>
      </c>
      <c r="E107" s="314" t="s">
        <v>3</v>
      </c>
      <c r="F107" s="315" t="s">
        <v>144</v>
      </c>
      <c r="G107" s="312"/>
      <c r="H107" s="316">
        <v>1088.5409999999999</v>
      </c>
      <c r="I107" s="289"/>
      <c r="J107" s="312"/>
      <c r="K107" s="312"/>
      <c r="L107" s="137"/>
      <c r="M107" s="139"/>
      <c r="T107" s="140"/>
      <c r="AT107" s="138" t="s">
        <v>142</v>
      </c>
      <c r="AU107" s="138" t="s">
        <v>80</v>
      </c>
      <c r="AV107" s="13" t="s">
        <v>80</v>
      </c>
      <c r="AW107" s="13" t="s">
        <v>30</v>
      </c>
      <c r="AX107" s="13" t="s">
        <v>78</v>
      </c>
      <c r="AY107" s="138" t="s">
        <v>126</v>
      </c>
    </row>
    <row r="108" spans="1:65" s="1" customFormat="1" ht="16.5" customHeight="1" x14ac:dyDescent="0.2">
      <c r="A108" s="298"/>
      <c r="B108" s="299"/>
      <c r="C108" s="300" t="s">
        <v>145</v>
      </c>
      <c r="D108" s="300" t="s">
        <v>129</v>
      </c>
      <c r="E108" s="301" t="s">
        <v>146</v>
      </c>
      <c r="F108" s="302" t="s">
        <v>147</v>
      </c>
      <c r="G108" s="303" t="s">
        <v>148</v>
      </c>
      <c r="H108" s="304">
        <v>1</v>
      </c>
      <c r="I108" s="281">
        <v>0</v>
      </c>
      <c r="J108" s="330">
        <f>ROUND(I108*H108,2)</f>
        <v>0</v>
      </c>
      <c r="K108" s="302" t="s">
        <v>3</v>
      </c>
      <c r="L108" s="29"/>
      <c r="M108" s="124" t="s">
        <v>3</v>
      </c>
      <c r="N108" s="125" t="s">
        <v>41</v>
      </c>
      <c r="O108" s="126">
        <v>0</v>
      </c>
      <c r="P108" s="126">
        <f>O108*H108</f>
        <v>0</v>
      </c>
      <c r="Q108" s="126">
        <v>0</v>
      </c>
      <c r="R108" s="126">
        <f>Q108*H108</f>
        <v>0</v>
      </c>
      <c r="S108" s="126">
        <v>0</v>
      </c>
      <c r="T108" s="127">
        <f>S108*H108</f>
        <v>0</v>
      </c>
      <c r="AR108" s="128" t="s">
        <v>134</v>
      </c>
      <c r="AT108" s="128" t="s">
        <v>129</v>
      </c>
      <c r="AU108" s="128" t="s">
        <v>80</v>
      </c>
      <c r="AY108" s="17" t="s">
        <v>126</v>
      </c>
      <c r="BE108" s="129">
        <f>IF(N108="základní",J108,0)</f>
        <v>0</v>
      </c>
      <c r="BF108" s="129">
        <f>IF(N108="snížená",J108,0)</f>
        <v>0</v>
      </c>
      <c r="BG108" s="129">
        <f>IF(N108="zákl. přenesená",J108,0)</f>
        <v>0</v>
      </c>
      <c r="BH108" s="129">
        <f>IF(N108="sníž. přenesená",J108,0)</f>
        <v>0</v>
      </c>
      <c r="BI108" s="129">
        <f>IF(N108="nulová",J108,0)</f>
        <v>0</v>
      </c>
      <c r="BJ108" s="17" t="s">
        <v>78</v>
      </c>
      <c r="BK108" s="129">
        <f>ROUND(I108*H108,2)</f>
        <v>0</v>
      </c>
      <c r="BL108" s="17" t="s">
        <v>134</v>
      </c>
      <c r="BM108" s="128" t="s">
        <v>149</v>
      </c>
    </row>
    <row r="109" spans="1:65" s="11" customFormat="1" ht="22.8" customHeight="1" x14ac:dyDescent="0.25">
      <c r="A109" s="294"/>
      <c r="B109" s="295"/>
      <c r="C109" s="294"/>
      <c r="D109" s="296" t="s">
        <v>69</v>
      </c>
      <c r="E109" s="297" t="s">
        <v>150</v>
      </c>
      <c r="F109" s="297" t="s">
        <v>151</v>
      </c>
      <c r="G109" s="294"/>
      <c r="H109" s="294"/>
      <c r="I109" s="290"/>
      <c r="J109" s="331">
        <f>BK109</f>
        <v>0</v>
      </c>
      <c r="K109" s="294"/>
      <c r="L109" s="112"/>
      <c r="M109" s="116"/>
      <c r="P109" s="117">
        <f>SUM(P110:P121)</f>
        <v>350.51589200000001</v>
      </c>
      <c r="R109" s="117">
        <f>SUM(R110:R121)</f>
        <v>3.168E-2</v>
      </c>
      <c r="T109" s="118">
        <f>SUM(T110:T121)</f>
        <v>2.6010300000000002</v>
      </c>
      <c r="AR109" s="113" t="s">
        <v>78</v>
      </c>
      <c r="AT109" s="119" t="s">
        <v>69</v>
      </c>
      <c r="AU109" s="119" t="s">
        <v>78</v>
      </c>
      <c r="AY109" s="113" t="s">
        <v>126</v>
      </c>
      <c r="BK109" s="120">
        <f>SUM(BK110:BK121)</f>
        <v>0</v>
      </c>
    </row>
    <row r="110" spans="1:65" s="1" customFormat="1" ht="24.15" customHeight="1" x14ac:dyDescent="0.2">
      <c r="A110" s="298"/>
      <c r="B110" s="299"/>
      <c r="C110" s="300" t="s">
        <v>134</v>
      </c>
      <c r="D110" s="300" t="s">
        <v>129</v>
      </c>
      <c r="E110" s="301" t="s">
        <v>152</v>
      </c>
      <c r="F110" s="302" t="s">
        <v>153</v>
      </c>
      <c r="G110" s="303" t="s">
        <v>132</v>
      </c>
      <c r="H110" s="304">
        <v>792</v>
      </c>
      <c r="I110" s="281">
        <v>0</v>
      </c>
      <c r="J110" s="330">
        <f>ROUND(I110*H110,2)</f>
        <v>0</v>
      </c>
      <c r="K110" s="302" t="s">
        <v>133</v>
      </c>
      <c r="L110" s="29"/>
      <c r="M110" s="124" t="s">
        <v>3</v>
      </c>
      <c r="N110" s="125" t="s">
        <v>41</v>
      </c>
      <c r="O110" s="126">
        <v>0.126</v>
      </c>
      <c r="P110" s="126">
        <f>O110*H110</f>
        <v>99.792000000000002</v>
      </c>
      <c r="Q110" s="126">
        <v>0</v>
      </c>
      <c r="R110" s="126">
        <f>Q110*H110</f>
        <v>0</v>
      </c>
      <c r="S110" s="126">
        <v>0</v>
      </c>
      <c r="T110" s="127">
        <f>S110*H110</f>
        <v>0</v>
      </c>
      <c r="AR110" s="128" t="s">
        <v>134</v>
      </c>
      <c r="AT110" s="128" t="s">
        <v>129</v>
      </c>
      <c r="AU110" s="128" t="s">
        <v>80</v>
      </c>
      <c r="AY110" s="17" t="s">
        <v>126</v>
      </c>
      <c r="BE110" s="129">
        <f>IF(N110="základní",J110,0)</f>
        <v>0</v>
      </c>
      <c r="BF110" s="129">
        <f>IF(N110="snížená",J110,0)</f>
        <v>0</v>
      </c>
      <c r="BG110" s="129">
        <f>IF(N110="zákl. přenesená",J110,0)</f>
        <v>0</v>
      </c>
      <c r="BH110" s="129">
        <f>IF(N110="sníž. přenesená",J110,0)</f>
        <v>0</v>
      </c>
      <c r="BI110" s="129">
        <f>IF(N110="nulová",J110,0)</f>
        <v>0</v>
      </c>
      <c r="BJ110" s="17" t="s">
        <v>78</v>
      </c>
      <c r="BK110" s="129">
        <f>ROUND(I110*H110,2)</f>
        <v>0</v>
      </c>
      <c r="BL110" s="17" t="s">
        <v>134</v>
      </c>
      <c r="BM110" s="128" t="s">
        <v>154</v>
      </c>
    </row>
    <row r="111" spans="1:65" s="1" customFormat="1" x14ac:dyDescent="0.2">
      <c r="A111" s="298"/>
      <c r="B111" s="299"/>
      <c r="C111" s="298"/>
      <c r="D111" s="305" t="s">
        <v>136</v>
      </c>
      <c r="E111" s="298"/>
      <c r="F111" s="306" t="s">
        <v>155</v>
      </c>
      <c r="G111" s="298"/>
      <c r="H111" s="298"/>
      <c r="I111" s="287"/>
      <c r="J111" s="298"/>
      <c r="K111" s="298"/>
      <c r="L111" s="29"/>
      <c r="M111" s="131"/>
      <c r="T111" s="50"/>
      <c r="AT111" s="17" t="s">
        <v>136</v>
      </c>
      <c r="AU111" s="17" t="s">
        <v>80</v>
      </c>
    </row>
    <row r="112" spans="1:65" s="1" customFormat="1" ht="24.15" customHeight="1" x14ac:dyDescent="0.2">
      <c r="A112" s="298"/>
      <c r="B112" s="299"/>
      <c r="C112" s="300" t="s">
        <v>156</v>
      </c>
      <c r="D112" s="300" t="s">
        <v>129</v>
      </c>
      <c r="E112" s="301" t="s">
        <v>157</v>
      </c>
      <c r="F112" s="302" t="s">
        <v>158</v>
      </c>
      <c r="G112" s="303" t="s">
        <v>132</v>
      </c>
      <c r="H112" s="304">
        <v>792</v>
      </c>
      <c r="I112" s="281">
        <v>0</v>
      </c>
      <c r="J112" s="330">
        <f>ROUND(I112*H112,2)</f>
        <v>0</v>
      </c>
      <c r="K112" s="302" t="s">
        <v>133</v>
      </c>
      <c r="L112" s="29"/>
      <c r="M112" s="124" t="s">
        <v>3</v>
      </c>
      <c r="N112" s="125" t="s">
        <v>41</v>
      </c>
      <c r="O112" s="126">
        <v>0.308</v>
      </c>
      <c r="P112" s="126">
        <f>O112*H112</f>
        <v>243.93600000000001</v>
      </c>
      <c r="Q112" s="126">
        <v>4.0000000000000003E-5</v>
      </c>
      <c r="R112" s="126">
        <f>Q112*H112</f>
        <v>3.168E-2</v>
      </c>
      <c r="S112" s="126">
        <v>0</v>
      </c>
      <c r="T112" s="127">
        <f>S112*H112</f>
        <v>0</v>
      </c>
      <c r="AR112" s="128" t="s">
        <v>134</v>
      </c>
      <c r="AT112" s="128" t="s">
        <v>129</v>
      </c>
      <c r="AU112" s="128" t="s">
        <v>80</v>
      </c>
      <c r="AY112" s="17" t="s">
        <v>126</v>
      </c>
      <c r="BE112" s="129">
        <f>IF(N112="základní",J112,0)</f>
        <v>0</v>
      </c>
      <c r="BF112" s="129">
        <f>IF(N112="snížená",J112,0)</f>
        <v>0</v>
      </c>
      <c r="BG112" s="129">
        <f>IF(N112="zákl. přenesená",J112,0)</f>
        <v>0</v>
      </c>
      <c r="BH112" s="129">
        <f>IF(N112="sníž. přenesená",J112,0)</f>
        <v>0</v>
      </c>
      <c r="BI112" s="129">
        <f>IF(N112="nulová",J112,0)</f>
        <v>0</v>
      </c>
      <c r="BJ112" s="17" t="s">
        <v>78</v>
      </c>
      <c r="BK112" s="129">
        <f>ROUND(I112*H112,2)</f>
        <v>0</v>
      </c>
      <c r="BL112" s="17" t="s">
        <v>134</v>
      </c>
      <c r="BM112" s="128" t="s">
        <v>159</v>
      </c>
    </row>
    <row r="113" spans="1:65" s="1" customFormat="1" x14ac:dyDescent="0.2">
      <c r="A113" s="298"/>
      <c r="B113" s="299"/>
      <c r="C113" s="298"/>
      <c r="D113" s="305" t="s">
        <v>136</v>
      </c>
      <c r="E113" s="298"/>
      <c r="F113" s="306" t="s">
        <v>160</v>
      </c>
      <c r="G113" s="298"/>
      <c r="H113" s="298"/>
      <c r="I113" s="287"/>
      <c r="J113" s="298"/>
      <c r="K113" s="298"/>
      <c r="L113" s="29"/>
      <c r="M113" s="131"/>
      <c r="T113" s="50"/>
      <c r="AT113" s="17" t="s">
        <v>136</v>
      </c>
      <c r="AU113" s="17" t="s">
        <v>80</v>
      </c>
    </row>
    <row r="114" spans="1:65" s="1" customFormat="1" ht="24.15" customHeight="1" x14ac:dyDescent="0.2">
      <c r="A114" s="298"/>
      <c r="B114" s="299"/>
      <c r="C114" s="300" t="s">
        <v>127</v>
      </c>
      <c r="D114" s="300" t="s">
        <v>129</v>
      </c>
      <c r="E114" s="301" t="s">
        <v>161</v>
      </c>
      <c r="F114" s="302" t="s">
        <v>162</v>
      </c>
      <c r="G114" s="303" t="s">
        <v>163</v>
      </c>
      <c r="H114" s="304">
        <v>1.3140000000000001</v>
      </c>
      <c r="I114" s="281">
        <v>0</v>
      </c>
      <c r="J114" s="330">
        <f>ROUND(I114*H114,2)</f>
        <v>0</v>
      </c>
      <c r="K114" s="302" t="s">
        <v>133</v>
      </c>
      <c r="L114" s="29"/>
      <c r="M114" s="124" t="s">
        <v>3</v>
      </c>
      <c r="N114" s="125" t="s">
        <v>41</v>
      </c>
      <c r="O114" s="126">
        <v>2.7130000000000001</v>
      </c>
      <c r="P114" s="126">
        <f>O114*H114</f>
        <v>3.5648820000000003</v>
      </c>
      <c r="Q114" s="126">
        <v>0</v>
      </c>
      <c r="R114" s="126">
        <f>Q114*H114</f>
        <v>0</v>
      </c>
      <c r="S114" s="126">
        <v>1.8</v>
      </c>
      <c r="T114" s="127">
        <f>S114*H114</f>
        <v>2.3652000000000002</v>
      </c>
      <c r="AR114" s="128" t="s">
        <v>134</v>
      </c>
      <c r="AT114" s="128" t="s">
        <v>129</v>
      </c>
      <c r="AU114" s="128" t="s">
        <v>80</v>
      </c>
      <c r="AY114" s="17" t="s">
        <v>126</v>
      </c>
      <c r="BE114" s="129">
        <f>IF(N114="základní",J114,0)</f>
        <v>0</v>
      </c>
      <c r="BF114" s="129">
        <f>IF(N114="snížená",J114,0)</f>
        <v>0</v>
      </c>
      <c r="BG114" s="129">
        <f>IF(N114="zákl. přenesená",J114,0)</f>
        <v>0</v>
      </c>
      <c r="BH114" s="129">
        <f>IF(N114="sníž. přenesená",J114,0)</f>
        <v>0</v>
      </c>
      <c r="BI114" s="129">
        <f>IF(N114="nulová",J114,0)</f>
        <v>0</v>
      </c>
      <c r="BJ114" s="17" t="s">
        <v>78</v>
      </c>
      <c r="BK114" s="129">
        <f>ROUND(I114*H114,2)</f>
        <v>0</v>
      </c>
      <c r="BL114" s="17" t="s">
        <v>134</v>
      </c>
      <c r="BM114" s="128" t="s">
        <v>164</v>
      </c>
    </row>
    <row r="115" spans="1:65" s="1" customFormat="1" x14ac:dyDescent="0.2">
      <c r="A115" s="298"/>
      <c r="B115" s="299"/>
      <c r="C115" s="298"/>
      <c r="D115" s="305" t="s">
        <v>136</v>
      </c>
      <c r="E115" s="298"/>
      <c r="F115" s="306" t="s">
        <v>165</v>
      </c>
      <c r="G115" s="298"/>
      <c r="H115" s="298"/>
      <c r="I115" s="287"/>
      <c r="J115" s="298"/>
      <c r="K115" s="298"/>
      <c r="L115" s="29"/>
      <c r="M115" s="131"/>
      <c r="T115" s="50"/>
      <c r="AT115" s="17" t="s">
        <v>136</v>
      </c>
      <c r="AU115" s="17" t="s">
        <v>80</v>
      </c>
    </row>
    <row r="116" spans="1:65" s="12" customFormat="1" x14ac:dyDescent="0.2">
      <c r="A116" s="307"/>
      <c r="B116" s="308"/>
      <c r="C116" s="307"/>
      <c r="D116" s="309" t="s">
        <v>142</v>
      </c>
      <c r="E116" s="310" t="s">
        <v>3</v>
      </c>
      <c r="F116" s="311" t="s">
        <v>166</v>
      </c>
      <c r="G116" s="307"/>
      <c r="H116" s="310" t="s">
        <v>3</v>
      </c>
      <c r="I116" s="288"/>
      <c r="J116" s="307"/>
      <c r="K116" s="307"/>
      <c r="L116" s="132"/>
      <c r="M116" s="135"/>
      <c r="T116" s="136"/>
      <c r="AT116" s="134" t="s">
        <v>142</v>
      </c>
      <c r="AU116" s="134" t="s">
        <v>80</v>
      </c>
      <c r="AV116" s="12" t="s">
        <v>78</v>
      </c>
      <c r="AW116" s="12" t="s">
        <v>30</v>
      </c>
      <c r="AX116" s="12" t="s">
        <v>70</v>
      </c>
      <c r="AY116" s="134" t="s">
        <v>126</v>
      </c>
    </row>
    <row r="117" spans="1:65" s="13" customFormat="1" x14ac:dyDescent="0.2">
      <c r="A117" s="312"/>
      <c r="B117" s="313"/>
      <c r="C117" s="312"/>
      <c r="D117" s="309" t="s">
        <v>142</v>
      </c>
      <c r="E117" s="314" t="s">
        <v>3</v>
      </c>
      <c r="F117" s="315" t="s">
        <v>167</v>
      </c>
      <c r="G117" s="312"/>
      <c r="H117" s="316">
        <v>1.3140000000000001</v>
      </c>
      <c r="I117" s="289"/>
      <c r="J117" s="312"/>
      <c r="K117" s="312"/>
      <c r="L117" s="137"/>
      <c r="M117" s="139"/>
      <c r="T117" s="140"/>
      <c r="AT117" s="138" t="s">
        <v>142</v>
      </c>
      <c r="AU117" s="138" t="s">
        <v>80</v>
      </c>
      <c r="AV117" s="13" t="s">
        <v>80</v>
      </c>
      <c r="AW117" s="13" t="s">
        <v>30</v>
      </c>
      <c r="AX117" s="13" t="s">
        <v>78</v>
      </c>
      <c r="AY117" s="138" t="s">
        <v>126</v>
      </c>
    </row>
    <row r="118" spans="1:65" s="1" customFormat="1" ht="24.15" customHeight="1" x14ac:dyDescent="0.2">
      <c r="A118" s="298"/>
      <c r="B118" s="299"/>
      <c r="C118" s="300" t="s">
        <v>168</v>
      </c>
      <c r="D118" s="300" t="s">
        <v>129</v>
      </c>
      <c r="E118" s="301" t="s">
        <v>169</v>
      </c>
      <c r="F118" s="302" t="s">
        <v>170</v>
      </c>
      <c r="G118" s="303" t="s">
        <v>132</v>
      </c>
      <c r="H118" s="304">
        <v>15.722</v>
      </c>
      <c r="I118" s="281">
        <v>0</v>
      </c>
      <c r="J118" s="330">
        <f>ROUND(I118*H118,2)</f>
        <v>0</v>
      </c>
      <c r="K118" s="302" t="s">
        <v>133</v>
      </c>
      <c r="L118" s="29"/>
      <c r="M118" s="124" t="s">
        <v>3</v>
      </c>
      <c r="N118" s="125" t="s">
        <v>41</v>
      </c>
      <c r="O118" s="126">
        <v>0.20499999999999999</v>
      </c>
      <c r="P118" s="126">
        <f>O118*H118</f>
        <v>3.2230099999999999</v>
      </c>
      <c r="Q118" s="126">
        <v>0</v>
      </c>
      <c r="R118" s="126">
        <f>Q118*H118</f>
        <v>0</v>
      </c>
      <c r="S118" s="126">
        <v>1.4999999999999999E-2</v>
      </c>
      <c r="T118" s="127">
        <f>S118*H118</f>
        <v>0.23582999999999998</v>
      </c>
      <c r="AR118" s="128" t="s">
        <v>134</v>
      </c>
      <c r="AT118" s="128" t="s">
        <v>129</v>
      </c>
      <c r="AU118" s="128" t="s">
        <v>80</v>
      </c>
      <c r="AY118" s="17" t="s">
        <v>126</v>
      </c>
      <c r="BE118" s="129">
        <f>IF(N118="základní",J118,0)</f>
        <v>0</v>
      </c>
      <c r="BF118" s="129">
        <f>IF(N118="snížená",J118,0)</f>
        <v>0</v>
      </c>
      <c r="BG118" s="129">
        <f>IF(N118="zákl. přenesená",J118,0)</f>
        <v>0</v>
      </c>
      <c r="BH118" s="129">
        <f>IF(N118="sníž. přenesená",J118,0)</f>
        <v>0</v>
      </c>
      <c r="BI118" s="129">
        <f>IF(N118="nulová",J118,0)</f>
        <v>0</v>
      </c>
      <c r="BJ118" s="17" t="s">
        <v>78</v>
      </c>
      <c r="BK118" s="129">
        <f>ROUND(I118*H118,2)</f>
        <v>0</v>
      </c>
      <c r="BL118" s="17" t="s">
        <v>134</v>
      </c>
      <c r="BM118" s="128" t="s">
        <v>171</v>
      </c>
    </row>
    <row r="119" spans="1:65" s="1" customFormat="1" x14ac:dyDescent="0.2">
      <c r="A119" s="298"/>
      <c r="B119" s="299"/>
      <c r="C119" s="298"/>
      <c r="D119" s="305" t="s">
        <v>136</v>
      </c>
      <c r="E119" s="298"/>
      <c r="F119" s="306" t="s">
        <v>172</v>
      </c>
      <c r="G119" s="298"/>
      <c r="H119" s="298"/>
      <c r="I119" s="287"/>
      <c r="J119" s="298"/>
      <c r="K119" s="298"/>
      <c r="L119" s="29"/>
      <c r="M119" s="131"/>
      <c r="T119" s="50"/>
      <c r="AT119" s="17" t="s">
        <v>136</v>
      </c>
      <c r="AU119" s="17" t="s">
        <v>80</v>
      </c>
    </row>
    <row r="120" spans="1:65" s="12" customFormat="1" x14ac:dyDescent="0.2">
      <c r="A120" s="307"/>
      <c r="B120" s="308"/>
      <c r="C120" s="307"/>
      <c r="D120" s="309" t="s">
        <v>142</v>
      </c>
      <c r="E120" s="310" t="s">
        <v>3</v>
      </c>
      <c r="F120" s="311" t="s">
        <v>166</v>
      </c>
      <c r="G120" s="307"/>
      <c r="H120" s="310" t="s">
        <v>3</v>
      </c>
      <c r="I120" s="288"/>
      <c r="J120" s="307"/>
      <c r="K120" s="307"/>
      <c r="L120" s="132"/>
      <c r="M120" s="135"/>
      <c r="T120" s="136"/>
      <c r="AT120" s="134" t="s">
        <v>142</v>
      </c>
      <c r="AU120" s="134" t="s">
        <v>80</v>
      </c>
      <c r="AV120" s="12" t="s">
        <v>78</v>
      </c>
      <c r="AW120" s="12" t="s">
        <v>30</v>
      </c>
      <c r="AX120" s="12" t="s">
        <v>70</v>
      </c>
      <c r="AY120" s="134" t="s">
        <v>126</v>
      </c>
    </row>
    <row r="121" spans="1:65" s="13" customFormat="1" x14ac:dyDescent="0.2">
      <c r="A121" s="312"/>
      <c r="B121" s="313"/>
      <c r="C121" s="312"/>
      <c r="D121" s="309" t="s">
        <v>142</v>
      </c>
      <c r="E121" s="314" t="s">
        <v>3</v>
      </c>
      <c r="F121" s="315" t="s">
        <v>173</v>
      </c>
      <c r="G121" s="312"/>
      <c r="H121" s="316">
        <v>15.722</v>
      </c>
      <c r="I121" s="289"/>
      <c r="J121" s="312"/>
      <c r="K121" s="312"/>
      <c r="L121" s="137"/>
      <c r="M121" s="139"/>
      <c r="T121" s="140"/>
      <c r="AT121" s="138" t="s">
        <v>142</v>
      </c>
      <c r="AU121" s="138" t="s">
        <v>80</v>
      </c>
      <c r="AV121" s="13" t="s">
        <v>80</v>
      </c>
      <c r="AW121" s="13" t="s">
        <v>30</v>
      </c>
      <c r="AX121" s="13" t="s">
        <v>78</v>
      </c>
      <c r="AY121" s="138" t="s">
        <v>126</v>
      </c>
    </row>
    <row r="122" spans="1:65" s="11" customFormat="1" ht="22.8" customHeight="1" x14ac:dyDescent="0.25">
      <c r="A122" s="294"/>
      <c r="B122" s="295"/>
      <c r="C122" s="294"/>
      <c r="D122" s="296" t="s">
        <v>69</v>
      </c>
      <c r="E122" s="297" t="s">
        <v>174</v>
      </c>
      <c r="F122" s="297" t="s">
        <v>175</v>
      </c>
      <c r="G122" s="294"/>
      <c r="H122" s="294"/>
      <c r="I122" s="290"/>
      <c r="J122" s="331">
        <f>BK122</f>
        <v>0</v>
      </c>
      <c r="K122" s="294"/>
      <c r="L122" s="112"/>
      <c r="M122" s="116"/>
      <c r="P122" s="117">
        <f>SUM(P123:P131)</f>
        <v>6.7265800000000002</v>
      </c>
      <c r="R122" s="117">
        <f>SUM(R123:R131)</f>
        <v>0</v>
      </c>
      <c r="T122" s="118">
        <f>SUM(T123:T131)</f>
        <v>0</v>
      </c>
      <c r="AR122" s="113" t="s">
        <v>78</v>
      </c>
      <c r="AT122" s="119" t="s">
        <v>69</v>
      </c>
      <c r="AU122" s="119" t="s">
        <v>78</v>
      </c>
      <c r="AY122" s="113" t="s">
        <v>126</v>
      </c>
      <c r="BK122" s="120">
        <f>SUM(BK123:BK131)</f>
        <v>0</v>
      </c>
    </row>
    <row r="123" spans="1:65" s="1" customFormat="1" ht="24.15" customHeight="1" x14ac:dyDescent="0.2">
      <c r="A123" s="298"/>
      <c r="B123" s="299"/>
      <c r="C123" s="300" t="s">
        <v>176</v>
      </c>
      <c r="D123" s="300" t="s">
        <v>129</v>
      </c>
      <c r="E123" s="301" t="s">
        <v>177</v>
      </c>
      <c r="F123" s="302" t="s">
        <v>178</v>
      </c>
      <c r="G123" s="303" t="s">
        <v>179</v>
      </c>
      <c r="H123" s="304">
        <v>3.22</v>
      </c>
      <c r="I123" s="281">
        <v>0</v>
      </c>
      <c r="J123" s="330">
        <f>ROUND(I123*H123,2)</f>
        <v>0</v>
      </c>
      <c r="K123" s="302" t="s">
        <v>133</v>
      </c>
      <c r="L123" s="29"/>
      <c r="M123" s="124" t="s">
        <v>3</v>
      </c>
      <c r="N123" s="125" t="s">
        <v>41</v>
      </c>
      <c r="O123" s="126">
        <v>1.88</v>
      </c>
      <c r="P123" s="126">
        <f>O123*H123</f>
        <v>6.0536000000000003</v>
      </c>
      <c r="Q123" s="126">
        <v>0</v>
      </c>
      <c r="R123" s="126">
        <f>Q123*H123</f>
        <v>0</v>
      </c>
      <c r="S123" s="126">
        <v>0</v>
      </c>
      <c r="T123" s="127">
        <f>S123*H123</f>
        <v>0</v>
      </c>
      <c r="AR123" s="128" t="s">
        <v>134</v>
      </c>
      <c r="AT123" s="128" t="s">
        <v>129</v>
      </c>
      <c r="AU123" s="128" t="s">
        <v>80</v>
      </c>
      <c r="AY123" s="17" t="s">
        <v>126</v>
      </c>
      <c r="BE123" s="129">
        <f>IF(N123="základní",J123,0)</f>
        <v>0</v>
      </c>
      <c r="BF123" s="129">
        <f>IF(N123="snížená",J123,0)</f>
        <v>0</v>
      </c>
      <c r="BG123" s="129">
        <f>IF(N123="zákl. přenesená",J123,0)</f>
        <v>0</v>
      </c>
      <c r="BH123" s="129">
        <f>IF(N123="sníž. přenesená",J123,0)</f>
        <v>0</v>
      </c>
      <c r="BI123" s="129">
        <f>IF(N123="nulová",J123,0)</f>
        <v>0</v>
      </c>
      <c r="BJ123" s="17" t="s">
        <v>78</v>
      </c>
      <c r="BK123" s="129">
        <f>ROUND(I123*H123,2)</f>
        <v>0</v>
      </c>
      <c r="BL123" s="17" t="s">
        <v>134</v>
      </c>
      <c r="BM123" s="128" t="s">
        <v>180</v>
      </c>
    </row>
    <row r="124" spans="1:65" s="1" customFormat="1" x14ac:dyDescent="0.2">
      <c r="A124" s="298"/>
      <c r="B124" s="299"/>
      <c r="C124" s="298"/>
      <c r="D124" s="305" t="s">
        <v>136</v>
      </c>
      <c r="E124" s="298"/>
      <c r="F124" s="306" t="s">
        <v>181</v>
      </c>
      <c r="G124" s="298"/>
      <c r="H124" s="298"/>
      <c r="I124" s="287"/>
      <c r="J124" s="298"/>
      <c r="K124" s="298"/>
      <c r="L124" s="29"/>
      <c r="M124" s="131"/>
      <c r="T124" s="50"/>
      <c r="AT124" s="17" t="s">
        <v>136</v>
      </c>
      <c r="AU124" s="17" t="s">
        <v>80</v>
      </c>
    </row>
    <row r="125" spans="1:65" s="1" customFormat="1" ht="21.75" customHeight="1" x14ac:dyDescent="0.2">
      <c r="A125" s="298"/>
      <c r="B125" s="299"/>
      <c r="C125" s="300" t="s">
        <v>150</v>
      </c>
      <c r="D125" s="300" t="s">
        <v>129</v>
      </c>
      <c r="E125" s="301" t="s">
        <v>182</v>
      </c>
      <c r="F125" s="302" t="s">
        <v>183</v>
      </c>
      <c r="G125" s="303" t="s">
        <v>179</v>
      </c>
      <c r="H125" s="304">
        <v>3.22</v>
      </c>
      <c r="I125" s="281">
        <v>0</v>
      </c>
      <c r="J125" s="330">
        <f>ROUND(I125*H125,2)</f>
        <v>0</v>
      </c>
      <c r="K125" s="302" t="s">
        <v>133</v>
      </c>
      <c r="L125" s="29"/>
      <c r="M125" s="124" t="s">
        <v>3</v>
      </c>
      <c r="N125" s="125" t="s">
        <v>41</v>
      </c>
      <c r="O125" s="126">
        <v>0.125</v>
      </c>
      <c r="P125" s="126">
        <f>O125*H125</f>
        <v>0.40250000000000002</v>
      </c>
      <c r="Q125" s="126">
        <v>0</v>
      </c>
      <c r="R125" s="126">
        <f>Q125*H125</f>
        <v>0</v>
      </c>
      <c r="S125" s="126">
        <v>0</v>
      </c>
      <c r="T125" s="127">
        <f>S125*H125</f>
        <v>0</v>
      </c>
      <c r="AR125" s="128" t="s">
        <v>134</v>
      </c>
      <c r="AT125" s="128" t="s">
        <v>129</v>
      </c>
      <c r="AU125" s="128" t="s">
        <v>80</v>
      </c>
      <c r="AY125" s="17" t="s">
        <v>126</v>
      </c>
      <c r="BE125" s="129">
        <f>IF(N125="základní",J125,0)</f>
        <v>0</v>
      </c>
      <c r="BF125" s="129">
        <f>IF(N125="snížená",J125,0)</f>
        <v>0</v>
      </c>
      <c r="BG125" s="129">
        <f>IF(N125="zákl. přenesená",J125,0)</f>
        <v>0</v>
      </c>
      <c r="BH125" s="129">
        <f>IF(N125="sníž. přenesená",J125,0)</f>
        <v>0</v>
      </c>
      <c r="BI125" s="129">
        <f>IF(N125="nulová",J125,0)</f>
        <v>0</v>
      </c>
      <c r="BJ125" s="17" t="s">
        <v>78</v>
      </c>
      <c r="BK125" s="129">
        <f>ROUND(I125*H125,2)</f>
        <v>0</v>
      </c>
      <c r="BL125" s="17" t="s">
        <v>134</v>
      </c>
      <c r="BM125" s="128" t="s">
        <v>184</v>
      </c>
    </row>
    <row r="126" spans="1:65" s="1" customFormat="1" x14ac:dyDescent="0.2">
      <c r="A126" s="298"/>
      <c r="B126" s="299"/>
      <c r="C126" s="298"/>
      <c r="D126" s="305" t="s">
        <v>136</v>
      </c>
      <c r="E126" s="298"/>
      <c r="F126" s="306" t="s">
        <v>185</v>
      </c>
      <c r="G126" s="298"/>
      <c r="H126" s="298"/>
      <c r="I126" s="287"/>
      <c r="J126" s="298"/>
      <c r="K126" s="298"/>
      <c r="L126" s="29"/>
      <c r="M126" s="131"/>
      <c r="T126" s="50"/>
      <c r="AT126" s="17" t="s">
        <v>136</v>
      </c>
      <c r="AU126" s="17" t="s">
        <v>80</v>
      </c>
    </row>
    <row r="127" spans="1:65" s="1" customFormat="1" ht="24.15" customHeight="1" x14ac:dyDescent="0.2">
      <c r="A127" s="298"/>
      <c r="B127" s="299"/>
      <c r="C127" s="300" t="s">
        <v>186</v>
      </c>
      <c r="D127" s="300" t="s">
        <v>129</v>
      </c>
      <c r="E127" s="301" t="s">
        <v>187</v>
      </c>
      <c r="F127" s="302" t="s">
        <v>188</v>
      </c>
      <c r="G127" s="303" t="s">
        <v>179</v>
      </c>
      <c r="H127" s="304">
        <v>45.08</v>
      </c>
      <c r="I127" s="281">
        <v>0</v>
      </c>
      <c r="J127" s="330">
        <f>ROUND(I127*H127,2)</f>
        <v>0</v>
      </c>
      <c r="K127" s="302" t="s">
        <v>133</v>
      </c>
      <c r="L127" s="29"/>
      <c r="M127" s="124" t="s">
        <v>3</v>
      </c>
      <c r="N127" s="125" t="s">
        <v>41</v>
      </c>
      <c r="O127" s="126">
        <v>6.0000000000000001E-3</v>
      </c>
      <c r="P127" s="126">
        <f>O127*H127</f>
        <v>0.27048</v>
      </c>
      <c r="Q127" s="126">
        <v>0</v>
      </c>
      <c r="R127" s="126">
        <f>Q127*H127</f>
        <v>0</v>
      </c>
      <c r="S127" s="126">
        <v>0</v>
      </c>
      <c r="T127" s="127">
        <f>S127*H127</f>
        <v>0</v>
      </c>
      <c r="AR127" s="128" t="s">
        <v>134</v>
      </c>
      <c r="AT127" s="128" t="s">
        <v>129</v>
      </c>
      <c r="AU127" s="128" t="s">
        <v>80</v>
      </c>
      <c r="AY127" s="17" t="s">
        <v>126</v>
      </c>
      <c r="BE127" s="129">
        <f>IF(N127="základní",J127,0)</f>
        <v>0</v>
      </c>
      <c r="BF127" s="129">
        <f>IF(N127="snížená",J127,0)</f>
        <v>0</v>
      </c>
      <c r="BG127" s="129">
        <f>IF(N127="zákl. přenesená",J127,0)</f>
        <v>0</v>
      </c>
      <c r="BH127" s="129">
        <f>IF(N127="sníž. přenesená",J127,0)</f>
        <v>0</v>
      </c>
      <c r="BI127" s="129">
        <f>IF(N127="nulová",J127,0)</f>
        <v>0</v>
      </c>
      <c r="BJ127" s="17" t="s">
        <v>78</v>
      </c>
      <c r="BK127" s="129">
        <f>ROUND(I127*H127,2)</f>
        <v>0</v>
      </c>
      <c r="BL127" s="17" t="s">
        <v>134</v>
      </c>
      <c r="BM127" s="128" t="s">
        <v>189</v>
      </c>
    </row>
    <row r="128" spans="1:65" s="1" customFormat="1" x14ac:dyDescent="0.2">
      <c r="A128" s="298"/>
      <c r="B128" s="299"/>
      <c r="C128" s="298"/>
      <c r="D128" s="305" t="s">
        <v>136</v>
      </c>
      <c r="E128" s="298"/>
      <c r="F128" s="306" t="s">
        <v>190</v>
      </c>
      <c r="G128" s="298"/>
      <c r="H128" s="298"/>
      <c r="I128" s="287"/>
      <c r="J128" s="298"/>
      <c r="K128" s="298"/>
      <c r="L128" s="29"/>
      <c r="M128" s="131"/>
      <c r="T128" s="50"/>
      <c r="AT128" s="17" t="s">
        <v>136</v>
      </c>
      <c r="AU128" s="17" t="s">
        <v>80</v>
      </c>
    </row>
    <row r="129" spans="1:65" s="13" customFormat="1" x14ac:dyDescent="0.2">
      <c r="A129" s="312"/>
      <c r="B129" s="313"/>
      <c r="C129" s="312"/>
      <c r="D129" s="309" t="s">
        <v>142</v>
      </c>
      <c r="E129" s="312"/>
      <c r="F129" s="315" t="s">
        <v>191</v>
      </c>
      <c r="G129" s="312"/>
      <c r="H129" s="316">
        <v>45.08</v>
      </c>
      <c r="I129" s="289"/>
      <c r="J129" s="312"/>
      <c r="K129" s="312"/>
      <c r="L129" s="137"/>
      <c r="M129" s="139"/>
      <c r="T129" s="140"/>
      <c r="AT129" s="138" t="s">
        <v>142</v>
      </c>
      <c r="AU129" s="138" t="s">
        <v>80</v>
      </c>
      <c r="AV129" s="13" t="s">
        <v>80</v>
      </c>
      <c r="AW129" s="13" t="s">
        <v>4</v>
      </c>
      <c r="AX129" s="13" t="s">
        <v>78</v>
      </c>
      <c r="AY129" s="138" t="s">
        <v>126</v>
      </c>
    </row>
    <row r="130" spans="1:65" s="1" customFormat="1" ht="24.15" customHeight="1" x14ac:dyDescent="0.2">
      <c r="A130" s="298"/>
      <c r="B130" s="299"/>
      <c r="C130" s="300" t="s">
        <v>192</v>
      </c>
      <c r="D130" s="300" t="s">
        <v>129</v>
      </c>
      <c r="E130" s="301" t="s">
        <v>193</v>
      </c>
      <c r="F130" s="302" t="s">
        <v>194</v>
      </c>
      <c r="G130" s="303" t="s">
        <v>179</v>
      </c>
      <c r="H130" s="304">
        <v>3.22</v>
      </c>
      <c r="I130" s="281">
        <v>0</v>
      </c>
      <c r="J130" s="330">
        <f>ROUND(I130*H130,2)</f>
        <v>0</v>
      </c>
      <c r="K130" s="302" t="s">
        <v>133</v>
      </c>
      <c r="L130" s="29"/>
      <c r="M130" s="124" t="s">
        <v>3</v>
      </c>
      <c r="N130" s="125" t="s">
        <v>41</v>
      </c>
      <c r="O130" s="126">
        <v>0</v>
      </c>
      <c r="P130" s="126">
        <f>O130*H130</f>
        <v>0</v>
      </c>
      <c r="Q130" s="126">
        <v>0</v>
      </c>
      <c r="R130" s="126">
        <f>Q130*H130</f>
        <v>0</v>
      </c>
      <c r="S130" s="126">
        <v>0</v>
      </c>
      <c r="T130" s="127">
        <f>S130*H130</f>
        <v>0</v>
      </c>
      <c r="AR130" s="128" t="s">
        <v>134</v>
      </c>
      <c r="AT130" s="128" t="s">
        <v>129</v>
      </c>
      <c r="AU130" s="128" t="s">
        <v>80</v>
      </c>
      <c r="AY130" s="17" t="s">
        <v>126</v>
      </c>
      <c r="BE130" s="129">
        <f>IF(N130="základní",J130,0)</f>
        <v>0</v>
      </c>
      <c r="BF130" s="129">
        <f>IF(N130="snížená",J130,0)</f>
        <v>0</v>
      </c>
      <c r="BG130" s="129">
        <f>IF(N130="zákl. přenesená",J130,0)</f>
        <v>0</v>
      </c>
      <c r="BH130" s="129">
        <f>IF(N130="sníž. přenesená",J130,0)</f>
        <v>0</v>
      </c>
      <c r="BI130" s="129">
        <f>IF(N130="nulová",J130,0)</f>
        <v>0</v>
      </c>
      <c r="BJ130" s="17" t="s">
        <v>78</v>
      </c>
      <c r="BK130" s="129">
        <f>ROUND(I130*H130,2)</f>
        <v>0</v>
      </c>
      <c r="BL130" s="17" t="s">
        <v>134</v>
      </c>
      <c r="BM130" s="128" t="s">
        <v>195</v>
      </c>
    </row>
    <row r="131" spans="1:65" s="1" customFormat="1" x14ac:dyDescent="0.2">
      <c r="A131" s="298"/>
      <c r="B131" s="299"/>
      <c r="C131" s="298"/>
      <c r="D131" s="305" t="s">
        <v>136</v>
      </c>
      <c r="E131" s="298"/>
      <c r="F131" s="306" t="s">
        <v>196</v>
      </c>
      <c r="G131" s="298"/>
      <c r="H131" s="298"/>
      <c r="I131" s="287"/>
      <c r="J131" s="298"/>
      <c r="K131" s="298"/>
      <c r="L131" s="29"/>
      <c r="M131" s="131"/>
      <c r="T131" s="50"/>
      <c r="AT131" s="17" t="s">
        <v>136</v>
      </c>
      <c r="AU131" s="17" t="s">
        <v>80</v>
      </c>
    </row>
    <row r="132" spans="1:65" s="11" customFormat="1" ht="22.8" customHeight="1" x14ac:dyDescent="0.25">
      <c r="A132" s="294"/>
      <c r="B132" s="295"/>
      <c r="C132" s="294"/>
      <c r="D132" s="296" t="s">
        <v>69</v>
      </c>
      <c r="E132" s="297" t="s">
        <v>197</v>
      </c>
      <c r="F132" s="297" t="s">
        <v>198</v>
      </c>
      <c r="G132" s="294"/>
      <c r="H132" s="294"/>
      <c r="I132" s="290"/>
      <c r="J132" s="331">
        <f>BK132</f>
        <v>0</v>
      </c>
      <c r="K132" s="294"/>
      <c r="L132" s="112"/>
      <c r="M132" s="116"/>
      <c r="P132" s="117">
        <f>SUM(P133:P134)</f>
        <v>29.046689999999998</v>
      </c>
      <c r="R132" s="117">
        <f>SUM(R133:R134)</f>
        <v>0</v>
      </c>
      <c r="T132" s="118">
        <f>SUM(T133:T134)</f>
        <v>0</v>
      </c>
      <c r="AR132" s="113" t="s">
        <v>78</v>
      </c>
      <c r="AT132" s="119" t="s">
        <v>69</v>
      </c>
      <c r="AU132" s="119" t="s">
        <v>78</v>
      </c>
      <c r="AY132" s="113" t="s">
        <v>126</v>
      </c>
      <c r="BK132" s="120">
        <f>SUM(BK133:BK134)</f>
        <v>0</v>
      </c>
    </row>
    <row r="133" spans="1:65" s="1" customFormat="1" ht="37.799999999999997" customHeight="1" x14ac:dyDescent="0.2">
      <c r="A133" s="298"/>
      <c r="B133" s="299"/>
      <c r="C133" s="300" t="s">
        <v>9</v>
      </c>
      <c r="D133" s="300" t="s">
        <v>129</v>
      </c>
      <c r="E133" s="301" t="s">
        <v>199</v>
      </c>
      <c r="F133" s="302" t="s">
        <v>200</v>
      </c>
      <c r="G133" s="303" t="s">
        <v>179</v>
      </c>
      <c r="H133" s="304">
        <v>10.77</v>
      </c>
      <c r="I133" s="281">
        <v>0</v>
      </c>
      <c r="J133" s="330">
        <f>ROUND(I133*H133,2)</f>
        <v>0</v>
      </c>
      <c r="K133" s="302" t="s">
        <v>133</v>
      </c>
      <c r="L133" s="29"/>
      <c r="M133" s="124" t="s">
        <v>3</v>
      </c>
      <c r="N133" s="125" t="s">
        <v>41</v>
      </c>
      <c r="O133" s="126">
        <v>2.6970000000000001</v>
      </c>
      <c r="P133" s="126">
        <f>O133*H133</f>
        <v>29.046689999999998</v>
      </c>
      <c r="Q133" s="126">
        <v>0</v>
      </c>
      <c r="R133" s="126">
        <f>Q133*H133</f>
        <v>0</v>
      </c>
      <c r="S133" s="126">
        <v>0</v>
      </c>
      <c r="T133" s="127">
        <f>S133*H133</f>
        <v>0</v>
      </c>
      <c r="AR133" s="128" t="s">
        <v>134</v>
      </c>
      <c r="AT133" s="128" t="s">
        <v>129</v>
      </c>
      <c r="AU133" s="128" t="s">
        <v>80</v>
      </c>
      <c r="AY133" s="17" t="s">
        <v>126</v>
      </c>
      <c r="BE133" s="129">
        <f>IF(N133="základní",J133,0)</f>
        <v>0</v>
      </c>
      <c r="BF133" s="129">
        <f>IF(N133="snížená",J133,0)</f>
        <v>0</v>
      </c>
      <c r="BG133" s="129">
        <f>IF(N133="zákl. přenesená",J133,0)</f>
        <v>0</v>
      </c>
      <c r="BH133" s="129">
        <f>IF(N133="sníž. přenesená",J133,0)</f>
        <v>0</v>
      </c>
      <c r="BI133" s="129">
        <f>IF(N133="nulová",J133,0)</f>
        <v>0</v>
      </c>
      <c r="BJ133" s="17" t="s">
        <v>78</v>
      </c>
      <c r="BK133" s="129">
        <f>ROUND(I133*H133,2)</f>
        <v>0</v>
      </c>
      <c r="BL133" s="17" t="s">
        <v>134</v>
      </c>
      <c r="BM133" s="128" t="s">
        <v>201</v>
      </c>
    </row>
    <row r="134" spans="1:65" s="1" customFormat="1" x14ac:dyDescent="0.2">
      <c r="A134" s="298"/>
      <c r="B134" s="299"/>
      <c r="C134" s="298"/>
      <c r="D134" s="305" t="s">
        <v>136</v>
      </c>
      <c r="E134" s="298"/>
      <c r="F134" s="306" t="s">
        <v>202</v>
      </c>
      <c r="G134" s="298"/>
      <c r="H134" s="298"/>
      <c r="I134" s="287"/>
      <c r="J134" s="298"/>
      <c r="K134" s="298"/>
      <c r="L134" s="29"/>
      <c r="M134" s="131"/>
      <c r="T134" s="50"/>
      <c r="AT134" s="17" t="s">
        <v>136</v>
      </c>
      <c r="AU134" s="17" t="s">
        <v>80</v>
      </c>
    </row>
    <row r="135" spans="1:65" s="11" customFormat="1" ht="25.95" customHeight="1" x14ac:dyDescent="0.25">
      <c r="A135" s="294"/>
      <c r="B135" s="295"/>
      <c r="C135" s="294"/>
      <c r="D135" s="296" t="s">
        <v>69</v>
      </c>
      <c r="E135" s="317" t="s">
        <v>203</v>
      </c>
      <c r="F135" s="317" t="s">
        <v>204</v>
      </c>
      <c r="G135" s="294"/>
      <c r="H135" s="294"/>
      <c r="I135" s="290"/>
      <c r="J135" s="332">
        <f>BK135</f>
        <v>0</v>
      </c>
      <c r="K135" s="294"/>
      <c r="L135" s="112"/>
      <c r="M135" s="116"/>
      <c r="P135" s="117">
        <f>P136+P159+P198+P204+P208+P222+P224+P226+P237+P318+P341+P379+P394</f>
        <v>1203.2519</v>
      </c>
      <c r="R135" s="117">
        <f>R136+R159+R198+R204+R208+R222+R224+R226+R237+R318+R341+R379+R394</f>
        <v>17.284052429999999</v>
      </c>
      <c r="T135" s="118">
        <f>T136+T159+T198+T204+T208+T222+T224+T226+T237+T318+T341+T379+T394</f>
        <v>0.61902771000000001</v>
      </c>
      <c r="AR135" s="113" t="s">
        <v>80</v>
      </c>
      <c r="AT135" s="119" t="s">
        <v>69</v>
      </c>
      <c r="AU135" s="119" t="s">
        <v>70</v>
      </c>
      <c r="AY135" s="113" t="s">
        <v>126</v>
      </c>
      <c r="BK135" s="120">
        <f>BK136+BK159+BK198+BK204+BK208+BK222+BK224+BK226+BK237+BK318+BK341+BK379+BK394</f>
        <v>0</v>
      </c>
    </row>
    <row r="136" spans="1:65" s="11" customFormat="1" ht="22.8" customHeight="1" x14ac:dyDescent="0.25">
      <c r="A136" s="294"/>
      <c r="B136" s="295"/>
      <c r="C136" s="294"/>
      <c r="D136" s="296" t="s">
        <v>69</v>
      </c>
      <c r="E136" s="297" t="s">
        <v>205</v>
      </c>
      <c r="F136" s="297" t="s">
        <v>206</v>
      </c>
      <c r="G136" s="294"/>
      <c r="H136" s="294"/>
      <c r="I136" s="290"/>
      <c r="J136" s="331">
        <f>BK136</f>
        <v>0</v>
      </c>
      <c r="K136" s="294"/>
      <c r="L136" s="112"/>
      <c r="M136" s="116"/>
      <c r="P136" s="117">
        <f>SUM(P137:P158)</f>
        <v>78.945525000000004</v>
      </c>
      <c r="R136" s="117">
        <f>SUM(R137:R158)</f>
        <v>0.12331</v>
      </c>
      <c r="T136" s="118">
        <f>SUM(T137:T158)</f>
        <v>3.6059999999999995E-2</v>
      </c>
      <c r="AR136" s="113" t="s">
        <v>80</v>
      </c>
      <c r="AT136" s="119" t="s">
        <v>69</v>
      </c>
      <c r="AU136" s="119" t="s">
        <v>78</v>
      </c>
      <c r="AY136" s="113" t="s">
        <v>126</v>
      </c>
      <c r="BK136" s="120">
        <f>SUM(BK137:BK158)</f>
        <v>0</v>
      </c>
    </row>
    <row r="137" spans="1:65" s="1" customFormat="1" ht="16.5" customHeight="1" x14ac:dyDescent="0.2">
      <c r="A137" s="298"/>
      <c r="B137" s="299"/>
      <c r="C137" s="300" t="s">
        <v>207</v>
      </c>
      <c r="D137" s="300" t="s">
        <v>129</v>
      </c>
      <c r="E137" s="301" t="s">
        <v>208</v>
      </c>
      <c r="F137" s="302" t="s">
        <v>209</v>
      </c>
      <c r="G137" s="303" t="s">
        <v>210</v>
      </c>
      <c r="H137" s="304">
        <v>3</v>
      </c>
      <c r="I137" s="281">
        <v>0</v>
      </c>
      <c r="J137" s="330">
        <f>ROUND(I137*H137,2)</f>
        <v>0</v>
      </c>
      <c r="K137" s="302" t="s">
        <v>133</v>
      </c>
      <c r="L137" s="29"/>
      <c r="M137" s="124" t="s">
        <v>3</v>
      </c>
      <c r="N137" s="125" t="s">
        <v>41</v>
      </c>
      <c r="O137" s="126">
        <v>0.33</v>
      </c>
      <c r="P137" s="126">
        <f>O137*H137</f>
        <v>0.99</v>
      </c>
      <c r="Q137" s="126">
        <v>1.2019999999999999E-2</v>
      </c>
      <c r="R137" s="126">
        <f>Q137*H137</f>
        <v>3.6059999999999995E-2</v>
      </c>
      <c r="S137" s="126">
        <v>1.2019999999999999E-2</v>
      </c>
      <c r="T137" s="127">
        <f>S137*H137</f>
        <v>3.6059999999999995E-2</v>
      </c>
      <c r="AR137" s="128" t="s">
        <v>211</v>
      </c>
      <c r="AT137" s="128" t="s">
        <v>129</v>
      </c>
      <c r="AU137" s="128" t="s">
        <v>80</v>
      </c>
      <c r="AY137" s="17" t="s">
        <v>126</v>
      </c>
      <c r="BE137" s="129">
        <f>IF(N137="základní",J137,0)</f>
        <v>0</v>
      </c>
      <c r="BF137" s="129">
        <f>IF(N137="snížená",J137,0)</f>
        <v>0</v>
      </c>
      <c r="BG137" s="129">
        <f>IF(N137="zákl. přenesená",J137,0)</f>
        <v>0</v>
      </c>
      <c r="BH137" s="129">
        <f>IF(N137="sníž. přenesená",J137,0)</f>
        <v>0</v>
      </c>
      <c r="BI137" s="129">
        <f>IF(N137="nulová",J137,0)</f>
        <v>0</v>
      </c>
      <c r="BJ137" s="17" t="s">
        <v>78</v>
      </c>
      <c r="BK137" s="129">
        <f>ROUND(I137*H137,2)</f>
        <v>0</v>
      </c>
      <c r="BL137" s="17" t="s">
        <v>211</v>
      </c>
      <c r="BM137" s="128" t="s">
        <v>212</v>
      </c>
    </row>
    <row r="138" spans="1:65" s="1" customFormat="1" x14ac:dyDescent="0.2">
      <c r="A138" s="298"/>
      <c r="B138" s="299"/>
      <c r="C138" s="298"/>
      <c r="D138" s="305" t="s">
        <v>136</v>
      </c>
      <c r="E138" s="298"/>
      <c r="F138" s="306" t="s">
        <v>213</v>
      </c>
      <c r="G138" s="298"/>
      <c r="H138" s="298"/>
      <c r="I138" s="287"/>
      <c r="J138" s="298"/>
      <c r="K138" s="298"/>
      <c r="L138" s="29"/>
      <c r="M138" s="131"/>
      <c r="T138" s="50"/>
      <c r="AT138" s="17" t="s">
        <v>136</v>
      </c>
      <c r="AU138" s="17" t="s">
        <v>80</v>
      </c>
    </row>
    <row r="139" spans="1:65" s="1" customFormat="1" ht="16.5" customHeight="1" x14ac:dyDescent="0.2">
      <c r="A139" s="298"/>
      <c r="B139" s="299"/>
      <c r="C139" s="300" t="s">
        <v>214</v>
      </c>
      <c r="D139" s="300" t="s">
        <v>129</v>
      </c>
      <c r="E139" s="301" t="s">
        <v>215</v>
      </c>
      <c r="F139" s="302" t="s">
        <v>216</v>
      </c>
      <c r="G139" s="303" t="s">
        <v>217</v>
      </c>
      <c r="H139" s="304">
        <v>25</v>
      </c>
      <c r="I139" s="281">
        <v>0</v>
      </c>
      <c r="J139" s="330">
        <f>ROUND(I139*H139,2)</f>
        <v>0</v>
      </c>
      <c r="K139" s="302" t="s">
        <v>133</v>
      </c>
      <c r="L139" s="29"/>
      <c r="M139" s="124" t="s">
        <v>3</v>
      </c>
      <c r="N139" s="125" t="s">
        <v>41</v>
      </c>
      <c r="O139" s="126">
        <v>0.82699999999999996</v>
      </c>
      <c r="P139" s="126">
        <f>O139*H139</f>
        <v>20.674999999999997</v>
      </c>
      <c r="Q139" s="126">
        <v>1.2999999999999999E-3</v>
      </c>
      <c r="R139" s="126">
        <f>Q139*H139</f>
        <v>3.2500000000000001E-2</v>
      </c>
      <c r="S139" s="126">
        <v>0</v>
      </c>
      <c r="T139" s="127">
        <f>S139*H139</f>
        <v>0</v>
      </c>
      <c r="AR139" s="128" t="s">
        <v>211</v>
      </c>
      <c r="AT139" s="128" t="s">
        <v>129</v>
      </c>
      <c r="AU139" s="128" t="s">
        <v>80</v>
      </c>
      <c r="AY139" s="17" t="s">
        <v>126</v>
      </c>
      <c r="BE139" s="129">
        <f>IF(N139="základní",J139,0)</f>
        <v>0</v>
      </c>
      <c r="BF139" s="129">
        <f>IF(N139="snížená",J139,0)</f>
        <v>0</v>
      </c>
      <c r="BG139" s="129">
        <f>IF(N139="zákl. přenesená",J139,0)</f>
        <v>0</v>
      </c>
      <c r="BH139" s="129">
        <f>IF(N139="sníž. přenesená",J139,0)</f>
        <v>0</v>
      </c>
      <c r="BI139" s="129">
        <f>IF(N139="nulová",J139,0)</f>
        <v>0</v>
      </c>
      <c r="BJ139" s="17" t="s">
        <v>78</v>
      </c>
      <c r="BK139" s="129">
        <f>ROUND(I139*H139,2)</f>
        <v>0</v>
      </c>
      <c r="BL139" s="17" t="s">
        <v>211</v>
      </c>
      <c r="BM139" s="128" t="s">
        <v>218</v>
      </c>
    </row>
    <row r="140" spans="1:65" s="1" customFormat="1" x14ac:dyDescent="0.2">
      <c r="A140" s="298"/>
      <c r="B140" s="299"/>
      <c r="C140" s="298"/>
      <c r="D140" s="305" t="s">
        <v>136</v>
      </c>
      <c r="E140" s="298"/>
      <c r="F140" s="306" t="s">
        <v>219</v>
      </c>
      <c r="G140" s="298"/>
      <c r="H140" s="298"/>
      <c r="I140" s="287"/>
      <c r="J140" s="298"/>
      <c r="K140" s="298"/>
      <c r="L140" s="29"/>
      <c r="M140" s="131"/>
      <c r="T140" s="50"/>
      <c r="AT140" s="17" t="s">
        <v>136</v>
      </c>
      <c r="AU140" s="17" t="s">
        <v>80</v>
      </c>
    </row>
    <row r="141" spans="1:65" s="1" customFormat="1" ht="16.5" customHeight="1" x14ac:dyDescent="0.2">
      <c r="A141" s="298"/>
      <c r="B141" s="299"/>
      <c r="C141" s="300" t="s">
        <v>220</v>
      </c>
      <c r="D141" s="300" t="s">
        <v>129</v>
      </c>
      <c r="E141" s="301" t="s">
        <v>221</v>
      </c>
      <c r="F141" s="302" t="s">
        <v>222</v>
      </c>
      <c r="G141" s="303" t="s">
        <v>217</v>
      </c>
      <c r="H141" s="304">
        <v>2</v>
      </c>
      <c r="I141" s="281">
        <v>0</v>
      </c>
      <c r="J141" s="330">
        <f>ROUND(I141*H141,2)</f>
        <v>0</v>
      </c>
      <c r="K141" s="302" t="s">
        <v>133</v>
      </c>
      <c r="L141" s="29"/>
      <c r="M141" s="124" t="s">
        <v>3</v>
      </c>
      <c r="N141" s="125" t="s">
        <v>41</v>
      </c>
      <c r="O141" s="126">
        <v>0.65900000000000003</v>
      </c>
      <c r="P141" s="126">
        <f>O141*H141</f>
        <v>1.3180000000000001</v>
      </c>
      <c r="Q141" s="126">
        <v>4.2999999999999999E-4</v>
      </c>
      <c r="R141" s="126">
        <f>Q141*H141</f>
        <v>8.5999999999999998E-4</v>
      </c>
      <c r="S141" s="126">
        <v>0</v>
      </c>
      <c r="T141" s="127">
        <f>S141*H141</f>
        <v>0</v>
      </c>
      <c r="AR141" s="128" t="s">
        <v>211</v>
      </c>
      <c r="AT141" s="128" t="s">
        <v>129</v>
      </c>
      <c r="AU141" s="128" t="s">
        <v>80</v>
      </c>
      <c r="AY141" s="17" t="s">
        <v>126</v>
      </c>
      <c r="BE141" s="129">
        <f>IF(N141="základní",J141,0)</f>
        <v>0</v>
      </c>
      <c r="BF141" s="129">
        <f>IF(N141="snížená",J141,0)</f>
        <v>0</v>
      </c>
      <c r="BG141" s="129">
        <f>IF(N141="zákl. přenesená",J141,0)</f>
        <v>0</v>
      </c>
      <c r="BH141" s="129">
        <f>IF(N141="sníž. přenesená",J141,0)</f>
        <v>0</v>
      </c>
      <c r="BI141" s="129">
        <f>IF(N141="nulová",J141,0)</f>
        <v>0</v>
      </c>
      <c r="BJ141" s="17" t="s">
        <v>78</v>
      </c>
      <c r="BK141" s="129">
        <f>ROUND(I141*H141,2)</f>
        <v>0</v>
      </c>
      <c r="BL141" s="17" t="s">
        <v>211</v>
      </c>
      <c r="BM141" s="128" t="s">
        <v>223</v>
      </c>
    </row>
    <row r="142" spans="1:65" s="1" customFormat="1" x14ac:dyDescent="0.2">
      <c r="A142" s="298"/>
      <c r="B142" s="299"/>
      <c r="C142" s="298"/>
      <c r="D142" s="305" t="s">
        <v>136</v>
      </c>
      <c r="E142" s="298"/>
      <c r="F142" s="306" t="s">
        <v>224</v>
      </c>
      <c r="G142" s="298"/>
      <c r="H142" s="298"/>
      <c r="I142" s="287"/>
      <c r="J142" s="298"/>
      <c r="K142" s="298"/>
      <c r="L142" s="29"/>
      <c r="M142" s="131"/>
      <c r="T142" s="50"/>
      <c r="AT142" s="17" t="s">
        <v>136</v>
      </c>
      <c r="AU142" s="17" t="s">
        <v>80</v>
      </c>
    </row>
    <row r="143" spans="1:65" s="1" customFormat="1" ht="16.5" customHeight="1" x14ac:dyDescent="0.2">
      <c r="A143" s="298"/>
      <c r="B143" s="299"/>
      <c r="C143" s="300" t="s">
        <v>211</v>
      </c>
      <c r="D143" s="300" t="s">
        <v>129</v>
      </c>
      <c r="E143" s="301" t="s">
        <v>225</v>
      </c>
      <c r="F143" s="302" t="s">
        <v>226</v>
      </c>
      <c r="G143" s="303" t="s">
        <v>217</v>
      </c>
      <c r="H143" s="304">
        <v>8</v>
      </c>
      <c r="I143" s="281">
        <v>0</v>
      </c>
      <c r="J143" s="330">
        <f>ROUND(I143*H143,2)</f>
        <v>0</v>
      </c>
      <c r="K143" s="302" t="s">
        <v>133</v>
      </c>
      <c r="L143" s="29"/>
      <c r="M143" s="124" t="s">
        <v>3</v>
      </c>
      <c r="N143" s="125" t="s">
        <v>41</v>
      </c>
      <c r="O143" s="126">
        <v>0.72799999999999998</v>
      </c>
      <c r="P143" s="126">
        <f>O143*H143</f>
        <v>5.8239999999999998</v>
      </c>
      <c r="Q143" s="126">
        <v>5.0000000000000001E-4</v>
      </c>
      <c r="R143" s="126">
        <f>Q143*H143</f>
        <v>4.0000000000000001E-3</v>
      </c>
      <c r="S143" s="126">
        <v>0</v>
      </c>
      <c r="T143" s="127">
        <f>S143*H143</f>
        <v>0</v>
      </c>
      <c r="AR143" s="128" t="s">
        <v>211</v>
      </c>
      <c r="AT143" s="128" t="s">
        <v>129</v>
      </c>
      <c r="AU143" s="128" t="s">
        <v>80</v>
      </c>
      <c r="AY143" s="17" t="s">
        <v>126</v>
      </c>
      <c r="BE143" s="129">
        <f>IF(N143="základní",J143,0)</f>
        <v>0</v>
      </c>
      <c r="BF143" s="129">
        <f>IF(N143="snížená",J143,0)</f>
        <v>0</v>
      </c>
      <c r="BG143" s="129">
        <f>IF(N143="zákl. přenesená",J143,0)</f>
        <v>0</v>
      </c>
      <c r="BH143" s="129">
        <f>IF(N143="sníž. přenesená",J143,0)</f>
        <v>0</v>
      </c>
      <c r="BI143" s="129">
        <f>IF(N143="nulová",J143,0)</f>
        <v>0</v>
      </c>
      <c r="BJ143" s="17" t="s">
        <v>78</v>
      </c>
      <c r="BK143" s="129">
        <f>ROUND(I143*H143,2)</f>
        <v>0</v>
      </c>
      <c r="BL143" s="17" t="s">
        <v>211</v>
      </c>
      <c r="BM143" s="128" t="s">
        <v>227</v>
      </c>
    </row>
    <row r="144" spans="1:65" s="1" customFormat="1" x14ac:dyDescent="0.2">
      <c r="A144" s="298"/>
      <c r="B144" s="299"/>
      <c r="C144" s="298"/>
      <c r="D144" s="305" t="s">
        <v>136</v>
      </c>
      <c r="E144" s="298"/>
      <c r="F144" s="306" t="s">
        <v>228</v>
      </c>
      <c r="G144" s="298"/>
      <c r="H144" s="298"/>
      <c r="I144" s="287"/>
      <c r="J144" s="298"/>
      <c r="K144" s="298"/>
      <c r="L144" s="29"/>
      <c r="M144" s="131"/>
      <c r="T144" s="50"/>
      <c r="AT144" s="17" t="s">
        <v>136</v>
      </c>
      <c r="AU144" s="17" t="s">
        <v>80</v>
      </c>
    </row>
    <row r="145" spans="1:65" s="1" customFormat="1" ht="16.5" customHeight="1" x14ac:dyDescent="0.2">
      <c r="A145" s="298"/>
      <c r="B145" s="299"/>
      <c r="C145" s="300" t="s">
        <v>229</v>
      </c>
      <c r="D145" s="300" t="s">
        <v>129</v>
      </c>
      <c r="E145" s="301" t="s">
        <v>230</v>
      </c>
      <c r="F145" s="302" t="s">
        <v>231</v>
      </c>
      <c r="G145" s="303" t="s">
        <v>217</v>
      </c>
      <c r="H145" s="304">
        <v>35</v>
      </c>
      <c r="I145" s="281">
        <v>0</v>
      </c>
      <c r="J145" s="330">
        <f>ROUND(I145*H145,2)</f>
        <v>0</v>
      </c>
      <c r="K145" s="302" t="s">
        <v>133</v>
      </c>
      <c r="L145" s="29"/>
      <c r="M145" s="124" t="s">
        <v>3</v>
      </c>
      <c r="N145" s="125" t="s">
        <v>41</v>
      </c>
      <c r="O145" s="126">
        <v>0.79700000000000004</v>
      </c>
      <c r="P145" s="126">
        <f>O145*H145</f>
        <v>27.895000000000003</v>
      </c>
      <c r="Q145" s="126">
        <v>7.6000000000000004E-4</v>
      </c>
      <c r="R145" s="126">
        <f>Q145*H145</f>
        <v>2.6600000000000002E-2</v>
      </c>
      <c r="S145" s="126">
        <v>0</v>
      </c>
      <c r="T145" s="127">
        <f>S145*H145</f>
        <v>0</v>
      </c>
      <c r="AR145" s="128" t="s">
        <v>211</v>
      </c>
      <c r="AT145" s="128" t="s">
        <v>129</v>
      </c>
      <c r="AU145" s="128" t="s">
        <v>80</v>
      </c>
      <c r="AY145" s="17" t="s">
        <v>126</v>
      </c>
      <c r="BE145" s="129">
        <f>IF(N145="základní",J145,0)</f>
        <v>0</v>
      </c>
      <c r="BF145" s="129">
        <f>IF(N145="snížená",J145,0)</f>
        <v>0</v>
      </c>
      <c r="BG145" s="129">
        <f>IF(N145="zákl. přenesená",J145,0)</f>
        <v>0</v>
      </c>
      <c r="BH145" s="129">
        <f>IF(N145="sníž. přenesená",J145,0)</f>
        <v>0</v>
      </c>
      <c r="BI145" s="129">
        <f>IF(N145="nulová",J145,0)</f>
        <v>0</v>
      </c>
      <c r="BJ145" s="17" t="s">
        <v>78</v>
      </c>
      <c r="BK145" s="129">
        <f>ROUND(I145*H145,2)</f>
        <v>0</v>
      </c>
      <c r="BL145" s="17" t="s">
        <v>211</v>
      </c>
      <c r="BM145" s="128" t="s">
        <v>232</v>
      </c>
    </row>
    <row r="146" spans="1:65" s="1" customFormat="1" x14ac:dyDescent="0.2">
      <c r="A146" s="298"/>
      <c r="B146" s="299"/>
      <c r="C146" s="298"/>
      <c r="D146" s="305" t="s">
        <v>136</v>
      </c>
      <c r="E146" s="298"/>
      <c r="F146" s="306" t="s">
        <v>233</v>
      </c>
      <c r="G146" s="298"/>
      <c r="H146" s="298"/>
      <c r="I146" s="287"/>
      <c r="J146" s="298"/>
      <c r="K146" s="298"/>
      <c r="L146" s="29"/>
      <c r="M146" s="131"/>
      <c r="T146" s="50"/>
      <c r="AT146" s="17" t="s">
        <v>136</v>
      </c>
      <c r="AU146" s="17" t="s">
        <v>80</v>
      </c>
    </row>
    <row r="147" spans="1:65" s="1" customFormat="1" ht="16.5" customHeight="1" x14ac:dyDescent="0.2">
      <c r="A147" s="298"/>
      <c r="B147" s="299"/>
      <c r="C147" s="300" t="s">
        <v>234</v>
      </c>
      <c r="D147" s="300" t="s">
        <v>129</v>
      </c>
      <c r="E147" s="301" t="s">
        <v>235</v>
      </c>
      <c r="F147" s="302" t="s">
        <v>236</v>
      </c>
      <c r="G147" s="303" t="s">
        <v>217</v>
      </c>
      <c r="H147" s="304">
        <v>15</v>
      </c>
      <c r="I147" s="281">
        <v>0</v>
      </c>
      <c r="J147" s="330">
        <f>ROUND(I147*H147,2)</f>
        <v>0</v>
      </c>
      <c r="K147" s="302" t="s">
        <v>133</v>
      </c>
      <c r="L147" s="29"/>
      <c r="M147" s="124" t="s">
        <v>3</v>
      </c>
      <c r="N147" s="125" t="s">
        <v>41</v>
      </c>
      <c r="O147" s="126">
        <v>0.83199999999999996</v>
      </c>
      <c r="P147" s="126">
        <f>O147*H147</f>
        <v>12.479999999999999</v>
      </c>
      <c r="Q147" s="126">
        <v>1.5299999999999999E-3</v>
      </c>
      <c r="R147" s="126">
        <f>Q147*H147</f>
        <v>2.2949999999999998E-2</v>
      </c>
      <c r="S147" s="126">
        <v>0</v>
      </c>
      <c r="T147" s="127">
        <f>S147*H147</f>
        <v>0</v>
      </c>
      <c r="AR147" s="128" t="s">
        <v>211</v>
      </c>
      <c r="AT147" s="128" t="s">
        <v>129</v>
      </c>
      <c r="AU147" s="128" t="s">
        <v>80</v>
      </c>
      <c r="AY147" s="17" t="s">
        <v>126</v>
      </c>
      <c r="BE147" s="129">
        <f>IF(N147="základní",J147,0)</f>
        <v>0</v>
      </c>
      <c r="BF147" s="129">
        <f>IF(N147="snížená",J147,0)</f>
        <v>0</v>
      </c>
      <c r="BG147" s="129">
        <f>IF(N147="zákl. přenesená",J147,0)</f>
        <v>0</v>
      </c>
      <c r="BH147" s="129">
        <f>IF(N147="sníž. přenesená",J147,0)</f>
        <v>0</v>
      </c>
      <c r="BI147" s="129">
        <f>IF(N147="nulová",J147,0)</f>
        <v>0</v>
      </c>
      <c r="BJ147" s="17" t="s">
        <v>78</v>
      </c>
      <c r="BK147" s="129">
        <f>ROUND(I147*H147,2)</f>
        <v>0</v>
      </c>
      <c r="BL147" s="17" t="s">
        <v>211</v>
      </c>
      <c r="BM147" s="128" t="s">
        <v>237</v>
      </c>
    </row>
    <row r="148" spans="1:65" s="1" customFormat="1" x14ac:dyDescent="0.2">
      <c r="A148" s="298"/>
      <c r="B148" s="299"/>
      <c r="C148" s="298"/>
      <c r="D148" s="305" t="s">
        <v>136</v>
      </c>
      <c r="E148" s="298"/>
      <c r="F148" s="306" t="s">
        <v>238</v>
      </c>
      <c r="G148" s="298"/>
      <c r="H148" s="298"/>
      <c r="I148" s="287"/>
      <c r="J148" s="298"/>
      <c r="K148" s="298"/>
      <c r="L148" s="29"/>
      <c r="M148" s="131"/>
      <c r="T148" s="50"/>
      <c r="AT148" s="17" t="s">
        <v>136</v>
      </c>
      <c r="AU148" s="17" t="s">
        <v>80</v>
      </c>
    </row>
    <row r="149" spans="1:65" s="1" customFormat="1" ht="16.5" customHeight="1" x14ac:dyDescent="0.2">
      <c r="A149" s="298"/>
      <c r="B149" s="299"/>
      <c r="C149" s="300" t="s">
        <v>239</v>
      </c>
      <c r="D149" s="300" t="s">
        <v>129</v>
      </c>
      <c r="E149" s="301" t="s">
        <v>240</v>
      </c>
      <c r="F149" s="302" t="s">
        <v>241</v>
      </c>
      <c r="G149" s="303" t="s">
        <v>210</v>
      </c>
      <c r="H149" s="304">
        <v>12</v>
      </c>
      <c r="I149" s="281">
        <v>0</v>
      </c>
      <c r="J149" s="330">
        <f>ROUND(I149*H149,2)</f>
        <v>0</v>
      </c>
      <c r="K149" s="302" t="s">
        <v>133</v>
      </c>
      <c r="L149" s="29"/>
      <c r="M149" s="124" t="s">
        <v>3</v>
      </c>
      <c r="N149" s="125" t="s">
        <v>41</v>
      </c>
      <c r="O149" s="126">
        <v>0.17399999999999999</v>
      </c>
      <c r="P149" s="126">
        <f>O149*H149</f>
        <v>2.0880000000000001</v>
      </c>
      <c r="Q149" s="126">
        <v>0</v>
      </c>
      <c r="R149" s="126">
        <f>Q149*H149</f>
        <v>0</v>
      </c>
      <c r="S149" s="126">
        <v>0</v>
      </c>
      <c r="T149" s="127">
        <f>S149*H149</f>
        <v>0</v>
      </c>
      <c r="AR149" s="128" t="s">
        <v>211</v>
      </c>
      <c r="AT149" s="128" t="s">
        <v>129</v>
      </c>
      <c r="AU149" s="128" t="s">
        <v>80</v>
      </c>
      <c r="AY149" s="17" t="s">
        <v>126</v>
      </c>
      <c r="BE149" s="129">
        <f>IF(N149="základní",J149,0)</f>
        <v>0</v>
      </c>
      <c r="BF149" s="129">
        <f>IF(N149="snížená",J149,0)</f>
        <v>0</v>
      </c>
      <c r="BG149" s="129">
        <f>IF(N149="zákl. přenesená",J149,0)</f>
        <v>0</v>
      </c>
      <c r="BH149" s="129">
        <f>IF(N149="sníž. přenesená",J149,0)</f>
        <v>0</v>
      </c>
      <c r="BI149" s="129">
        <f>IF(N149="nulová",J149,0)</f>
        <v>0</v>
      </c>
      <c r="BJ149" s="17" t="s">
        <v>78</v>
      </c>
      <c r="BK149" s="129">
        <f>ROUND(I149*H149,2)</f>
        <v>0</v>
      </c>
      <c r="BL149" s="17" t="s">
        <v>211</v>
      </c>
      <c r="BM149" s="128" t="s">
        <v>242</v>
      </c>
    </row>
    <row r="150" spans="1:65" s="1" customFormat="1" x14ac:dyDescent="0.2">
      <c r="A150" s="298"/>
      <c r="B150" s="299"/>
      <c r="C150" s="298"/>
      <c r="D150" s="305" t="s">
        <v>136</v>
      </c>
      <c r="E150" s="298"/>
      <c r="F150" s="306" t="s">
        <v>243</v>
      </c>
      <c r="G150" s="298"/>
      <c r="H150" s="298"/>
      <c r="I150" s="287"/>
      <c r="J150" s="298"/>
      <c r="K150" s="298"/>
      <c r="L150" s="29"/>
      <c r="M150" s="131"/>
      <c r="T150" s="50"/>
      <c r="AT150" s="17" t="s">
        <v>136</v>
      </c>
      <c r="AU150" s="17" t="s">
        <v>80</v>
      </c>
    </row>
    <row r="151" spans="1:65" s="1" customFormat="1" ht="16.5" customHeight="1" x14ac:dyDescent="0.2">
      <c r="A151" s="298"/>
      <c r="B151" s="299"/>
      <c r="C151" s="300" t="s">
        <v>244</v>
      </c>
      <c r="D151" s="300" t="s">
        <v>129</v>
      </c>
      <c r="E151" s="301" t="s">
        <v>245</v>
      </c>
      <c r="F151" s="302" t="s">
        <v>246</v>
      </c>
      <c r="G151" s="303" t="s">
        <v>210</v>
      </c>
      <c r="H151" s="304">
        <v>5</v>
      </c>
      <c r="I151" s="281">
        <v>0</v>
      </c>
      <c r="J151" s="330">
        <f>ROUND(I151*H151,2)</f>
        <v>0</v>
      </c>
      <c r="K151" s="302" t="s">
        <v>133</v>
      </c>
      <c r="L151" s="29"/>
      <c r="M151" s="124" t="s">
        <v>3</v>
      </c>
      <c r="N151" s="125" t="s">
        <v>41</v>
      </c>
      <c r="O151" s="126">
        <v>0.25900000000000001</v>
      </c>
      <c r="P151" s="126">
        <f>O151*H151</f>
        <v>1.2949999999999999</v>
      </c>
      <c r="Q151" s="126">
        <v>0</v>
      </c>
      <c r="R151" s="126">
        <f>Q151*H151</f>
        <v>0</v>
      </c>
      <c r="S151" s="126">
        <v>0</v>
      </c>
      <c r="T151" s="127">
        <f>S151*H151</f>
        <v>0</v>
      </c>
      <c r="AR151" s="128" t="s">
        <v>211</v>
      </c>
      <c r="AT151" s="128" t="s">
        <v>129</v>
      </c>
      <c r="AU151" s="128" t="s">
        <v>80</v>
      </c>
      <c r="AY151" s="17" t="s">
        <v>126</v>
      </c>
      <c r="BE151" s="129">
        <f>IF(N151="základní",J151,0)</f>
        <v>0</v>
      </c>
      <c r="BF151" s="129">
        <f>IF(N151="snížená",J151,0)</f>
        <v>0</v>
      </c>
      <c r="BG151" s="129">
        <f>IF(N151="zákl. přenesená",J151,0)</f>
        <v>0</v>
      </c>
      <c r="BH151" s="129">
        <f>IF(N151="sníž. přenesená",J151,0)</f>
        <v>0</v>
      </c>
      <c r="BI151" s="129">
        <f>IF(N151="nulová",J151,0)</f>
        <v>0</v>
      </c>
      <c r="BJ151" s="17" t="s">
        <v>78</v>
      </c>
      <c r="BK151" s="129">
        <f>ROUND(I151*H151,2)</f>
        <v>0</v>
      </c>
      <c r="BL151" s="17" t="s">
        <v>211</v>
      </c>
      <c r="BM151" s="128" t="s">
        <v>247</v>
      </c>
    </row>
    <row r="152" spans="1:65" s="1" customFormat="1" x14ac:dyDescent="0.2">
      <c r="A152" s="298"/>
      <c r="B152" s="299"/>
      <c r="C152" s="298"/>
      <c r="D152" s="305" t="s">
        <v>136</v>
      </c>
      <c r="E152" s="298"/>
      <c r="F152" s="306" t="s">
        <v>248</v>
      </c>
      <c r="G152" s="298"/>
      <c r="H152" s="298"/>
      <c r="I152" s="287"/>
      <c r="J152" s="298"/>
      <c r="K152" s="298"/>
      <c r="L152" s="29"/>
      <c r="M152" s="131"/>
      <c r="T152" s="50"/>
      <c r="AT152" s="17" t="s">
        <v>136</v>
      </c>
      <c r="AU152" s="17" t="s">
        <v>80</v>
      </c>
    </row>
    <row r="153" spans="1:65" s="1" customFormat="1" ht="16.5" customHeight="1" x14ac:dyDescent="0.2">
      <c r="A153" s="298"/>
      <c r="B153" s="299"/>
      <c r="C153" s="300" t="s">
        <v>8</v>
      </c>
      <c r="D153" s="300" t="s">
        <v>129</v>
      </c>
      <c r="E153" s="301" t="s">
        <v>249</v>
      </c>
      <c r="F153" s="302" t="s">
        <v>250</v>
      </c>
      <c r="G153" s="303" t="s">
        <v>210</v>
      </c>
      <c r="H153" s="304">
        <v>1</v>
      </c>
      <c r="I153" s="281">
        <v>0</v>
      </c>
      <c r="J153" s="330">
        <f>ROUND(I153*H153,2)</f>
        <v>0</v>
      </c>
      <c r="K153" s="302" t="s">
        <v>133</v>
      </c>
      <c r="L153" s="29"/>
      <c r="M153" s="124" t="s">
        <v>3</v>
      </c>
      <c r="N153" s="125" t="s">
        <v>41</v>
      </c>
      <c r="O153" s="126">
        <v>0.113</v>
      </c>
      <c r="P153" s="126">
        <f>O153*H153</f>
        <v>0.113</v>
      </c>
      <c r="Q153" s="126">
        <v>3.4000000000000002E-4</v>
      </c>
      <c r="R153" s="126">
        <f>Q153*H153</f>
        <v>3.4000000000000002E-4</v>
      </c>
      <c r="S153" s="126">
        <v>0</v>
      </c>
      <c r="T153" s="127">
        <f>S153*H153</f>
        <v>0</v>
      </c>
      <c r="AR153" s="128" t="s">
        <v>211</v>
      </c>
      <c r="AT153" s="128" t="s">
        <v>129</v>
      </c>
      <c r="AU153" s="128" t="s">
        <v>80</v>
      </c>
      <c r="AY153" s="17" t="s">
        <v>126</v>
      </c>
      <c r="BE153" s="129">
        <f>IF(N153="základní",J153,0)</f>
        <v>0</v>
      </c>
      <c r="BF153" s="129">
        <f>IF(N153="snížená",J153,0)</f>
        <v>0</v>
      </c>
      <c r="BG153" s="129">
        <f>IF(N153="zákl. přenesená",J153,0)</f>
        <v>0</v>
      </c>
      <c r="BH153" s="129">
        <f>IF(N153="sníž. přenesená",J153,0)</f>
        <v>0</v>
      </c>
      <c r="BI153" s="129">
        <f>IF(N153="nulová",J153,0)</f>
        <v>0</v>
      </c>
      <c r="BJ153" s="17" t="s">
        <v>78</v>
      </c>
      <c r="BK153" s="129">
        <f>ROUND(I153*H153,2)</f>
        <v>0</v>
      </c>
      <c r="BL153" s="17" t="s">
        <v>211</v>
      </c>
      <c r="BM153" s="128" t="s">
        <v>251</v>
      </c>
    </row>
    <row r="154" spans="1:65" s="1" customFormat="1" x14ac:dyDescent="0.2">
      <c r="A154" s="298"/>
      <c r="B154" s="299"/>
      <c r="C154" s="298"/>
      <c r="D154" s="305" t="s">
        <v>136</v>
      </c>
      <c r="E154" s="298"/>
      <c r="F154" s="306" t="s">
        <v>252</v>
      </c>
      <c r="G154" s="298"/>
      <c r="H154" s="298"/>
      <c r="I154" s="287"/>
      <c r="J154" s="298"/>
      <c r="K154" s="298"/>
      <c r="L154" s="29"/>
      <c r="M154" s="131"/>
      <c r="T154" s="50"/>
      <c r="AT154" s="17" t="s">
        <v>136</v>
      </c>
      <c r="AU154" s="17" t="s">
        <v>80</v>
      </c>
    </row>
    <row r="155" spans="1:65" s="1" customFormat="1" ht="16.5" customHeight="1" x14ac:dyDescent="0.2">
      <c r="A155" s="298"/>
      <c r="B155" s="299"/>
      <c r="C155" s="300" t="s">
        <v>253</v>
      </c>
      <c r="D155" s="300" t="s">
        <v>129</v>
      </c>
      <c r="E155" s="301" t="s">
        <v>254</v>
      </c>
      <c r="F155" s="302" t="s">
        <v>255</v>
      </c>
      <c r="G155" s="303" t="s">
        <v>217</v>
      </c>
      <c r="H155" s="304">
        <v>125</v>
      </c>
      <c r="I155" s="281">
        <v>0</v>
      </c>
      <c r="J155" s="330">
        <f>ROUND(I155*H155,2)</f>
        <v>0</v>
      </c>
      <c r="K155" s="302" t="s">
        <v>133</v>
      </c>
      <c r="L155" s="29"/>
      <c r="M155" s="124" t="s">
        <v>3</v>
      </c>
      <c r="N155" s="125" t="s">
        <v>41</v>
      </c>
      <c r="O155" s="126">
        <v>4.8000000000000001E-2</v>
      </c>
      <c r="P155" s="126">
        <f>O155*H155</f>
        <v>6</v>
      </c>
      <c r="Q155" s="126">
        <v>0</v>
      </c>
      <c r="R155" s="126">
        <f>Q155*H155</f>
        <v>0</v>
      </c>
      <c r="S155" s="126">
        <v>0</v>
      </c>
      <c r="T155" s="127">
        <f>S155*H155</f>
        <v>0</v>
      </c>
      <c r="AR155" s="128" t="s">
        <v>211</v>
      </c>
      <c r="AT155" s="128" t="s">
        <v>129</v>
      </c>
      <c r="AU155" s="128" t="s">
        <v>80</v>
      </c>
      <c r="AY155" s="17" t="s">
        <v>126</v>
      </c>
      <c r="BE155" s="129">
        <f>IF(N155="základní",J155,0)</f>
        <v>0</v>
      </c>
      <c r="BF155" s="129">
        <f>IF(N155="snížená",J155,0)</f>
        <v>0</v>
      </c>
      <c r="BG155" s="129">
        <f>IF(N155="zákl. přenesená",J155,0)</f>
        <v>0</v>
      </c>
      <c r="BH155" s="129">
        <f>IF(N155="sníž. přenesená",J155,0)</f>
        <v>0</v>
      </c>
      <c r="BI155" s="129">
        <f>IF(N155="nulová",J155,0)</f>
        <v>0</v>
      </c>
      <c r="BJ155" s="17" t="s">
        <v>78</v>
      </c>
      <c r="BK155" s="129">
        <f>ROUND(I155*H155,2)</f>
        <v>0</v>
      </c>
      <c r="BL155" s="17" t="s">
        <v>211</v>
      </c>
      <c r="BM155" s="128" t="s">
        <v>256</v>
      </c>
    </row>
    <row r="156" spans="1:65" s="1" customFormat="1" x14ac:dyDescent="0.2">
      <c r="A156" s="298"/>
      <c r="B156" s="299"/>
      <c r="C156" s="298"/>
      <c r="D156" s="305" t="s">
        <v>136</v>
      </c>
      <c r="E156" s="298"/>
      <c r="F156" s="306" t="s">
        <v>257</v>
      </c>
      <c r="G156" s="298"/>
      <c r="H156" s="298"/>
      <c r="I156" s="287"/>
      <c r="J156" s="298"/>
      <c r="K156" s="298"/>
      <c r="L156" s="29"/>
      <c r="M156" s="131"/>
      <c r="T156" s="50"/>
      <c r="AT156" s="17" t="s">
        <v>136</v>
      </c>
      <c r="AU156" s="17" t="s">
        <v>80</v>
      </c>
    </row>
    <row r="157" spans="1:65" s="1" customFormat="1" ht="24.15" customHeight="1" x14ac:dyDescent="0.2">
      <c r="A157" s="298"/>
      <c r="B157" s="299"/>
      <c r="C157" s="300" t="s">
        <v>258</v>
      </c>
      <c r="D157" s="300" t="s">
        <v>129</v>
      </c>
      <c r="E157" s="301" t="s">
        <v>259</v>
      </c>
      <c r="F157" s="302" t="s">
        <v>260</v>
      </c>
      <c r="G157" s="303" t="s">
        <v>179</v>
      </c>
      <c r="H157" s="304">
        <v>0.123</v>
      </c>
      <c r="I157" s="281">
        <v>0</v>
      </c>
      <c r="J157" s="330">
        <f>ROUND(I157*H157,2)</f>
        <v>0</v>
      </c>
      <c r="K157" s="302" t="s">
        <v>133</v>
      </c>
      <c r="L157" s="29"/>
      <c r="M157" s="124" t="s">
        <v>3</v>
      </c>
      <c r="N157" s="125" t="s">
        <v>41</v>
      </c>
      <c r="O157" s="126">
        <v>2.1749999999999998</v>
      </c>
      <c r="P157" s="126">
        <f>O157*H157</f>
        <v>0.26752499999999996</v>
      </c>
      <c r="Q157" s="126">
        <v>0</v>
      </c>
      <c r="R157" s="126">
        <f>Q157*H157</f>
        <v>0</v>
      </c>
      <c r="S157" s="126">
        <v>0</v>
      </c>
      <c r="T157" s="127">
        <f>S157*H157</f>
        <v>0</v>
      </c>
      <c r="AR157" s="128" t="s">
        <v>211</v>
      </c>
      <c r="AT157" s="128" t="s">
        <v>129</v>
      </c>
      <c r="AU157" s="128" t="s">
        <v>80</v>
      </c>
      <c r="AY157" s="17" t="s">
        <v>126</v>
      </c>
      <c r="BE157" s="129">
        <f>IF(N157="základní",J157,0)</f>
        <v>0</v>
      </c>
      <c r="BF157" s="129">
        <f>IF(N157="snížená",J157,0)</f>
        <v>0</v>
      </c>
      <c r="BG157" s="129">
        <f>IF(N157="zákl. přenesená",J157,0)</f>
        <v>0</v>
      </c>
      <c r="BH157" s="129">
        <f>IF(N157="sníž. přenesená",J157,0)</f>
        <v>0</v>
      </c>
      <c r="BI157" s="129">
        <f>IF(N157="nulová",J157,0)</f>
        <v>0</v>
      </c>
      <c r="BJ157" s="17" t="s">
        <v>78</v>
      </c>
      <c r="BK157" s="129">
        <f>ROUND(I157*H157,2)</f>
        <v>0</v>
      </c>
      <c r="BL157" s="17" t="s">
        <v>211</v>
      </c>
      <c r="BM157" s="128" t="s">
        <v>261</v>
      </c>
    </row>
    <row r="158" spans="1:65" s="1" customFormat="1" x14ac:dyDescent="0.2">
      <c r="A158" s="298"/>
      <c r="B158" s="299"/>
      <c r="C158" s="298"/>
      <c r="D158" s="305" t="s">
        <v>136</v>
      </c>
      <c r="E158" s="298"/>
      <c r="F158" s="306" t="s">
        <v>262</v>
      </c>
      <c r="G158" s="298"/>
      <c r="H158" s="298"/>
      <c r="I158" s="287"/>
      <c r="J158" s="298"/>
      <c r="K158" s="298"/>
      <c r="L158" s="29"/>
      <c r="M158" s="131"/>
      <c r="T158" s="50"/>
      <c r="AT158" s="17" t="s">
        <v>136</v>
      </c>
      <c r="AU158" s="17" t="s">
        <v>80</v>
      </c>
    </row>
    <row r="159" spans="1:65" s="11" customFormat="1" ht="22.8" customHeight="1" x14ac:dyDescent="0.25">
      <c r="A159" s="294"/>
      <c r="B159" s="295"/>
      <c r="C159" s="294"/>
      <c r="D159" s="296" t="s">
        <v>69</v>
      </c>
      <c r="E159" s="297" t="s">
        <v>263</v>
      </c>
      <c r="F159" s="297" t="s">
        <v>264</v>
      </c>
      <c r="G159" s="294"/>
      <c r="H159" s="294"/>
      <c r="I159" s="290"/>
      <c r="J159" s="331">
        <f>BK159</f>
        <v>0</v>
      </c>
      <c r="K159" s="294"/>
      <c r="L159" s="112"/>
      <c r="M159" s="116"/>
      <c r="P159" s="117">
        <f>SUM(P160:P197)</f>
        <v>156.96175000000002</v>
      </c>
      <c r="R159" s="117">
        <f>SUM(R160:R197)</f>
        <v>0.22473959999999998</v>
      </c>
      <c r="T159" s="118">
        <f>SUM(T160:T197)</f>
        <v>0</v>
      </c>
      <c r="AR159" s="113" t="s">
        <v>80</v>
      </c>
      <c r="AT159" s="119" t="s">
        <v>69</v>
      </c>
      <c r="AU159" s="119" t="s">
        <v>78</v>
      </c>
      <c r="AY159" s="113" t="s">
        <v>126</v>
      </c>
      <c r="BK159" s="120">
        <f>SUM(BK160:BK197)</f>
        <v>0</v>
      </c>
    </row>
    <row r="160" spans="1:65" s="1" customFormat="1" ht="16.5" customHeight="1" x14ac:dyDescent="0.2">
      <c r="A160" s="298"/>
      <c r="B160" s="299"/>
      <c r="C160" s="300" t="s">
        <v>265</v>
      </c>
      <c r="D160" s="300" t="s">
        <v>129</v>
      </c>
      <c r="E160" s="301" t="s">
        <v>266</v>
      </c>
      <c r="F160" s="302" t="s">
        <v>267</v>
      </c>
      <c r="G160" s="303" t="s">
        <v>217</v>
      </c>
      <c r="H160" s="304">
        <v>55</v>
      </c>
      <c r="I160" s="281">
        <v>0</v>
      </c>
      <c r="J160" s="330">
        <f>ROUND(I160*H160,2)</f>
        <v>0</v>
      </c>
      <c r="K160" s="302" t="s">
        <v>133</v>
      </c>
      <c r="L160" s="29"/>
      <c r="M160" s="124" t="s">
        <v>3</v>
      </c>
      <c r="N160" s="125" t="s">
        <v>41</v>
      </c>
      <c r="O160" s="126">
        <v>0.37</v>
      </c>
      <c r="P160" s="126">
        <f>O160*H160</f>
        <v>20.350000000000001</v>
      </c>
      <c r="Q160" s="126">
        <v>3.2000000000000003E-4</v>
      </c>
      <c r="R160" s="126">
        <f>Q160*H160</f>
        <v>1.7600000000000001E-2</v>
      </c>
      <c r="S160" s="126">
        <v>0</v>
      </c>
      <c r="T160" s="127">
        <f>S160*H160</f>
        <v>0</v>
      </c>
      <c r="AR160" s="128" t="s">
        <v>211</v>
      </c>
      <c r="AT160" s="128" t="s">
        <v>129</v>
      </c>
      <c r="AU160" s="128" t="s">
        <v>80</v>
      </c>
      <c r="AY160" s="17" t="s">
        <v>126</v>
      </c>
      <c r="BE160" s="129">
        <f>IF(N160="základní",J160,0)</f>
        <v>0</v>
      </c>
      <c r="BF160" s="129">
        <f>IF(N160="snížená",J160,0)</f>
        <v>0</v>
      </c>
      <c r="BG160" s="129">
        <f>IF(N160="zákl. přenesená",J160,0)</f>
        <v>0</v>
      </c>
      <c r="BH160" s="129">
        <f>IF(N160="sníž. přenesená",J160,0)</f>
        <v>0</v>
      </c>
      <c r="BI160" s="129">
        <f>IF(N160="nulová",J160,0)</f>
        <v>0</v>
      </c>
      <c r="BJ160" s="17" t="s">
        <v>78</v>
      </c>
      <c r="BK160" s="129">
        <f>ROUND(I160*H160,2)</f>
        <v>0</v>
      </c>
      <c r="BL160" s="17" t="s">
        <v>211</v>
      </c>
      <c r="BM160" s="128" t="s">
        <v>268</v>
      </c>
    </row>
    <row r="161" spans="1:65" s="1" customFormat="1" x14ac:dyDescent="0.2">
      <c r="A161" s="298"/>
      <c r="B161" s="299"/>
      <c r="C161" s="298"/>
      <c r="D161" s="305" t="s">
        <v>136</v>
      </c>
      <c r="E161" s="298"/>
      <c r="F161" s="306" t="s">
        <v>269</v>
      </c>
      <c r="G161" s="298"/>
      <c r="H161" s="298"/>
      <c r="I161" s="287"/>
      <c r="J161" s="298"/>
      <c r="K161" s="298"/>
      <c r="L161" s="29"/>
      <c r="M161" s="131"/>
      <c r="T161" s="50"/>
      <c r="AT161" s="17" t="s">
        <v>136</v>
      </c>
      <c r="AU161" s="17" t="s">
        <v>80</v>
      </c>
    </row>
    <row r="162" spans="1:65" s="1" customFormat="1" ht="16.5" customHeight="1" x14ac:dyDescent="0.2">
      <c r="A162" s="298"/>
      <c r="B162" s="299"/>
      <c r="C162" s="318" t="s">
        <v>270</v>
      </c>
      <c r="D162" s="318" t="s">
        <v>271</v>
      </c>
      <c r="E162" s="319" t="s">
        <v>272</v>
      </c>
      <c r="F162" s="320" t="s">
        <v>273</v>
      </c>
      <c r="G162" s="321" t="s">
        <v>217</v>
      </c>
      <c r="H162" s="322">
        <v>56.65</v>
      </c>
      <c r="I162" s="282">
        <v>0</v>
      </c>
      <c r="J162" s="333">
        <f>ROUND(I162*H162,2)</f>
        <v>0</v>
      </c>
      <c r="K162" s="320" t="s">
        <v>133</v>
      </c>
      <c r="L162" s="141"/>
      <c r="M162" s="142" t="s">
        <v>3</v>
      </c>
      <c r="N162" s="143" t="s">
        <v>41</v>
      </c>
      <c r="O162" s="126">
        <v>0</v>
      </c>
      <c r="P162" s="126">
        <f>O162*H162</f>
        <v>0</v>
      </c>
      <c r="Q162" s="126">
        <v>3.2000000000000003E-4</v>
      </c>
      <c r="R162" s="126">
        <f>Q162*H162</f>
        <v>1.8128000000000002E-2</v>
      </c>
      <c r="S162" s="126">
        <v>0</v>
      </c>
      <c r="T162" s="127">
        <f>S162*H162</f>
        <v>0</v>
      </c>
      <c r="AR162" s="128" t="s">
        <v>274</v>
      </c>
      <c r="AT162" s="128" t="s">
        <v>271</v>
      </c>
      <c r="AU162" s="128" t="s">
        <v>80</v>
      </c>
      <c r="AY162" s="17" t="s">
        <v>126</v>
      </c>
      <c r="BE162" s="129">
        <f>IF(N162="základní",J162,0)</f>
        <v>0</v>
      </c>
      <c r="BF162" s="129">
        <f>IF(N162="snížená",J162,0)</f>
        <v>0</v>
      </c>
      <c r="BG162" s="129">
        <f>IF(N162="zákl. přenesená",J162,0)</f>
        <v>0</v>
      </c>
      <c r="BH162" s="129">
        <f>IF(N162="sníž. přenesená",J162,0)</f>
        <v>0</v>
      </c>
      <c r="BI162" s="129">
        <f>IF(N162="nulová",J162,0)</f>
        <v>0</v>
      </c>
      <c r="BJ162" s="17" t="s">
        <v>78</v>
      </c>
      <c r="BK162" s="129">
        <f>ROUND(I162*H162,2)</f>
        <v>0</v>
      </c>
      <c r="BL162" s="17" t="s">
        <v>211</v>
      </c>
      <c r="BM162" s="128" t="s">
        <v>275</v>
      </c>
    </row>
    <row r="163" spans="1:65" s="13" customFormat="1" x14ac:dyDescent="0.2">
      <c r="A163" s="312"/>
      <c r="B163" s="313"/>
      <c r="C163" s="312"/>
      <c r="D163" s="309" t="s">
        <v>142</v>
      </c>
      <c r="E163" s="312"/>
      <c r="F163" s="315" t="s">
        <v>276</v>
      </c>
      <c r="G163" s="312"/>
      <c r="H163" s="316">
        <v>56.65</v>
      </c>
      <c r="I163" s="289"/>
      <c r="J163" s="312"/>
      <c r="K163" s="312"/>
      <c r="L163" s="137"/>
      <c r="M163" s="139"/>
      <c r="T163" s="140"/>
      <c r="AT163" s="138" t="s">
        <v>142</v>
      </c>
      <c r="AU163" s="138" t="s">
        <v>80</v>
      </c>
      <c r="AV163" s="13" t="s">
        <v>80</v>
      </c>
      <c r="AW163" s="13" t="s">
        <v>4</v>
      </c>
      <c r="AX163" s="13" t="s">
        <v>78</v>
      </c>
      <c r="AY163" s="138" t="s">
        <v>126</v>
      </c>
    </row>
    <row r="164" spans="1:65" s="1" customFormat="1" ht="16.5" customHeight="1" x14ac:dyDescent="0.2">
      <c r="A164" s="298"/>
      <c r="B164" s="299"/>
      <c r="C164" s="300" t="s">
        <v>277</v>
      </c>
      <c r="D164" s="300" t="s">
        <v>129</v>
      </c>
      <c r="E164" s="301" t="s">
        <v>278</v>
      </c>
      <c r="F164" s="302" t="s">
        <v>279</v>
      </c>
      <c r="G164" s="303" t="s">
        <v>217</v>
      </c>
      <c r="H164" s="304">
        <v>67</v>
      </c>
      <c r="I164" s="281">
        <v>0</v>
      </c>
      <c r="J164" s="330">
        <f>ROUND(I164*H164,2)</f>
        <v>0</v>
      </c>
      <c r="K164" s="302" t="s">
        <v>133</v>
      </c>
      <c r="L164" s="29"/>
      <c r="M164" s="124" t="s">
        <v>3</v>
      </c>
      <c r="N164" s="125" t="s">
        <v>41</v>
      </c>
      <c r="O164" s="126">
        <v>0.40500000000000003</v>
      </c>
      <c r="P164" s="126">
        <f>O164*H164</f>
        <v>27.135000000000002</v>
      </c>
      <c r="Q164" s="126">
        <v>4.0999999999999999E-4</v>
      </c>
      <c r="R164" s="126">
        <f>Q164*H164</f>
        <v>2.7469999999999998E-2</v>
      </c>
      <c r="S164" s="126">
        <v>0</v>
      </c>
      <c r="T164" s="127">
        <f>S164*H164</f>
        <v>0</v>
      </c>
      <c r="AR164" s="128" t="s">
        <v>211</v>
      </c>
      <c r="AT164" s="128" t="s">
        <v>129</v>
      </c>
      <c r="AU164" s="128" t="s">
        <v>80</v>
      </c>
      <c r="AY164" s="17" t="s">
        <v>126</v>
      </c>
      <c r="BE164" s="129">
        <f>IF(N164="základní",J164,0)</f>
        <v>0</v>
      </c>
      <c r="BF164" s="129">
        <f>IF(N164="snížená",J164,0)</f>
        <v>0</v>
      </c>
      <c r="BG164" s="129">
        <f>IF(N164="zákl. přenesená",J164,0)</f>
        <v>0</v>
      </c>
      <c r="BH164" s="129">
        <f>IF(N164="sníž. přenesená",J164,0)</f>
        <v>0</v>
      </c>
      <c r="BI164" s="129">
        <f>IF(N164="nulová",J164,0)</f>
        <v>0</v>
      </c>
      <c r="BJ164" s="17" t="s">
        <v>78</v>
      </c>
      <c r="BK164" s="129">
        <f>ROUND(I164*H164,2)</f>
        <v>0</v>
      </c>
      <c r="BL164" s="17" t="s">
        <v>211</v>
      </c>
      <c r="BM164" s="128" t="s">
        <v>280</v>
      </c>
    </row>
    <row r="165" spans="1:65" s="1" customFormat="1" x14ac:dyDescent="0.2">
      <c r="A165" s="298"/>
      <c r="B165" s="299"/>
      <c r="C165" s="298"/>
      <c r="D165" s="305" t="s">
        <v>136</v>
      </c>
      <c r="E165" s="298"/>
      <c r="F165" s="306" t="s">
        <v>281</v>
      </c>
      <c r="G165" s="298"/>
      <c r="H165" s="298"/>
      <c r="I165" s="287"/>
      <c r="J165" s="298"/>
      <c r="K165" s="298"/>
      <c r="L165" s="29"/>
      <c r="M165" s="131"/>
      <c r="T165" s="50"/>
      <c r="AT165" s="17" t="s">
        <v>136</v>
      </c>
      <c r="AU165" s="17" t="s">
        <v>80</v>
      </c>
    </row>
    <row r="166" spans="1:65" s="1" customFormat="1" ht="16.5" customHeight="1" x14ac:dyDescent="0.2">
      <c r="A166" s="298"/>
      <c r="B166" s="299"/>
      <c r="C166" s="318" t="s">
        <v>282</v>
      </c>
      <c r="D166" s="318" t="s">
        <v>271</v>
      </c>
      <c r="E166" s="319" t="s">
        <v>283</v>
      </c>
      <c r="F166" s="320" t="s">
        <v>284</v>
      </c>
      <c r="G166" s="321" t="s">
        <v>217</v>
      </c>
      <c r="H166" s="322">
        <v>69.010000000000005</v>
      </c>
      <c r="I166" s="282">
        <v>0</v>
      </c>
      <c r="J166" s="333">
        <f>ROUND(I166*H166,2)</f>
        <v>0</v>
      </c>
      <c r="K166" s="320" t="s">
        <v>133</v>
      </c>
      <c r="L166" s="141"/>
      <c r="M166" s="142" t="s">
        <v>3</v>
      </c>
      <c r="N166" s="143" t="s">
        <v>41</v>
      </c>
      <c r="O166" s="126">
        <v>0</v>
      </c>
      <c r="P166" s="126">
        <f>O166*H166</f>
        <v>0</v>
      </c>
      <c r="Q166" s="126">
        <v>5.5999999999999995E-4</v>
      </c>
      <c r="R166" s="126">
        <f>Q166*H166</f>
        <v>3.8645600000000002E-2</v>
      </c>
      <c r="S166" s="126">
        <v>0</v>
      </c>
      <c r="T166" s="127">
        <f>S166*H166</f>
        <v>0</v>
      </c>
      <c r="AR166" s="128" t="s">
        <v>274</v>
      </c>
      <c r="AT166" s="128" t="s">
        <v>271</v>
      </c>
      <c r="AU166" s="128" t="s">
        <v>80</v>
      </c>
      <c r="AY166" s="17" t="s">
        <v>126</v>
      </c>
      <c r="BE166" s="129">
        <f>IF(N166="základní",J166,0)</f>
        <v>0</v>
      </c>
      <c r="BF166" s="129">
        <f>IF(N166="snížená",J166,0)</f>
        <v>0</v>
      </c>
      <c r="BG166" s="129">
        <f>IF(N166="zákl. přenesená",J166,0)</f>
        <v>0</v>
      </c>
      <c r="BH166" s="129">
        <f>IF(N166="sníž. přenesená",J166,0)</f>
        <v>0</v>
      </c>
      <c r="BI166" s="129">
        <f>IF(N166="nulová",J166,0)</f>
        <v>0</v>
      </c>
      <c r="BJ166" s="17" t="s">
        <v>78</v>
      </c>
      <c r="BK166" s="129">
        <f>ROUND(I166*H166,2)</f>
        <v>0</v>
      </c>
      <c r="BL166" s="17" t="s">
        <v>211</v>
      </c>
      <c r="BM166" s="128" t="s">
        <v>285</v>
      </c>
    </row>
    <row r="167" spans="1:65" s="13" customFormat="1" x14ac:dyDescent="0.2">
      <c r="A167" s="312"/>
      <c r="B167" s="313"/>
      <c r="C167" s="312"/>
      <c r="D167" s="309" t="s">
        <v>142</v>
      </c>
      <c r="E167" s="312"/>
      <c r="F167" s="315" t="s">
        <v>286</v>
      </c>
      <c r="G167" s="312"/>
      <c r="H167" s="316">
        <v>69.010000000000005</v>
      </c>
      <c r="I167" s="289"/>
      <c r="J167" s="312"/>
      <c r="K167" s="312"/>
      <c r="L167" s="137"/>
      <c r="M167" s="139"/>
      <c r="T167" s="140"/>
      <c r="AT167" s="138" t="s">
        <v>142</v>
      </c>
      <c r="AU167" s="138" t="s">
        <v>80</v>
      </c>
      <c r="AV167" s="13" t="s">
        <v>80</v>
      </c>
      <c r="AW167" s="13" t="s">
        <v>4</v>
      </c>
      <c r="AX167" s="13" t="s">
        <v>78</v>
      </c>
      <c r="AY167" s="138" t="s">
        <v>126</v>
      </c>
    </row>
    <row r="168" spans="1:65" s="1" customFormat="1" ht="16.5" customHeight="1" x14ac:dyDescent="0.2">
      <c r="A168" s="298"/>
      <c r="B168" s="299"/>
      <c r="C168" s="300" t="s">
        <v>287</v>
      </c>
      <c r="D168" s="300" t="s">
        <v>129</v>
      </c>
      <c r="E168" s="301" t="s">
        <v>288</v>
      </c>
      <c r="F168" s="302" t="s">
        <v>289</v>
      </c>
      <c r="G168" s="303" t="s">
        <v>217</v>
      </c>
      <c r="H168" s="304">
        <v>80</v>
      </c>
      <c r="I168" s="281">
        <v>0</v>
      </c>
      <c r="J168" s="330">
        <f>ROUND(I168*H168,2)</f>
        <v>0</v>
      </c>
      <c r="K168" s="302" t="s">
        <v>133</v>
      </c>
      <c r="L168" s="29"/>
      <c r="M168" s="124" t="s">
        <v>3</v>
      </c>
      <c r="N168" s="125" t="s">
        <v>41</v>
      </c>
      <c r="O168" s="126">
        <v>0.47</v>
      </c>
      <c r="P168" s="126">
        <f>O168*H168</f>
        <v>37.599999999999994</v>
      </c>
      <c r="Q168" s="126">
        <v>4.8999999999999998E-4</v>
      </c>
      <c r="R168" s="126">
        <f>Q168*H168</f>
        <v>3.9199999999999999E-2</v>
      </c>
      <c r="S168" s="126">
        <v>0</v>
      </c>
      <c r="T168" s="127">
        <f>S168*H168</f>
        <v>0</v>
      </c>
      <c r="AR168" s="128" t="s">
        <v>211</v>
      </c>
      <c r="AT168" s="128" t="s">
        <v>129</v>
      </c>
      <c r="AU168" s="128" t="s">
        <v>80</v>
      </c>
      <c r="AY168" s="17" t="s">
        <v>126</v>
      </c>
      <c r="BE168" s="129">
        <f>IF(N168="základní",J168,0)</f>
        <v>0</v>
      </c>
      <c r="BF168" s="129">
        <f>IF(N168="snížená",J168,0)</f>
        <v>0</v>
      </c>
      <c r="BG168" s="129">
        <f>IF(N168="zákl. přenesená",J168,0)</f>
        <v>0</v>
      </c>
      <c r="BH168" s="129">
        <f>IF(N168="sníž. přenesená",J168,0)</f>
        <v>0</v>
      </c>
      <c r="BI168" s="129">
        <f>IF(N168="nulová",J168,0)</f>
        <v>0</v>
      </c>
      <c r="BJ168" s="17" t="s">
        <v>78</v>
      </c>
      <c r="BK168" s="129">
        <f>ROUND(I168*H168,2)</f>
        <v>0</v>
      </c>
      <c r="BL168" s="17" t="s">
        <v>211</v>
      </c>
      <c r="BM168" s="128" t="s">
        <v>290</v>
      </c>
    </row>
    <row r="169" spans="1:65" s="1" customFormat="1" x14ac:dyDescent="0.2">
      <c r="A169" s="298"/>
      <c r="B169" s="299"/>
      <c r="C169" s="298"/>
      <c r="D169" s="305" t="s">
        <v>136</v>
      </c>
      <c r="E169" s="298"/>
      <c r="F169" s="306" t="s">
        <v>291</v>
      </c>
      <c r="G169" s="298"/>
      <c r="H169" s="298"/>
      <c r="I169" s="287"/>
      <c r="J169" s="298"/>
      <c r="K169" s="298"/>
      <c r="L169" s="29"/>
      <c r="M169" s="131"/>
      <c r="T169" s="50"/>
      <c r="AT169" s="17" t="s">
        <v>136</v>
      </c>
      <c r="AU169" s="17" t="s">
        <v>80</v>
      </c>
    </row>
    <row r="170" spans="1:65" s="1" customFormat="1" ht="16.5" customHeight="1" x14ac:dyDescent="0.2">
      <c r="A170" s="298"/>
      <c r="B170" s="299"/>
      <c r="C170" s="318" t="s">
        <v>292</v>
      </c>
      <c r="D170" s="318" t="s">
        <v>271</v>
      </c>
      <c r="E170" s="319" t="s">
        <v>293</v>
      </c>
      <c r="F170" s="320" t="s">
        <v>294</v>
      </c>
      <c r="G170" s="321" t="s">
        <v>217</v>
      </c>
      <c r="H170" s="322">
        <v>82.4</v>
      </c>
      <c r="I170" s="282">
        <v>0</v>
      </c>
      <c r="J170" s="333">
        <f>ROUND(I170*H170,2)</f>
        <v>0</v>
      </c>
      <c r="K170" s="320" t="s">
        <v>133</v>
      </c>
      <c r="L170" s="141"/>
      <c r="M170" s="142" t="s">
        <v>3</v>
      </c>
      <c r="N170" s="143" t="s">
        <v>41</v>
      </c>
      <c r="O170" s="126">
        <v>0</v>
      </c>
      <c r="P170" s="126">
        <f>O170*H170</f>
        <v>0</v>
      </c>
      <c r="Q170" s="126">
        <v>6.8999999999999997E-4</v>
      </c>
      <c r="R170" s="126">
        <f>Q170*H170</f>
        <v>5.6856000000000004E-2</v>
      </c>
      <c r="S170" s="126">
        <v>0</v>
      </c>
      <c r="T170" s="127">
        <f>S170*H170</f>
        <v>0</v>
      </c>
      <c r="AR170" s="128" t="s">
        <v>274</v>
      </c>
      <c r="AT170" s="128" t="s">
        <v>271</v>
      </c>
      <c r="AU170" s="128" t="s">
        <v>80</v>
      </c>
      <c r="AY170" s="17" t="s">
        <v>126</v>
      </c>
      <c r="BE170" s="129">
        <f>IF(N170="základní",J170,0)</f>
        <v>0</v>
      </c>
      <c r="BF170" s="129">
        <f>IF(N170="snížená",J170,0)</f>
        <v>0</v>
      </c>
      <c r="BG170" s="129">
        <f>IF(N170="zákl. přenesená",J170,0)</f>
        <v>0</v>
      </c>
      <c r="BH170" s="129">
        <f>IF(N170="sníž. přenesená",J170,0)</f>
        <v>0</v>
      </c>
      <c r="BI170" s="129">
        <f>IF(N170="nulová",J170,0)</f>
        <v>0</v>
      </c>
      <c r="BJ170" s="17" t="s">
        <v>78</v>
      </c>
      <c r="BK170" s="129">
        <f>ROUND(I170*H170,2)</f>
        <v>0</v>
      </c>
      <c r="BL170" s="17" t="s">
        <v>211</v>
      </c>
      <c r="BM170" s="128" t="s">
        <v>295</v>
      </c>
    </row>
    <row r="171" spans="1:65" s="13" customFormat="1" x14ac:dyDescent="0.2">
      <c r="A171" s="312"/>
      <c r="B171" s="313"/>
      <c r="C171" s="312"/>
      <c r="D171" s="309" t="s">
        <v>142</v>
      </c>
      <c r="E171" s="312"/>
      <c r="F171" s="315" t="s">
        <v>296</v>
      </c>
      <c r="G171" s="312"/>
      <c r="H171" s="316">
        <v>82.4</v>
      </c>
      <c r="I171" s="289"/>
      <c r="J171" s="312"/>
      <c r="K171" s="312"/>
      <c r="L171" s="137"/>
      <c r="M171" s="139"/>
      <c r="T171" s="140"/>
      <c r="AT171" s="138" t="s">
        <v>142</v>
      </c>
      <c r="AU171" s="138" t="s">
        <v>80</v>
      </c>
      <c r="AV171" s="13" t="s">
        <v>80</v>
      </c>
      <c r="AW171" s="13" t="s">
        <v>4</v>
      </c>
      <c r="AX171" s="13" t="s">
        <v>78</v>
      </c>
      <c r="AY171" s="138" t="s">
        <v>126</v>
      </c>
    </row>
    <row r="172" spans="1:65" s="1" customFormat="1" ht="24.15" customHeight="1" x14ac:dyDescent="0.2">
      <c r="A172" s="298"/>
      <c r="B172" s="299"/>
      <c r="C172" s="300" t="s">
        <v>297</v>
      </c>
      <c r="D172" s="300" t="s">
        <v>129</v>
      </c>
      <c r="E172" s="301" t="s">
        <v>298</v>
      </c>
      <c r="F172" s="302" t="s">
        <v>299</v>
      </c>
      <c r="G172" s="303" t="s">
        <v>217</v>
      </c>
      <c r="H172" s="304">
        <v>147</v>
      </c>
      <c r="I172" s="281">
        <v>0</v>
      </c>
      <c r="J172" s="330">
        <f>ROUND(I172*H172,2)</f>
        <v>0</v>
      </c>
      <c r="K172" s="302" t="s">
        <v>133</v>
      </c>
      <c r="L172" s="29"/>
      <c r="M172" s="124" t="s">
        <v>3</v>
      </c>
      <c r="N172" s="125" t="s">
        <v>41</v>
      </c>
      <c r="O172" s="126">
        <v>0.10299999999999999</v>
      </c>
      <c r="P172" s="126">
        <f>O172*H172</f>
        <v>15.141</v>
      </c>
      <c r="Q172" s="126">
        <v>4.0000000000000003E-5</v>
      </c>
      <c r="R172" s="126">
        <f>Q172*H172</f>
        <v>5.8800000000000007E-3</v>
      </c>
      <c r="S172" s="126">
        <v>0</v>
      </c>
      <c r="T172" s="127">
        <f>S172*H172</f>
        <v>0</v>
      </c>
      <c r="AR172" s="128" t="s">
        <v>211</v>
      </c>
      <c r="AT172" s="128" t="s">
        <v>129</v>
      </c>
      <c r="AU172" s="128" t="s">
        <v>80</v>
      </c>
      <c r="AY172" s="17" t="s">
        <v>126</v>
      </c>
      <c r="BE172" s="129">
        <f>IF(N172="základní",J172,0)</f>
        <v>0</v>
      </c>
      <c r="BF172" s="129">
        <f>IF(N172="snížená",J172,0)</f>
        <v>0</v>
      </c>
      <c r="BG172" s="129">
        <f>IF(N172="zákl. přenesená",J172,0)</f>
        <v>0</v>
      </c>
      <c r="BH172" s="129">
        <f>IF(N172="sníž. přenesená",J172,0)</f>
        <v>0</v>
      </c>
      <c r="BI172" s="129">
        <f>IF(N172="nulová",J172,0)</f>
        <v>0</v>
      </c>
      <c r="BJ172" s="17" t="s">
        <v>78</v>
      </c>
      <c r="BK172" s="129">
        <f>ROUND(I172*H172,2)</f>
        <v>0</v>
      </c>
      <c r="BL172" s="17" t="s">
        <v>211</v>
      </c>
      <c r="BM172" s="128" t="s">
        <v>300</v>
      </c>
    </row>
    <row r="173" spans="1:65" s="1" customFormat="1" x14ac:dyDescent="0.2">
      <c r="A173" s="298"/>
      <c r="B173" s="299"/>
      <c r="C173" s="298"/>
      <c r="D173" s="305" t="s">
        <v>136</v>
      </c>
      <c r="E173" s="298"/>
      <c r="F173" s="306" t="s">
        <v>301</v>
      </c>
      <c r="G173" s="298"/>
      <c r="H173" s="298"/>
      <c r="I173" s="287"/>
      <c r="J173" s="298"/>
      <c r="K173" s="298"/>
      <c r="L173" s="29"/>
      <c r="M173" s="131"/>
      <c r="T173" s="50"/>
      <c r="AT173" s="17" t="s">
        <v>136</v>
      </c>
      <c r="AU173" s="17" t="s">
        <v>80</v>
      </c>
    </row>
    <row r="174" spans="1:65" s="1" customFormat="1" ht="33" customHeight="1" x14ac:dyDescent="0.2">
      <c r="A174" s="298"/>
      <c r="B174" s="299"/>
      <c r="C174" s="300" t="s">
        <v>302</v>
      </c>
      <c r="D174" s="300" t="s">
        <v>129</v>
      </c>
      <c r="E174" s="301" t="s">
        <v>303</v>
      </c>
      <c r="F174" s="302" t="s">
        <v>304</v>
      </c>
      <c r="G174" s="303" t="s">
        <v>217</v>
      </c>
      <c r="H174" s="304">
        <v>55</v>
      </c>
      <c r="I174" s="281">
        <v>0</v>
      </c>
      <c r="J174" s="330">
        <f>ROUND(I174*H174,2)</f>
        <v>0</v>
      </c>
      <c r="K174" s="302" t="s">
        <v>133</v>
      </c>
      <c r="L174" s="29"/>
      <c r="M174" s="124" t="s">
        <v>3</v>
      </c>
      <c r="N174" s="125" t="s">
        <v>41</v>
      </c>
      <c r="O174" s="126">
        <v>0.10299999999999999</v>
      </c>
      <c r="P174" s="126">
        <f>O174*H174</f>
        <v>5.665</v>
      </c>
      <c r="Q174" s="126">
        <v>8.0000000000000007E-5</v>
      </c>
      <c r="R174" s="126">
        <f>Q174*H174</f>
        <v>4.4000000000000003E-3</v>
      </c>
      <c r="S174" s="126">
        <v>0</v>
      </c>
      <c r="T174" s="127">
        <f>S174*H174</f>
        <v>0</v>
      </c>
      <c r="AR174" s="128" t="s">
        <v>211</v>
      </c>
      <c r="AT174" s="128" t="s">
        <v>129</v>
      </c>
      <c r="AU174" s="128" t="s">
        <v>80</v>
      </c>
      <c r="AY174" s="17" t="s">
        <v>126</v>
      </c>
      <c r="BE174" s="129">
        <f>IF(N174="základní",J174,0)</f>
        <v>0</v>
      </c>
      <c r="BF174" s="129">
        <f>IF(N174="snížená",J174,0)</f>
        <v>0</v>
      </c>
      <c r="BG174" s="129">
        <f>IF(N174="zákl. přenesená",J174,0)</f>
        <v>0</v>
      </c>
      <c r="BH174" s="129">
        <f>IF(N174="sníž. přenesená",J174,0)</f>
        <v>0</v>
      </c>
      <c r="BI174" s="129">
        <f>IF(N174="nulová",J174,0)</f>
        <v>0</v>
      </c>
      <c r="BJ174" s="17" t="s">
        <v>78</v>
      </c>
      <c r="BK174" s="129">
        <f>ROUND(I174*H174,2)</f>
        <v>0</v>
      </c>
      <c r="BL174" s="17" t="s">
        <v>211</v>
      </c>
      <c r="BM174" s="128" t="s">
        <v>305</v>
      </c>
    </row>
    <row r="175" spans="1:65" s="1" customFormat="1" x14ac:dyDescent="0.2">
      <c r="A175" s="298"/>
      <c r="B175" s="299"/>
      <c r="C175" s="298"/>
      <c r="D175" s="305" t="s">
        <v>136</v>
      </c>
      <c r="E175" s="298"/>
      <c r="F175" s="306" t="s">
        <v>306</v>
      </c>
      <c r="G175" s="298"/>
      <c r="H175" s="298"/>
      <c r="I175" s="287"/>
      <c r="J175" s="298"/>
      <c r="K175" s="298"/>
      <c r="L175" s="29"/>
      <c r="M175" s="131"/>
      <c r="T175" s="50"/>
      <c r="AT175" s="17" t="s">
        <v>136</v>
      </c>
      <c r="AU175" s="17" t="s">
        <v>80</v>
      </c>
    </row>
    <row r="176" spans="1:65" s="1" customFormat="1" ht="16.5" customHeight="1" x14ac:dyDescent="0.2">
      <c r="A176" s="298"/>
      <c r="B176" s="299"/>
      <c r="C176" s="300" t="s">
        <v>274</v>
      </c>
      <c r="D176" s="300" t="s">
        <v>129</v>
      </c>
      <c r="E176" s="301" t="s">
        <v>307</v>
      </c>
      <c r="F176" s="302" t="s">
        <v>308</v>
      </c>
      <c r="G176" s="303" t="s">
        <v>210</v>
      </c>
      <c r="H176" s="304">
        <v>25</v>
      </c>
      <c r="I176" s="281">
        <v>0</v>
      </c>
      <c r="J176" s="330">
        <f>ROUND(I176*H176,2)</f>
        <v>0</v>
      </c>
      <c r="K176" s="302" t="s">
        <v>133</v>
      </c>
      <c r="L176" s="29"/>
      <c r="M176" s="124" t="s">
        <v>3</v>
      </c>
      <c r="N176" s="125" t="s">
        <v>41</v>
      </c>
      <c r="O176" s="126">
        <v>0.42499999999999999</v>
      </c>
      <c r="P176" s="126">
        <f>O176*H176</f>
        <v>10.625</v>
      </c>
      <c r="Q176" s="126">
        <v>0</v>
      </c>
      <c r="R176" s="126">
        <f>Q176*H176</f>
        <v>0</v>
      </c>
      <c r="S176" s="126">
        <v>0</v>
      </c>
      <c r="T176" s="127">
        <f>S176*H176</f>
        <v>0</v>
      </c>
      <c r="AR176" s="128" t="s">
        <v>211</v>
      </c>
      <c r="AT176" s="128" t="s">
        <v>129</v>
      </c>
      <c r="AU176" s="128" t="s">
        <v>80</v>
      </c>
      <c r="AY176" s="17" t="s">
        <v>126</v>
      </c>
      <c r="BE176" s="129">
        <f>IF(N176="základní",J176,0)</f>
        <v>0</v>
      </c>
      <c r="BF176" s="129">
        <f>IF(N176="snížená",J176,0)</f>
        <v>0</v>
      </c>
      <c r="BG176" s="129">
        <f>IF(N176="zákl. přenesená",J176,0)</f>
        <v>0</v>
      </c>
      <c r="BH176" s="129">
        <f>IF(N176="sníž. přenesená",J176,0)</f>
        <v>0</v>
      </c>
      <c r="BI176" s="129">
        <f>IF(N176="nulová",J176,0)</f>
        <v>0</v>
      </c>
      <c r="BJ176" s="17" t="s">
        <v>78</v>
      </c>
      <c r="BK176" s="129">
        <f>ROUND(I176*H176,2)</f>
        <v>0</v>
      </c>
      <c r="BL176" s="17" t="s">
        <v>211</v>
      </c>
      <c r="BM176" s="128" t="s">
        <v>309</v>
      </c>
    </row>
    <row r="177" spans="1:65" s="1" customFormat="1" x14ac:dyDescent="0.2">
      <c r="A177" s="298"/>
      <c r="B177" s="299"/>
      <c r="C177" s="298"/>
      <c r="D177" s="305" t="s">
        <v>136</v>
      </c>
      <c r="E177" s="298"/>
      <c r="F177" s="306" t="s">
        <v>310</v>
      </c>
      <c r="G177" s="298"/>
      <c r="H177" s="298"/>
      <c r="I177" s="287"/>
      <c r="J177" s="298"/>
      <c r="K177" s="298"/>
      <c r="L177" s="29"/>
      <c r="M177" s="131"/>
      <c r="T177" s="50"/>
      <c r="AT177" s="17" t="s">
        <v>136</v>
      </c>
      <c r="AU177" s="17" t="s">
        <v>80</v>
      </c>
    </row>
    <row r="178" spans="1:65" s="1" customFormat="1" ht="16.5" customHeight="1" x14ac:dyDescent="0.2">
      <c r="A178" s="298"/>
      <c r="B178" s="299"/>
      <c r="C178" s="300" t="s">
        <v>311</v>
      </c>
      <c r="D178" s="300" t="s">
        <v>129</v>
      </c>
      <c r="E178" s="301" t="s">
        <v>312</v>
      </c>
      <c r="F178" s="302" t="s">
        <v>313</v>
      </c>
      <c r="G178" s="303" t="s">
        <v>210</v>
      </c>
      <c r="H178" s="304">
        <v>25</v>
      </c>
      <c r="I178" s="281">
        <v>0</v>
      </c>
      <c r="J178" s="330">
        <f>ROUND(I178*H178,2)</f>
        <v>0</v>
      </c>
      <c r="K178" s="302" t="s">
        <v>133</v>
      </c>
      <c r="L178" s="29"/>
      <c r="M178" s="124" t="s">
        <v>3</v>
      </c>
      <c r="N178" s="125" t="s">
        <v>41</v>
      </c>
      <c r="O178" s="126">
        <v>0.18099999999999999</v>
      </c>
      <c r="P178" s="126">
        <f>O178*H178</f>
        <v>4.5249999999999995</v>
      </c>
      <c r="Q178" s="126">
        <v>1.7000000000000001E-4</v>
      </c>
      <c r="R178" s="126">
        <f>Q178*H178</f>
        <v>4.2500000000000003E-3</v>
      </c>
      <c r="S178" s="126">
        <v>0</v>
      </c>
      <c r="T178" s="127">
        <f>S178*H178</f>
        <v>0</v>
      </c>
      <c r="AR178" s="128" t="s">
        <v>211</v>
      </c>
      <c r="AT178" s="128" t="s">
        <v>129</v>
      </c>
      <c r="AU178" s="128" t="s">
        <v>80</v>
      </c>
      <c r="AY178" s="17" t="s">
        <v>126</v>
      </c>
      <c r="BE178" s="129">
        <f>IF(N178="základní",J178,0)</f>
        <v>0</v>
      </c>
      <c r="BF178" s="129">
        <f>IF(N178="snížená",J178,0)</f>
        <v>0</v>
      </c>
      <c r="BG178" s="129">
        <f>IF(N178="zákl. přenesená",J178,0)</f>
        <v>0</v>
      </c>
      <c r="BH178" s="129">
        <f>IF(N178="sníž. přenesená",J178,0)</f>
        <v>0</v>
      </c>
      <c r="BI178" s="129">
        <f>IF(N178="nulová",J178,0)</f>
        <v>0</v>
      </c>
      <c r="BJ178" s="17" t="s">
        <v>78</v>
      </c>
      <c r="BK178" s="129">
        <f>ROUND(I178*H178,2)</f>
        <v>0</v>
      </c>
      <c r="BL178" s="17" t="s">
        <v>211</v>
      </c>
      <c r="BM178" s="128" t="s">
        <v>314</v>
      </c>
    </row>
    <row r="179" spans="1:65" s="1" customFormat="1" x14ac:dyDescent="0.2">
      <c r="A179" s="298"/>
      <c r="B179" s="299"/>
      <c r="C179" s="298"/>
      <c r="D179" s="305" t="s">
        <v>136</v>
      </c>
      <c r="E179" s="298"/>
      <c r="F179" s="306" t="s">
        <v>315</v>
      </c>
      <c r="G179" s="298"/>
      <c r="H179" s="298"/>
      <c r="I179" s="287"/>
      <c r="J179" s="298"/>
      <c r="K179" s="298"/>
      <c r="L179" s="29"/>
      <c r="M179" s="131"/>
      <c r="T179" s="50"/>
      <c r="AT179" s="17" t="s">
        <v>136</v>
      </c>
      <c r="AU179" s="17" t="s">
        <v>80</v>
      </c>
    </row>
    <row r="180" spans="1:65" s="1" customFormat="1" ht="24.15" customHeight="1" x14ac:dyDescent="0.2">
      <c r="A180" s="298"/>
      <c r="B180" s="299"/>
      <c r="C180" s="300" t="s">
        <v>316</v>
      </c>
      <c r="D180" s="300" t="s">
        <v>129</v>
      </c>
      <c r="E180" s="301" t="s">
        <v>317</v>
      </c>
      <c r="F180" s="302" t="s">
        <v>318</v>
      </c>
      <c r="G180" s="303" t="s">
        <v>210</v>
      </c>
      <c r="H180" s="304">
        <v>2</v>
      </c>
      <c r="I180" s="281">
        <v>0</v>
      </c>
      <c r="J180" s="330">
        <f>ROUND(I180*H180,2)</f>
        <v>0</v>
      </c>
      <c r="K180" s="302" t="s">
        <v>133</v>
      </c>
      <c r="L180" s="29"/>
      <c r="M180" s="124" t="s">
        <v>3</v>
      </c>
      <c r="N180" s="125" t="s">
        <v>41</v>
      </c>
      <c r="O180" s="126">
        <v>0.11</v>
      </c>
      <c r="P180" s="126">
        <f>O180*H180</f>
        <v>0.22</v>
      </c>
      <c r="Q180" s="126">
        <v>6.0000000000000002E-5</v>
      </c>
      <c r="R180" s="126">
        <f>Q180*H180</f>
        <v>1.2E-4</v>
      </c>
      <c r="S180" s="126">
        <v>0</v>
      </c>
      <c r="T180" s="127">
        <f>S180*H180</f>
        <v>0</v>
      </c>
      <c r="AR180" s="128" t="s">
        <v>211</v>
      </c>
      <c r="AT180" s="128" t="s">
        <v>129</v>
      </c>
      <c r="AU180" s="128" t="s">
        <v>80</v>
      </c>
      <c r="AY180" s="17" t="s">
        <v>126</v>
      </c>
      <c r="BE180" s="129">
        <f>IF(N180="základní",J180,0)</f>
        <v>0</v>
      </c>
      <c r="BF180" s="129">
        <f>IF(N180="snížená",J180,0)</f>
        <v>0</v>
      </c>
      <c r="BG180" s="129">
        <f>IF(N180="zákl. přenesená",J180,0)</f>
        <v>0</v>
      </c>
      <c r="BH180" s="129">
        <f>IF(N180="sníž. přenesená",J180,0)</f>
        <v>0</v>
      </c>
      <c r="BI180" s="129">
        <f>IF(N180="nulová",J180,0)</f>
        <v>0</v>
      </c>
      <c r="BJ180" s="17" t="s">
        <v>78</v>
      </c>
      <c r="BK180" s="129">
        <f>ROUND(I180*H180,2)</f>
        <v>0</v>
      </c>
      <c r="BL180" s="17" t="s">
        <v>211</v>
      </c>
      <c r="BM180" s="128" t="s">
        <v>319</v>
      </c>
    </row>
    <row r="181" spans="1:65" s="1" customFormat="1" x14ac:dyDescent="0.2">
      <c r="A181" s="298"/>
      <c r="B181" s="299"/>
      <c r="C181" s="298"/>
      <c r="D181" s="305" t="s">
        <v>136</v>
      </c>
      <c r="E181" s="298"/>
      <c r="F181" s="306" t="s">
        <v>320</v>
      </c>
      <c r="G181" s="298"/>
      <c r="H181" s="298"/>
      <c r="I181" s="287"/>
      <c r="J181" s="298"/>
      <c r="K181" s="298"/>
      <c r="L181" s="29"/>
      <c r="M181" s="131"/>
      <c r="T181" s="50"/>
      <c r="AT181" s="17" t="s">
        <v>136</v>
      </c>
      <c r="AU181" s="17" t="s">
        <v>80</v>
      </c>
    </row>
    <row r="182" spans="1:65" s="1" customFormat="1" ht="24.15" customHeight="1" x14ac:dyDescent="0.2">
      <c r="A182" s="298"/>
      <c r="B182" s="299"/>
      <c r="C182" s="300" t="s">
        <v>321</v>
      </c>
      <c r="D182" s="300" t="s">
        <v>129</v>
      </c>
      <c r="E182" s="301" t="s">
        <v>322</v>
      </c>
      <c r="F182" s="302" t="s">
        <v>323</v>
      </c>
      <c r="G182" s="303" t="s">
        <v>210</v>
      </c>
      <c r="H182" s="304">
        <v>2</v>
      </c>
      <c r="I182" s="281">
        <v>0</v>
      </c>
      <c r="J182" s="330">
        <f>ROUND(I182*H182,2)</f>
        <v>0</v>
      </c>
      <c r="K182" s="302" t="s">
        <v>133</v>
      </c>
      <c r="L182" s="29"/>
      <c r="M182" s="124" t="s">
        <v>3</v>
      </c>
      <c r="N182" s="125" t="s">
        <v>41</v>
      </c>
      <c r="O182" s="126">
        <v>0.11799999999999999</v>
      </c>
      <c r="P182" s="126">
        <f>O182*H182</f>
        <v>0.23599999999999999</v>
      </c>
      <c r="Q182" s="126">
        <v>6.9999999999999994E-5</v>
      </c>
      <c r="R182" s="126">
        <f>Q182*H182</f>
        <v>1.3999999999999999E-4</v>
      </c>
      <c r="S182" s="126">
        <v>0</v>
      </c>
      <c r="T182" s="127">
        <f>S182*H182</f>
        <v>0</v>
      </c>
      <c r="AR182" s="128" t="s">
        <v>211</v>
      </c>
      <c r="AT182" s="128" t="s">
        <v>129</v>
      </c>
      <c r="AU182" s="128" t="s">
        <v>80</v>
      </c>
      <c r="AY182" s="17" t="s">
        <v>126</v>
      </c>
      <c r="BE182" s="129">
        <f>IF(N182="základní",J182,0)</f>
        <v>0</v>
      </c>
      <c r="BF182" s="129">
        <f>IF(N182="snížená",J182,0)</f>
        <v>0</v>
      </c>
      <c r="BG182" s="129">
        <f>IF(N182="zákl. přenesená",J182,0)</f>
        <v>0</v>
      </c>
      <c r="BH182" s="129">
        <f>IF(N182="sníž. přenesená",J182,0)</f>
        <v>0</v>
      </c>
      <c r="BI182" s="129">
        <f>IF(N182="nulová",J182,0)</f>
        <v>0</v>
      </c>
      <c r="BJ182" s="17" t="s">
        <v>78</v>
      </c>
      <c r="BK182" s="129">
        <f>ROUND(I182*H182,2)</f>
        <v>0</v>
      </c>
      <c r="BL182" s="17" t="s">
        <v>211</v>
      </c>
      <c r="BM182" s="128" t="s">
        <v>324</v>
      </c>
    </row>
    <row r="183" spans="1:65" s="1" customFormat="1" x14ac:dyDescent="0.2">
      <c r="A183" s="298"/>
      <c r="B183" s="299"/>
      <c r="C183" s="298"/>
      <c r="D183" s="305" t="s">
        <v>136</v>
      </c>
      <c r="E183" s="298"/>
      <c r="F183" s="306" t="s">
        <v>325</v>
      </c>
      <c r="G183" s="298"/>
      <c r="H183" s="298"/>
      <c r="I183" s="287"/>
      <c r="J183" s="298"/>
      <c r="K183" s="298"/>
      <c r="L183" s="29"/>
      <c r="M183" s="131"/>
      <c r="T183" s="50"/>
      <c r="AT183" s="17" t="s">
        <v>136</v>
      </c>
      <c r="AU183" s="17" t="s">
        <v>80</v>
      </c>
    </row>
    <row r="184" spans="1:65" s="1" customFormat="1" ht="24.15" customHeight="1" x14ac:dyDescent="0.2">
      <c r="A184" s="298"/>
      <c r="B184" s="299"/>
      <c r="C184" s="300" t="s">
        <v>326</v>
      </c>
      <c r="D184" s="300" t="s">
        <v>129</v>
      </c>
      <c r="E184" s="301" t="s">
        <v>327</v>
      </c>
      <c r="F184" s="302" t="s">
        <v>328</v>
      </c>
      <c r="G184" s="303" t="s">
        <v>210</v>
      </c>
      <c r="H184" s="304">
        <v>4</v>
      </c>
      <c r="I184" s="281">
        <v>0</v>
      </c>
      <c r="J184" s="330">
        <f>ROUND(I184*H184,2)</f>
        <v>0</v>
      </c>
      <c r="K184" s="302" t="s">
        <v>133</v>
      </c>
      <c r="L184" s="29"/>
      <c r="M184" s="124" t="s">
        <v>3</v>
      </c>
      <c r="N184" s="125" t="s">
        <v>41</v>
      </c>
      <c r="O184" s="126">
        <v>0.13800000000000001</v>
      </c>
      <c r="P184" s="126">
        <f>O184*H184</f>
        <v>0.55200000000000005</v>
      </c>
      <c r="Q184" s="126">
        <v>8.0000000000000007E-5</v>
      </c>
      <c r="R184" s="126">
        <f>Q184*H184</f>
        <v>3.2000000000000003E-4</v>
      </c>
      <c r="S184" s="126">
        <v>0</v>
      </c>
      <c r="T184" s="127">
        <f>S184*H184</f>
        <v>0</v>
      </c>
      <c r="AR184" s="128" t="s">
        <v>211</v>
      </c>
      <c r="AT184" s="128" t="s">
        <v>129</v>
      </c>
      <c r="AU184" s="128" t="s">
        <v>80</v>
      </c>
      <c r="AY184" s="17" t="s">
        <v>126</v>
      </c>
      <c r="BE184" s="129">
        <f>IF(N184="základní",J184,0)</f>
        <v>0</v>
      </c>
      <c r="BF184" s="129">
        <f>IF(N184="snížená",J184,0)</f>
        <v>0</v>
      </c>
      <c r="BG184" s="129">
        <f>IF(N184="zákl. přenesená",J184,0)</f>
        <v>0</v>
      </c>
      <c r="BH184" s="129">
        <f>IF(N184="sníž. přenesená",J184,0)</f>
        <v>0</v>
      </c>
      <c r="BI184" s="129">
        <f>IF(N184="nulová",J184,0)</f>
        <v>0</v>
      </c>
      <c r="BJ184" s="17" t="s">
        <v>78</v>
      </c>
      <c r="BK184" s="129">
        <f>ROUND(I184*H184,2)</f>
        <v>0</v>
      </c>
      <c r="BL184" s="17" t="s">
        <v>211</v>
      </c>
      <c r="BM184" s="128" t="s">
        <v>329</v>
      </c>
    </row>
    <row r="185" spans="1:65" s="1" customFormat="1" x14ac:dyDescent="0.2">
      <c r="A185" s="298"/>
      <c r="B185" s="299"/>
      <c r="C185" s="298"/>
      <c r="D185" s="305" t="s">
        <v>136</v>
      </c>
      <c r="E185" s="298"/>
      <c r="F185" s="306" t="s">
        <v>330</v>
      </c>
      <c r="G185" s="298"/>
      <c r="H185" s="298"/>
      <c r="I185" s="287"/>
      <c r="J185" s="298"/>
      <c r="K185" s="298"/>
      <c r="L185" s="29"/>
      <c r="M185" s="131"/>
      <c r="T185" s="50"/>
      <c r="AT185" s="17" t="s">
        <v>136</v>
      </c>
      <c r="AU185" s="17" t="s">
        <v>80</v>
      </c>
    </row>
    <row r="186" spans="1:65" s="1" customFormat="1" ht="16.5" customHeight="1" x14ac:dyDescent="0.2">
      <c r="A186" s="298"/>
      <c r="B186" s="299"/>
      <c r="C186" s="300" t="s">
        <v>331</v>
      </c>
      <c r="D186" s="300" t="s">
        <v>129</v>
      </c>
      <c r="E186" s="301" t="s">
        <v>332</v>
      </c>
      <c r="F186" s="302" t="s">
        <v>333</v>
      </c>
      <c r="G186" s="303" t="s">
        <v>210</v>
      </c>
      <c r="H186" s="304">
        <v>11</v>
      </c>
      <c r="I186" s="281">
        <v>0</v>
      </c>
      <c r="J186" s="330">
        <f>ROUND(I186*H186,2)</f>
        <v>0</v>
      </c>
      <c r="K186" s="302" t="s">
        <v>133</v>
      </c>
      <c r="L186" s="29"/>
      <c r="M186" s="124" t="s">
        <v>3</v>
      </c>
      <c r="N186" s="125" t="s">
        <v>41</v>
      </c>
      <c r="O186" s="126">
        <v>0.16</v>
      </c>
      <c r="P186" s="126">
        <f>O186*H186</f>
        <v>1.76</v>
      </c>
      <c r="Q186" s="126">
        <v>2.1000000000000001E-4</v>
      </c>
      <c r="R186" s="126">
        <f>Q186*H186</f>
        <v>2.31E-3</v>
      </c>
      <c r="S186" s="126">
        <v>0</v>
      </c>
      <c r="T186" s="127">
        <f>S186*H186</f>
        <v>0</v>
      </c>
      <c r="AR186" s="128" t="s">
        <v>211</v>
      </c>
      <c r="AT186" s="128" t="s">
        <v>129</v>
      </c>
      <c r="AU186" s="128" t="s">
        <v>80</v>
      </c>
      <c r="AY186" s="17" t="s">
        <v>126</v>
      </c>
      <c r="BE186" s="129">
        <f>IF(N186="základní",J186,0)</f>
        <v>0</v>
      </c>
      <c r="BF186" s="129">
        <f>IF(N186="snížená",J186,0)</f>
        <v>0</v>
      </c>
      <c r="BG186" s="129">
        <f>IF(N186="zákl. přenesená",J186,0)</f>
        <v>0</v>
      </c>
      <c r="BH186" s="129">
        <f>IF(N186="sníž. přenesená",J186,0)</f>
        <v>0</v>
      </c>
      <c r="BI186" s="129">
        <f>IF(N186="nulová",J186,0)</f>
        <v>0</v>
      </c>
      <c r="BJ186" s="17" t="s">
        <v>78</v>
      </c>
      <c r="BK186" s="129">
        <f>ROUND(I186*H186,2)</f>
        <v>0</v>
      </c>
      <c r="BL186" s="17" t="s">
        <v>211</v>
      </c>
      <c r="BM186" s="128" t="s">
        <v>334</v>
      </c>
    </row>
    <row r="187" spans="1:65" s="1" customFormat="1" x14ac:dyDescent="0.2">
      <c r="A187" s="298"/>
      <c r="B187" s="299"/>
      <c r="C187" s="298"/>
      <c r="D187" s="305" t="s">
        <v>136</v>
      </c>
      <c r="E187" s="298"/>
      <c r="F187" s="306" t="s">
        <v>335</v>
      </c>
      <c r="G187" s="298"/>
      <c r="H187" s="298"/>
      <c r="I187" s="287"/>
      <c r="J187" s="298"/>
      <c r="K187" s="298"/>
      <c r="L187" s="29"/>
      <c r="M187" s="131"/>
      <c r="T187" s="50"/>
      <c r="AT187" s="17" t="s">
        <v>136</v>
      </c>
      <c r="AU187" s="17" t="s">
        <v>80</v>
      </c>
    </row>
    <row r="188" spans="1:65" s="1" customFormat="1" ht="16.5" customHeight="1" x14ac:dyDescent="0.2">
      <c r="A188" s="298"/>
      <c r="B188" s="299"/>
      <c r="C188" s="300" t="s">
        <v>336</v>
      </c>
      <c r="D188" s="300" t="s">
        <v>129</v>
      </c>
      <c r="E188" s="301" t="s">
        <v>337</v>
      </c>
      <c r="F188" s="302" t="s">
        <v>338</v>
      </c>
      <c r="G188" s="303" t="s">
        <v>210</v>
      </c>
      <c r="H188" s="304">
        <v>4</v>
      </c>
      <c r="I188" s="281">
        <v>0</v>
      </c>
      <c r="J188" s="330">
        <f>ROUND(I188*H188,2)</f>
        <v>0</v>
      </c>
      <c r="K188" s="302" t="s">
        <v>133</v>
      </c>
      <c r="L188" s="29"/>
      <c r="M188" s="124" t="s">
        <v>3</v>
      </c>
      <c r="N188" s="125" t="s">
        <v>41</v>
      </c>
      <c r="O188" s="126">
        <v>0.2</v>
      </c>
      <c r="P188" s="126">
        <f>O188*H188</f>
        <v>0.8</v>
      </c>
      <c r="Q188" s="126">
        <v>3.4000000000000002E-4</v>
      </c>
      <c r="R188" s="126">
        <f>Q188*H188</f>
        <v>1.3600000000000001E-3</v>
      </c>
      <c r="S188" s="126">
        <v>0</v>
      </c>
      <c r="T188" s="127">
        <f>S188*H188</f>
        <v>0</v>
      </c>
      <c r="AR188" s="128" t="s">
        <v>211</v>
      </c>
      <c r="AT188" s="128" t="s">
        <v>129</v>
      </c>
      <c r="AU188" s="128" t="s">
        <v>80</v>
      </c>
      <c r="AY188" s="17" t="s">
        <v>126</v>
      </c>
      <c r="BE188" s="129">
        <f>IF(N188="základní",J188,0)</f>
        <v>0</v>
      </c>
      <c r="BF188" s="129">
        <f>IF(N188="snížená",J188,0)</f>
        <v>0</v>
      </c>
      <c r="BG188" s="129">
        <f>IF(N188="zákl. přenesená",J188,0)</f>
        <v>0</v>
      </c>
      <c r="BH188" s="129">
        <f>IF(N188="sníž. přenesená",J188,0)</f>
        <v>0</v>
      </c>
      <c r="BI188" s="129">
        <f>IF(N188="nulová",J188,0)</f>
        <v>0</v>
      </c>
      <c r="BJ188" s="17" t="s">
        <v>78</v>
      </c>
      <c r="BK188" s="129">
        <f>ROUND(I188*H188,2)</f>
        <v>0</v>
      </c>
      <c r="BL188" s="17" t="s">
        <v>211</v>
      </c>
      <c r="BM188" s="128" t="s">
        <v>339</v>
      </c>
    </row>
    <row r="189" spans="1:65" s="1" customFormat="1" x14ac:dyDescent="0.2">
      <c r="A189" s="298"/>
      <c r="B189" s="299"/>
      <c r="C189" s="298"/>
      <c r="D189" s="305" t="s">
        <v>136</v>
      </c>
      <c r="E189" s="298"/>
      <c r="F189" s="306" t="s">
        <v>340</v>
      </c>
      <c r="G189" s="298"/>
      <c r="H189" s="298"/>
      <c r="I189" s="287"/>
      <c r="J189" s="298"/>
      <c r="K189" s="298"/>
      <c r="L189" s="29"/>
      <c r="M189" s="131"/>
      <c r="T189" s="50"/>
      <c r="AT189" s="17" t="s">
        <v>136</v>
      </c>
      <c r="AU189" s="17" t="s">
        <v>80</v>
      </c>
    </row>
    <row r="190" spans="1:65" s="1" customFormat="1" ht="21.75" customHeight="1" x14ac:dyDescent="0.2">
      <c r="A190" s="298"/>
      <c r="B190" s="299"/>
      <c r="C190" s="300" t="s">
        <v>341</v>
      </c>
      <c r="D190" s="300" t="s">
        <v>129</v>
      </c>
      <c r="E190" s="301" t="s">
        <v>342</v>
      </c>
      <c r="F190" s="302" t="s">
        <v>343</v>
      </c>
      <c r="G190" s="303" t="s">
        <v>217</v>
      </c>
      <c r="H190" s="304">
        <v>202</v>
      </c>
      <c r="I190" s="281">
        <v>0</v>
      </c>
      <c r="J190" s="330">
        <f>ROUND(I190*H190,2)</f>
        <v>0</v>
      </c>
      <c r="K190" s="302" t="s">
        <v>133</v>
      </c>
      <c r="L190" s="29"/>
      <c r="M190" s="124" t="s">
        <v>3</v>
      </c>
      <c r="N190" s="125" t="s">
        <v>41</v>
      </c>
      <c r="O190" s="126">
        <v>8.2000000000000003E-2</v>
      </c>
      <c r="P190" s="126">
        <f>O190*H190</f>
        <v>16.564</v>
      </c>
      <c r="Q190" s="126">
        <v>1.0000000000000001E-5</v>
      </c>
      <c r="R190" s="126">
        <f>Q190*H190</f>
        <v>2.0200000000000001E-3</v>
      </c>
      <c r="S190" s="126">
        <v>0</v>
      </c>
      <c r="T190" s="127">
        <f>S190*H190</f>
        <v>0</v>
      </c>
      <c r="AR190" s="128" t="s">
        <v>211</v>
      </c>
      <c r="AT190" s="128" t="s">
        <v>129</v>
      </c>
      <c r="AU190" s="128" t="s">
        <v>80</v>
      </c>
      <c r="AY190" s="17" t="s">
        <v>126</v>
      </c>
      <c r="BE190" s="129">
        <f>IF(N190="základní",J190,0)</f>
        <v>0</v>
      </c>
      <c r="BF190" s="129">
        <f>IF(N190="snížená",J190,0)</f>
        <v>0</v>
      </c>
      <c r="BG190" s="129">
        <f>IF(N190="zákl. přenesená",J190,0)</f>
        <v>0</v>
      </c>
      <c r="BH190" s="129">
        <f>IF(N190="sníž. přenesená",J190,0)</f>
        <v>0</v>
      </c>
      <c r="BI190" s="129">
        <f>IF(N190="nulová",J190,0)</f>
        <v>0</v>
      </c>
      <c r="BJ190" s="17" t="s">
        <v>78</v>
      </c>
      <c r="BK190" s="129">
        <f>ROUND(I190*H190,2)</f>
        <v>0</v>
      </c>
      <c r="BL190" s="17" t="s">
        <v>211</v>
      </c>
      <c r="BM190" s="128" t="s">
        <v>344</v>
      </c>
    </row>
    <row r="191" spans="1:65" s="1" customFormat="1" x14ac:dyDescent="0.2">
      <c r="A191" s="298"/>
      <c r="B191" s="299"/>
      <c r="C191" s="298"/>
      <c r="D191" s="305" t="s">
        <v>136</v>
      </c>
      <c r="E191" s="298"/>
      <c r="F191" s="306" t="s">
        <v>345</v>
      </c>
      <c r="G191" s="298"/>
      <c r="H191" s="298"/>
      <c r="I191" s="287"/>
      <c r="J191" s="298"/>
      <c r="K191" s="298"/>
      <c r="L191" s="29"/>
      <c r="M191" s="131"/>
      <c r="T191" s="50"/>
      <c r="AT191" s="17" t="s">
        <v>136</v>
      </c>
      <c r="AU191" s="17" t="s">
        <v>80</v>
      </c>
    </row>
    <row r="192" spans="1:65" s="1" customFormat="1" ht="24.15" customHeight="1" x14ac:dyDescent="0.2">
      <c r="A192" s="298"/>
      <c r="B192" s="299"/>
      <c r="C192" s="300" t="s">
        <v>346</v>
      </c>
      <c r="D192" s="300" t="s">
        <v>129</v>
      </c>
      <c r="E192" s="301" t="s">
        <v>347</v>
      </c>
      <c r="F192" s="302" t="s">
        <v>348</v>
      </c>
      <c r="G192" s="303" t="s">
        <v>217</v>
      </c>
      <c r="H192" s="304">
        <v>202</v>
      </c>
      <c r="I192" s="281">
        <v>0</v>
      </c>
      <c r="J192" s="330">
        <f>ROUND(I192*H192,2)</f>
        <v>0</v>
      </c>
      <c r="K192" s="302" t="s">
        <v>133</v>
      </c>
      <c r="L192" s="29"/>
      <c r="M192" s="124" t="s">
        <v>3</v>
      </c>
      <c r="N192" s="125" t="s">
        <v>41</v>
      </c>
      <c r="O192" s="126">
        <v>6.7000000000000004E-2</v>
      </c>
      <c r="P192" s="126">
        <f>O192*H192</f>
        <v>13.534000000000001</v>
      </c>
      <c r="Q192" s="126">
        <v>2.0000000000000002E-5</v>
      </c>
      <c r="R192" s="126">
        <f>Q192*H192</f>
        <v>4.0400000000000002E-3</v>
      </c>
      <c r="S192" s="126">
        <v>0</v>
      </c>
      <c r="T192" s="127">
        <f>S192*H192</f>
        <v>0</v>
      </c>
      <c r="AR192" s="128" t="s">
        <v>211</v>
      </c>
      <c r="AT192" s="128" t="s">
        <v>129</v>
      </c>
      <c r="AU192" s="128" t="s">
        <v>80</v>
      </c>
      <c r="AY192" s="17" t="s">
        <v>126</v>
      </c>
      <c r="BE192" s="129">
        <f>IF(N192="základní",J192,0)</f>
        <v>0</v>
      </c>
      <c r="BF192" s="129">
        <f>IF(N192="snížená",J192,0)</f>
        <v>0</v>
      </c>
      <c r="BG192" s="129">
        <f>IF(N192="zákl. přenesená",J192,0)</f>
        <v>0</v>
      </c>
      <c r="BH192" s="129">
        <f>IF(N192="sníž. přenesená",J192,0)</f>
        <v>0</v>
      </c>
      <c r="BI192" s="129">
        <f>IF(N192="nulová",J192,0)</f>
        <v>0</v>
      </c>
      <c r="BJ192" s="17" t="s">
        <v>78</v>
      </c>
      <c r="BK192" s="129">
        <f>ROUND(I192*H192,2)</f>
        <v>0</v>
      </c>
      <c r="BL192" s="17" t="s">
        <v>211</v>
      </c>
      <c r="BM192" s="128" t="s">
        <v>349</v>
      </c>
    </row>
    <row r="193" spans="1:65" s="1" customFormat="1" x14ac:dyDescent="0.2">
      <c r="A193" s="298"/>
      <c r="B193" s="299"/>
      <c r="C193" s="298"/>
      <c r="D193" s="305" t="s">
        <v>136</v>
      </c>
      <c r="E193" s="298"/>
      <c r="F193" s="306" t="s">
        <v>350</v>
      </c>
      <c r="G193" s="298"/>
      <c r="H193" s="298"/>
      <c r="I193" s="287"/>
      <c r="J193" s="298"/>
      <c r="K193" s="298"/>
      <c r="L193" s="29"/>
      <c r="M193" s="131"/>
      <c r="T193" s="50"/>
      <c r="AT193" s="17" t="s">
        <v>136</v>
      </c>
      <c r="AU193" s="17" t="s">
        <v>80</v>
      </c>
    </row>
    <row r="194" spans="1:65" s="1" customFormat="1" ht="16.5" customHeight="1" x14ac:dyDescent="0.2">
      <c r="A194" s="298"/>
      <c r="B194" s="299"/>
      <c r="C194" s="300" t="s">
        <v>351</v>
      </c>
      <c r="D194" s="300" t="s">
        <v>129</v>
      </c>
      <c r="E194" s="301" t="s">
        <v>352</v>
      </c>
      <c r="F194" s="302" t="s">
        <v>353</v>
      </c>
      <c r="G194" s="303" t="s">
        <v>354</v>
      </c>
      <c r="H194" s="304">
        <v>8</v>
      </c>
      <c r="I194" s="281">
        <v>0</v>
      </c>
      <c r="J194" s="330">
        <f>ROUND(I194*H194,2)</f>
        <v>0</v>
      </c>
      <c r="K194" s="302" t="s">
        <v>133</v>
      </c>
      <c r="L194" s="29"/>
      <c r="M194" s="124" t="s">
        <v>3</v>
      </c>
      <c r="N194" s="125" t="s">
        <v>41</v>
      </c>
      <c r="O194" s="126">
        <v>0.22700000000000001</v>
      </c>
      <c r="P194" s="126">
        <f>O194*H194</f>
        <v>1.8160000000000001</v>
      </c>
      <c r="Q194" s="126">
        <v>2.5000000000000001E-4</v>
      </c>
      <c r="R194" s="126">
        <f>Q194*H194</f>
        <v>2E-3</v>
      </c>
      <c r="S194" s="126">
        <v>0</v>
      </c>
      <c r="T194" s="127">
        <f>S194*H194</f>
        <v>0</v>
      </c>
      <c r="AR194" s="128" t="s">
        <v>211</v>
      </c>
      <c r="AT194" s="128" t="s">
        <v>129</v>
      </c>
      <c r="AU194" s="128" t="s">
        <v>80</v>
      </c>
      <c r="AY194" s="17" t="s">
        <v>126</v>
      </c>
      <c r="BE194" s="129">
        <f>IF(N194="základní",J194,0)</f>
        <v>0</v>
      </c>
      <c r="BF194" s="129">
        <f>IF(N194="snížená",J194,0)</f>
        <v>0</v>
      </c>
      <c r="BG194" s="129">
        <f>IF(N194="zákl. přenesená",J194,0)</f>
        <v>0</v>
      </c>
      <c r="BH194" s="129">
        <f>IF(N194="sníž. přenesená",J194,0)</f>
        <v>0</v>
      </c>
      <c r="BI194" s="129">
        <f>IF(N194="nulová",J194,0)</f>
        <v>0</v>
      </c>
      <c r="BJ194" s="17" t="s">
        <v>78</v>
      </c>
      <c r="BK194" s="129">
        <f>ROUND(I194*H194,2)</f>
        <v>0</v>
      </c>
      <c r="BL194" s="17" t="s">
        <v>211</v>
      </c>
      <c r="BM194" s="128" t="s">
        <v>355</v>
      </c>
    </row>
    <row r="195" spans="1:65" s="1" customFormat="1" x14ac:dyDescent="0.2">
      <c r="A195" s="298"/>
      <c r="B195" s="299"/>
      <c r="C195" s="298"/>
      <c r="D195" s="305" t="s">
        <v>136</v>
      </c>
      <c r="E195" s="298"/>
      <c r="F195" s="306" t="s">
        <v>356</v>
      </c>
      <c r="G195" s="298"/>
      <c r="H195" s="298"/>
      <c r="I195" s="287"/>
      <c r="J195" s="298"/>
      <c r="K195" s="298"/>
      <c r="L195" s="29"/>
      <c r="M195" s="131"/>
      <c r="T195" s="50"/>
      <c r="AT195" s="17" t="s">
        <v>136</v>
      </c>
      <c r="AU195" s="17" t="s">
        <v>80</v>
      </c>
    </row>
    <row r="196" spans="1:65" s="1" customFormat="1" ht="24.15" customHeight="1" x14ac:dyDescent="0.2">
      <c r="A196" s="298"/>
      <c r="B196" s="299"/>
      <c r="C196" s="300" t="s">
        <v>357</v>
      </c>
      <c r="D196" s="300" t="s">
        <v>129</v>
      </c>
      <c r="E196" s="301" t="s">
        <v>358</v>
      </c>
      <c r="F196" s="302" t="s">
        <v>359</v>
      </c>
      <c r="G196" s="303" t="s">
        <v>179</v>
      </c>
      <c r="H196" s="304">
        <v>0.22500000000000001</v>
      </c>
      <c r="I196" s="281">
        <v>0</v>
      </c>
      <c r="J196" s="330">
        <f>ROUND(I196*H196,2)</f>
        <v>0</v>
      </c>
      <c r="K196" s="302" t="s">
        <v>133</v>
      </c>
      <c r="L196" s="29"/>
      <c r="M196" s="124" t="s">
        <v>3</v>
      </c>
      <c r="N196" s="125" t="s">
        <v>41</v>
      </c>
      <c r="O196" s="126">
        <v>1.95</v>
      </c>
      <c r="P196" s="126">
        <f>O196*H196</f>
        <v>0.43874999999999997</v>
      </c>
      <c r="Q196" s="126">
        <v>0</v>
      </c>
      <c r="R196" s="126">
        <f>Q196*H196</f>
        <v>0</v>
      </c>
      <c r="S196" s="126">
        <v>0</v>
      </c>
      <c r="T196" s="127">
        <f>S196*H196</f>
        <v>0</v>
      </c>
      <c r="AR196" s="128" t="s">
        <v>211</v>
      </c>
      <c r="AT196" s="128" t="s">
        <v>129</v>
      </c>
      <c r="AU196" s="128" t="s">
        <v>80</v>
      </c>
      <c r="AY196" s="17" t="s">
        <v>126</v>
      </c>
      <c r="BE196" s="129">
        <f>IF(N196="základní",J196,0)</f>
        <v>0</v>
      </c>
      <c r="BF196" s="129">
        <f>IF(N196="snížená",J196,0)</f>
        <v>0</v>
      </c>
      <c r="BG196" s="129">
        <f>IF(N196="zákl. přenesená",J196,0)</f>
        <v>0</v>
      </c>
      <c r="BH196" s="129">
        <f>IF(N196="sníž. přenesená",J196,0)</f>
        <v>0</v>
      </c>
      <c r="BI196" s="129">
        <f>IF(N196="nulová",J196,0)</f>
        <v>0</v>
      </c>
      <c r="BJ196" s="17" t="s">
        <v>78</v>
      </c>
      <c r="BK196" s="129">
        <f>ROUND(I196*H196,2)</f>
        <v>0</v>
      </c>
      <c r="BL196" s="17" t="s">
        <v>211</v>
      </c>
      <c r="BM196" s="128" t="s">
        <v>360</v>
      </c>
    </row>
    <row r="197" spans="1:65" s="1" customFormat="1" x14ac:dyDescent="0.2">
      <c r="A197" s="298"/>
      <c r="B197" s="299"/>
      <c r="C197" s="298"/>
      <c r="D197" s="305" t="s">
        <v>136</v>
      </c>
      <c r="E197" s="298"/>
      <c r="F197" s="306" t="s">
        <v>361</v>
      </c>
      <c r="G197" s="298"/>
      <c r="H197" s="298"/>
      <c r="I197" s="287"/>
      <c r="J197" s="298"/>
      <c r="K197" s="298"/>
      <c r="L197" s="29"/>
      <c r="M197" s="131"/>
      <c r="T197" s="50"/>
      <c r="AT197" s="17" t="s">
        <v>136</v>
      </c>
      <c r="AU197" s="17" t="s">
        <v>80</v>
      </c>
    </row>
    <row r="198" spans="1:65" s="11" customFormat="1" ht="22.8" customHeight="1" x14ac:dyDescent="0.25">
      <c r="A198" s="294"/>
      <c r="B198" s="295"/>
      <c r="C198" s="294"/>
      <c r="D198" s="296" t="s">
        <v>69</v>
      </c>
      <c r="E198" s="297" t="s">
        <v>362</v>
      </c>
      <c r="F198" s="297" t="s">
        <v>363</v>
      </c>
      <c r="G198" s="294"/>
      <c r="H198" s="294"/>
      <c r="I198" s="290"/>
      <c r="J198" s="331">
        <f>BK198</f>
        <v>0</v>
      </c>
      <c r="K198" s="294"/>
      <c r="L198" s="112"/>
      <c r="M198" s="116"/>
      <c r="P198" s="117">
        <f>SUM(P199:P203)</f>
        <v>15.899999999999999</v>
      </c>
      <c r="R198" s="117">
        <f>SUM(R199:R203)</f>
        <v>0.11587000000000001</v>
      </c>
      <c r="T198" s="118">
        <f>SUM(T199:T203)</f>
        <v>0</v>
      </c>
      <c r="AR198" s="113" t="s">
        <v>80</v>
      </c>
      <c r="AT198" s="119" t="s">
        <v>69</v>
      </c>
      <c r="AU198" s="119" t="s">
        <v>78</v>
      </c>
      <c r="AY198" s="113" t="s">
        <v>126</v>
      </c>
      <c r="BK198" s="120">
        <f>SUM(BK199:BK203)</f>
        <v>0</v>
      </c>
    </row>
    <row r="199" spans="1:65" s="1" customFormat="1" ht="33" customHeight="1" x14ac:dyDescent="0.2">
      <c r="A199" s="298"/>
      <c r="B199" s="299"/>
      <c r="C199" s="300" t="s">
        <v>364</v>
      </c>
      <c r="D199" s="300" t="s">
        <v>129</v>
      </c>
      <c r="E199" s="301" t="s">
        <v>365</v>
      </c>
      <c r="F199" s="302" t="s">
        <v>366</v>
      </c>
      <c r="G199" s="303" t="s">
        <v>354</v>
      </c>
      <c r="H199" s="304">
        <v>1</v>
      </c>
      <c r="I199" s="281">
        <v>0</v>
      </c>
      <c r="J199" s="330">
        <f>ROUND(I199*H199,2)</f>
        <v>0</v>
      </c>
      <c r="K199" s="302" t="s">
        <v>3</v>
      </c>
      <c r="L199" s="29"/>
      <c r="M199" s="124" t="s">
        <v>3</v>
      </c>
      <c r="N199" s="125" t="s">
        <v>41</v>
      </c>
      <c r="O199" s="126">
        <v>0</v>
      </c>
      <c r="P199" s="126">
        <f>O199*H199</f>
        <v>0</v>
      </c>
      <c r="Q199" s="126">
        <v>1.7469999999999999E-2</v>
      </c>
      <c r="R199" s="126">
        <f>Q199*H199</f>
        <v>1.7469999999999999E-2</v>
      </c>
      <c r="S199" s="126">
        <v>0</v>
      </c>
      <c r="T199" s="127">
        <f>S199*H199</f>
        <v>0</v>
      </c>
      <c r="AR199" s="128" t="s">
        <v>211</v>
      </c>
      <c r="AT199" s="128" t="s">
        <v>129</v>
      </c>
      <c r="AU199" s="128" t="s">
        <v>80</v>
      </c>
      <c r="AY199" s="17" t="s">
        <v>126</v>
      </c>
      <c r="BE199" s="129">
        <f>IF(N199="základní",J199,0)</f>
        <v>0</v>
      </c>
      <c r="BF199" s="129">
        <f>IF(N199="snížená",J199,0)</f>
        <v>0</v>
      </c>
      <c r="BG199" s="129">
        <f>IF(N199="zákl. přenesená",J199,0)</f>
        <v>0</v>
      </c>
      <c r="BH199" s="129">
        <f>IF(N199="sníž. přenesená",J199,0)</f>
        <v>0</v>
      </c>
      <c r="BI199" s="129">
        <f>IF(N199="nulová",J199,0)</f>
        <v>0</v>
      </c>
      <c r="BJ199" s="17" t="s">
        <v>78</v>
      </c>
      <c r="BK199" s="129">
        <f>ROUND(I199*H199,2)</f>
        <v>0</v>
      </c>
      <c r="BL199" s="17" t="s">
        <v>211</v>
      </c>
      <c r="BM199" s="128" t="s">
        <v>367</v>
      </c>
    </row>
    <row r="200" spans="1:65" s="1" customFormat="1" ht="24.15" customHeight="1" x14ac:dyDescent="0.2">
      <c r="A200" s="298"/>
      <c r="B200" s="299"/>
      <c r="C200" s="300" t="s">
        <v>368</v>
      </c>
      <c r="D200" s="300" t="s">
        <v>129</v>
      </c>
      <c r="E200" s="301" t="s">
        <v>369</v>
      </c>
      <c r="F200" s="302" t="s">
        <v>370</v>
      </c>
      <c r="G200" s="303" t="s">
        <v>354</v>
      </c>
      <c r="H200" s="304">
        <v>6</v>
      </c>
      <c r="I200" s="281">
        <v>0</v>
      </c>
      <c r="J200" s="330">
        <f>ROUND(I200*H200,2)</f>
        <v>0</v>
      </c>
      <c r="K200" s="302" t="s">
        <v>133</v>
      </c>
      <c r="L200" s="29"/>
      <c r="M200" s="124" t="s">
        <v>3</v>
      </c>
      <c r="N200" s="125" t="s">
        <v>41</v>
      </c>
      <c r="O200" s="126">
        <v>2.65</v>
      </c>
      <c r="P200" s="126">
        <f>O200*H200</f>
        <v>15.899999999999999</v>
      </c>
      <c r="Q200" s="126">
        <v>1.6400000000000001E-2</v>
      </c>
      <c r="R200" s="126">
        <f>Q200*H200</f>
        <v>9.8400000000000015E-2</v>
      </c>
      <c r="S200" s="126">
        <v>0</v>
      </c>
      <c r="T200" s="127">
        <f>S200*H200</f>
        <v>0</v>
      </c>
      <c r="AR200" s="128" t="s">
        <v>211</v>
      </c>
      <c r="AT200" s="128" t="s">
        <v>129</v>
      </c>
      <c r="AU200" s="128" t="s">
        <v>80</v>
      </c>
      <c r="AY200" s="17" t="s">
        <v>126</v>
      </c>
      <c r="BE200" s="129">
        <f>IF(N200="základní",J200,0)</f>
        <v>0</v>
      </c>
      <c r="BF200" s="129">
        <f>IF(N200="snížená",J200,0)</f>
        <v>0</v>
      </c>
      <c r="BG200" s="129">
        <f>IF(N200="zákl. přenesená",J200,0)</f>
        <v>0</v>
      </c>
      <c r="BH200" s="129">
        <f>IF(N200="sníž. přenesená",J200,0)</f>
        <v>0</v>
      </c>
      <c r="BI200" s="129">
        <f>IF(N200="nulová",J200,0)</f>
        <v>0</v>
      </c>
      <c r="BJ200" s="17" t="s">
        <v>78</v>
      </c>
      <c r="BK200" s="129">
        <f>ROUND(I200*H200,2)</f>
        <v>0</v>
      </c>
      <c r="BL200" s="17" t="s">
        <v>211</v>
      </c>
      <c r="BM200" s="128" t="s">
        <v>371</v>
      </c>
    </row>
    <row r="201" spans="1:65" s="1" customFormat="1" x14ac:dyDescent="0.2">
      <c r="A201" s="298"/>
      <c r="B201" s="299"/>
      <c r="C201" s="298"/>
      <c r="D201" s="305" t="s">
        <v>136</v>
      </c>
      <c r="E201" s="298"/>
      <c r="F201" s="306" t="s">
        <v>372</v>
      </c>
      <c r="G201" s="298"/>
      <c r="H201" s="298"/>
      <c r="I201" s="287"/>
      <c r="J201" s="298"/>
      <c r="K201" s="298"/>
      <c r="L201" s="29"/>
      <c r="M201" s="131"/>
      <c r="T201" s="50"/>
      <c r="AT201" s="17" t="s">
        <v>136</v>
      </c>
      <c r="AU201" s="17" t="s">
        <v>80</v>
      </c>
    </row>
    <row r="202" spans="1:65" s="1" customFormat="1" ht="24.15" customHeight="1" x14ac:dyDescent="0.2">
      <c r="A202" s="298"/>
      <c r="B202" s="299"/>
      <c r="C202" s="300" t="s">
        <v>373</v>
      </c>
      <c r="D202" s="300" t="s">
        <v>129</v>
      </c>
      <c r="E202" s="301" t="s">
        <v>374</v>
      </c>
      <c r="F202" s="302" t="s">
        <v>375</v>
      </c>
      <c r="G202" s="303" t="s">
        <v>376</v>
      </c>
      <c r="H202" s="323"/>
      <c r="I202" s="281">
        <v>0</v>
      </c>
      <c r="J202" s="330">
        <f>ROUND(I202*H202,2)</f>
        <v>0</v>
      </c>
      <c r="K202" s="302" t="s">
        <v>133</v>
      </c>
      <c r="L202" s="29"/>
      <c r="M202" s="124" t="s">
        <v>3</v>
      </c>
      <c r="N202" s="125" t="s">
        <v>41</v>
      </c>
      <c r="O202" s="126">
        <v>0</v>
      </c>
      <c r="P202" s="126">
        <f>O202*H202</f>
        <v>0</v>
      </c>
      <c r="Q202" s="126">
        <v>0</v>
      </c>
      <c r="R202" s="126">
        <f>Q202*H202</f>
        <v>0</v>
      </c>
      <c r="S202" s="126">
        <v>0</v>
      </c>
      <c r="T202" s="127">
        <f>S202*H202</f>
        <v>0</v>
      </c>
      <c r="AR202" s="128" t="s">
        <v>211</v>
      </c>
      <c r="AT202" s="128" t="s">
        <v>129</v>
      </c>
      <c r="AU202" s="128" t="s">
        <v>80</v>
      </c>
      <c r="AY202" s="17" t="s">
        <v>126</v>
      </c>
      <c r="BE202" s="129">
        <f>IF(N202="základní",J202,0)</f>
        <v>0</v>
      </c>
      <c r="BF202" s="129">
        <f>IF(N202="snížená",J202,0)</f>
        <v>0</v>
      </c>
      <c r="BG202" s="129">
        <f>IF(N202="zákl. přenesená",J202,0)</f>
        <v>0</v>
      </c>
      <c r="BH202" s="129">
        <f>IF(N202="sníž. přenesená",J202,0)</f>
        <v>0</v>
      </c>
      <c r="BI202" s="129">
        <f>IF(N202="nulová",J202,0)</f>
        <v>0</v>
      </c>
      <c r="BJ202" s="17" t="s">
        <v>78</v>
      </c>
      <c r="BK202" s="129">
        <f>ROUND(I202*H202,2)</f>
        <v>0</v>
      </c>
      <c r="BL202" s="17" t="s">
        <v>211</v>
      </c>
      <c r="BM202" s="128" t="s">
        <v>377</v>
      </c>
    </row>
    <row r="203" spans="1:65" s="1" customFormat="1" x14ac:dyDescent="0.2">
      <c r="A203" s="298"/>
      <c r="B203" s="299"/>
      <c r="C203" s="298"/>
      <c r="D203" s="305" t="s">
        <v>136</v>
      </c>
      <c r="E203" s="298"/>
      <c r="F203" s="306" t="s">
        <v>378</v>
      </c>
      <c r="G203" s="298"/>
      <c r="H203" s="298"/>
      <c r="I203" s="287"/>
      <c r="J203" s="298"/>
      <c r="K203" s="298"/>
      <c r="L203" s="29"/>
      <c r="M203" s="131"/>
      <c r="T203" s="50"/>
      <c r="AT203" s="17" t="s">
        <v>136</v>
      </c>
      <c r="AU203" s="17" t="s">
        <v>80</v>
      </c>
    </row>
    <row r="204" spans="1:65" s="11" customFormat="1" ht="22.8" customHeight="1" x14ac:dyDescent="0.25">
      <c r="A204" s="294"/>
      <c r="B204" s="295"/>
      <c r="C204" s="294"/>
      <c r="D204" s="296" t="s">
        <v>69</v>
      </c>
      <c r="E204" s="297" t="s">
        <v>379</v>
      </c>
      <c r="F204" s="297" t="s">
        <v>380</v>
      </c>
      <c r="G204" s="294"/>
      <c r="H204" s="294"/>
      <c r="I204" s="290"/>
      <c r="J204" s="331">
        <f>BK204</f>
        <v>0</v>
      </c>
      <c r="K204" s="294"/>
      <c r="L204" s="112"/>
      <c r="M204" s="116"/>
      <c r="P204" s="117">
        <f>SUM(P205:P207)</f>
        <v>0</v>
      </c>
      <c r="R204" s="117">
        <f>SUM(R205:R207)</f>
        <v>0</v>
      </c>
      <c r="T204" s="118">
        <f>SUM(T205:T207)</f>
        <v>0</v>
      </c>
      <c r="AR204" s="113" t="s">
        <v>134</v>
      </c>
      <c r="AT204" s="119" t="s">
        <v>69</v>
      </c>
      <c r="AU204" s="119" t="s">
        <v>78</v>
      </c>
      <c r="AY204" s="113" t="s">
        <v>126</v>
      </c>
      <c r="BK204" s="120">
        <f>SUM(BK205:BK207)</f>
        <v>0</v>
      </c>
    </row>
    <row r="205" spans="1:65" s="1" customFormat="1" ht="16.5" customHeight="1" x14ac:dyDescent="0.2">
      <c r="A205" s="298"/>
      <c r="B205" s="299"/>
      <c r="C205" s="300" t="s">
        <v>381</v>
      </c>
      <c r="D205" s="300" t="s">
        <v>129</v>
      </c>
      <c r="E205" s="301" t="s">
        <v>382</v>
      </c>
      <c r="F205" s="302" t="s">
        <v>383</v>
      </c>
      <c r="G205" s="303" t="s">
        <v>384</v>
      </c>
      <c r="H205" s="304">
        <v>120</v>
      </c>
      <c r="I205" s="281">
        <v>0</v>
      </c>
      <c r="J205" s="330">
        <f>ROUND(I205*H205,2)</f>
        <v>0</v>
      </c>
      <c r="K205" s="302" t="s">
        <v>3</v>
      </c>
      <c r="L205" s="29"/>
      <c r="M205" s="124" t="s">
        <v>3</v>
      </c>
      <c r="N205" s="125" t="s">
        <v>41</v>
      </c>
      <c r="O205" s="126">
        <v>0</v>
      </c>
      <c r="P205" s="126">
        <f>O205*H205</f>
        <v>0</v>
      </c>
      <c r="Q205" s="126">
        <v>0</v>
      </c>
      <c r="R205" s="126">
        <f>Q205*H205</f>
        <v>0</v>
      </c>
      <c r="S205" s="126">
        <v>0</v>
      </c>
      <c r="T205" s="127">
        <f>S205*H205</f>
        <v>0</v>
      </c>
      <c r="AR205" s="128" t="s">
        <v>134</v>
      </c>
      <c r="AT205" s="128" t="s">
        <v>129</v>
      </c>
      <c r="AU205" s="128" t="s">
        <v>80</v>
      </c>
      <c r="AY205" s="17" t="s">
        <v>126</v>
      </c>
      <c r="BE205" s="129">
        <f>IF(N205="základní",J205,0)</f>
        <v>0</v>
      </c>
      <c r="BF205" s="129">
        <f>IF(N205="snížená",J205,0)</f>
        <v>0</v>
      </c>
      <c r="BG205" s="129">
        <f>IF(N205="zákl. přenesená",J205,0)</f>
        <v>0</v>
      </c>
      <c r="BH205" s="129">
        <f>IF(N205="sníž. přenesená",J205,0)</f>
        <v>0</v>
      </c>
      <c r="BI205" s="129">
        <f>IF(N205="nulová",J205,0)</f>
        <v>0</v>
      </c>
      <c r="BJ205" s="17" t="s">
        <v>78</v>
      </c>
      <c r="BK205" s="129">
        <f>ROUND(I205*H205,2)</f>
        <v>0</v>
      </c>
      <c r="BL205" s="17" t="s">
        <v>134</v>
      </c>
      <c r="BM205" s="128" t="s">
        <v>385</v>
      </c>
    </row>
    <row r="206" spans="1:65" s="1" customFormat="1" ht="16.5" customHeight="1" x14ac:dyDescent="0.2">
      <c r="A206" s="298"/>
      <c r="B206" s="299"/>
      <c r="C206" s="300" t="s">
        <v>386</v>
      </c>
      <c r="D206" s="300" t="s">
        <v>129</v>
      </c>
      <c r="E206" s="301" t="s">
        <v>387</v>
      </c>
      <c r="F206" s="302" t="s">
        <v>388</v>
      </c>
      <c r="G206" s="303" t="s">
        <v>389</v>
      </c>
      <c r="H206" s="304">
        <v>1</v>
      </c>
      <c r="I206" s="281">
        <v>0</v>
      </c>
      <c r="J206" s="330">
        <f>ROUND(I206*H206,2)</f>
        <v>0</v>
      </c>
      <c r="K206" s="302" t="s">
        <v>3</v>
      </c>
      <c r="L206" s="29"/>
      <c r="M206" s="124" t="s">
        <v>3</v>
      </c>
      <c r="N206" s="125" t="s">
        <v>41</v>
      </c>
      <c r="O206" s="126">
        <v>0</v>
      </c>
      <c r="P206" s="126">
        <f>O206*H206</f>
        <v>0</v>
      </c>
      <c r="Q206" s="126">
        <v>0</v>
      </c>
      <c r="R206" s="126">
        <f>Q206*H206</f>
        <v>0</v>
      </c>
      <c r="S206" s="126">
        <v>0</v>
      </c>
      <c r="T206" s="127">
        <f>S206*H206</f>
        <v>0</v>
      </c>
      <c r="AR206" s="128" t="s">
        <v>134</v>
      </c>
      <c r="AT206" s="128" t="s">
        <v>129</v>
      </c>
      <c r="AU206" s="128" t="s">
        <v>80</v>
      </c>
      <c r="AY206" s="17" t="s">
        <v>126</v>
      </c>
      <c r="BE206" s="129">
        <f>IF(N206="základní",J206,0)</f>
        <v>0</v>
      </c>
      <c r="BF206" s="129">
        <f>IF(N206="snížená",J206,0)</f>
        <v>0</v>
      </c>
      <c r="BG206" s="129">
        <f>IF(N206="zákl. přenesená",J206,0)</f>
        <v>0</v>
      </c>
      <c r="BH206" s="129">
        <f>IF(N206="sníž. přenesená",J206,0)</f>
        <v>0</v>
      </c>
      <c r="BI206" s="129">
        <f>IF(N206="nulová",J206,0)</f>
        <v>0</v>
      </c>
      <c r="BJ206" s="17" t="s">
        <v>78</v>
      </c>
      <c r="BK206" s="129">
        <f>ROUND(I206*H206,2)</f>
        <v>0</v>
      </c>
      <c r="BL206" s="17" t="s">
        <v>134</v>
      </c>
      <c r="BM206" s="128" t="s">
        <v>390</v>
      </c>
    </row>
    <row r="207" spans="1:65" s="1" customFormat="1" ht="16.5" customHeight="1" x14ac:dyDescent="0.2">
      <c r="A207" s="298"/>
      <c r="B207" s="299"/>
      <c r="C207" s="300" t="s">
        <v>391</v>
      </c>
      <c r="D207" s="300" t="s">
        <v>129</v>
      </c>
      <c r="E207" s="301" t="s">
        <v>392</v>
      </c>
      <c r="F207" s="302" t="s">
        <v>393</v>
      </c>
      <c r="G207" s="303" t="s">
        <v>389</v>
      </c>
      <c r="H207" s="304">
        <v>1</v>
      </c>
      <c r="I207" s="281">
        <v>0</v>
      </c>
      <c r="J207" s="330">
        <f>ROUND(I207*H207,2)</f>
        <v>0</v>
      </c>
      <c r="K207" s="302" t="s">
        <v>3</v>
      </c>
      <c r="L207" s="29"/>
      <c r="M207" s="124" t="s">
        <v>3</v>
      </c>
      <c r="N207" s="125" t="s">
        <v>41</v>
      </c>
      <c r="O207" s="126">
        <v>0</v>
      </c>
      <c r="P207" s="126">
        <f>O207*H207</f>
        <v>0</v>
      </c>
      <c r="Q207" s="126">
        <v>0</v>
      </c>
      <c r="R207" s="126">
        <f>Q207*H207</f>
        <v>0</v>
      </c>
      <c r="S207" s="126">
        <v>0</v>
      </c>
      <c r="T207" s="127">
        <f>S207*H207</f>
        <v>0</v>
      </c>
      <c r="AR207" s="128" t="s">
        <v>134</v>
      </c>
      <c r="AT207" s="128" t="s">
        <v>129</v>
      </c>
      <c r="AU207" s="128" t="s">
        <v>80</v>
      </c>
      <c r="AY207" s="17" t="s">
        <v>126</v>
      </c>
      <c r="BE207" s="129">
        <f>IF(N207="základní",J207,0)</f>
        <v>0</v>
      </c>
      <c r="BF207" s="129">
        <f>IF(N207="snížená",J207,0)</f>
        <v>0</v>
      </c>
      <c r="BG207" s="129">
        <f>IF(N207="zákl. přenesená",J207,0)</f>
        <v>0</v>
      </c>
      <c r="BH207" s="129">
        <f>IF(N207="sníž. přenesená",J207,0)</f>
        <v>0</v>
      </c>
      <c r="BI207" s="129">
        <f>IF(N207="nulová",J207,0)</f>
        <v>0</v>
      </c>
      <c r="BJ207" s="17" t="s">
        <v>78</v>
      </c>
      <c r="BK207" s="129">
        <f>ROUND(I207*H207,2)</f>
        <v>0</v>
      </c>
      <c r="BL207" s="17" t="s">
        <v>134</v>
      </c>
      <c r="BM207" s="128" t="s">
        <v>394</v>
      </c>
    </row>
    <row r="208" spans="1:65" s="11" customFormat="1" ht="22.8" customHeight="1" x14ac:dyDescent="0.25">
      <c r="A208" s="294"/>
      <c r="B208" s="295"/>
      <c r="C208" s="294"/>
      <c r="D208" s="296" t="s">
        <v>69</v>
      </c>
      <c r="E208" s="297" t="s">
        <v>395</v>
      </c>
      <c r="F208" s="297" t="s">
        <v>396</v>
      </c>
      <c r="G208" s="294"/>
      <c r="H208" s="294"/>
      <c r="I208" s="290"/>
      <c r="J208" s="331">
        <f>BK208</f>
        <v>0</v>
      </c>
      <c r="K208" s="294"/>
      <c r="L208" s="112"/>
      <c r="M208" s="116"/>
      <c r="P208" s="117">
        <f>SUM(P209:P221)</f>
        <v>0</v>
      </c>
      <c r="R208" s="117">
        <f>SUM(R209:R221)</f>
        <v>0</v>
      </c>
      <c r="T208" s="118">
        <f>SUM(T209:T221)</f>
        <v>0</v>
      </c>
      <c r="AR208" s="113" t="s">
        <v>80</v>
      </c>
      <c r="AT208" s="119" t="s">
        <v>69</v>
      </c>
      <c r="AU208" s="119" t="s">
        <v>78</v>
      </c>
      <c r="AY208" s="113" t="s">
        <v>126</v>
      </c>
      <c r="BK208" s="120">
        <f>SUM(BK209:BK221)</f>
        <v>0</v>
      </c>
    </row>
    <row r="209" spans="1:65" s="1" customFormat="1" ht="16.5" customHeight="1" x14ac:dyDescent="0.2">
      <c r="A209" s="298"/>
      <c r="B209" s="299"/>
      <c r="C209" s="300" t="s">
        <v>397</v>
      </c>
      <c r="D209" s="300" t="s">
        <v>129</v>
      </c>
      <c r="E209" s="301" t="s">
        <v>398</v>
      </c>
      <c r="F209" s="302" t="s">
        <v>399</v>
      </c>
      <c r="G209" s="303" t="s">
        <v>148</v>
      </c>
      <c r="H209" s="304">
        <v>3</v>
      </c>
      <c r="I209" s="281">
        <v>0</v>
      </c>
      <c r="J209" s="330">
        <f>ROUND(I209*H209,2)</f>
        <v>0</v>
      </c>
      <c r="K209" s="302" t="s">
        <v>3</v>
      </c>
      <c r="L209" s="29"/>
      <c r="M209" s="124" t="s">
        <v>3</v>
      </c>
      <c r="N209" s="125" t="s">
        <v>41</v>
      </c>
      <c r="O209" s="126">
        <v>0</v>
      </c>
      <c r="P209" s="126">
        <f>O209*H209</f>
        <v>0</v>
      </c>
      <c r="Q209" s="126">
        <v>0</v>
      </c>
      <c r="R209" s="126">
        <f>Q209*H209</f>
        <v>0</v>
      </c>
      <c r="S209" s="126">
        <v>0</v>
      </c>
      <c r="T209" s="127">
        <f>S209*H209</f>
        <v>0</v>
      </c>
      <c r="AR209" s="128" t="s">
        <v>211</v>
      </c>
      <c r="AT209" s="128" t="s">
        <v>129</v>
      </c>
      <c r="AU209" s="128" t="s">
        <v>80</v>
      </c>
      <c r="AY209" s="17" t="s">
        <v>126</v>
      </c>
      <c r="BE209" s="129">
        <f>IF(N209="základní",J209,0)</f>
        <v>0</v>
      </c>
      <c r="BF209" s="129">
        <f>IF(N209="snížená",J209,0)</f>
        <v>0</v>
      </c>
      <c r="BG209" s="129">
        <f>IF(N209="zákl. přenesená",J209,0)</f>
        <v>0</v>
      </c>
      <c r="BH209" s="129">
        <f>IF(N209="sníž. přenesená",J209,0)</f>
        <v>0</v>
      </c>
      <c r="BI209" s="129">
        <f>IF(N209="nulová",J209,0)</f>
        <v>0</v>
      </c>
      <c r="BJ209" s="17" t="s">
        <v>78</v>
      </c>
      <c r="BK209" s="129">
        <f>ROUND(I209*H209,2)</f>
        <v>0</v>
      </c>
      <c r="BL209" s="17" t="s">
        <v>211</v>
      </c>
      <c r="BM209" s="128" t="s">
        <v>400</v>
      </c>
    </row>
    <row r="210" spans="1:65" s="1" customFormat="1" ht="67.2" x14ac:dyDescent="0.2">
      <c r="A210" s="298"/>
      <c r="B210" s="299"/>
      <c r="C210" s="298"/>
      <c r="D210" s="309" t="s">
        <v>401</v>
      </c>
      <c r="E210" s="298"/>
      <c r="F210" s="324" t="s">
        <v>402</v>
      </c>
      <c r="G210" s="298"/>
      <c r="H210" s="298"/>
      <c r="I210" s="287"/>
      <c r="J210" s="298"/>
      <c r="K210" s="298"/>
      <c r="L210" s="29"/>
      <c r="M210" s="131"/>
      <c r="T210" s="50"/>
      <c r="AT210" s="17" t="s">
        <v>401</v>
      </c>
      <c r="AU210" s="17" t="s">
        <v>80</v>
      </c>
    </row>
    <row r="211" spans="1:65" s="1" customFormat="1" ht="16.5" customHeight="1" x14ac:dyDescent="0.2">
      <c r="A211" s="298"/>
      <c r="B211" s="299"/>
      <c r="C211" s="300" t="s">
        <v>403</v>
      </c>
      <c r="D211" s="300" t="s">
        <v>129</v>
      </c>
      <c r="E211" s="301" t="s">
        <v>404</v>
      </c>
      <c r="F211" s="302" t="s">
        <v>405</v>
      </c>
      <c r="G211" s="303" t="s">
        <v>406</v>
      </c>
      <c r="H211" s="304">
        <v>14</v>
      </c>
      <c r="I211" s="281">
        <v>0</v>
      </c>
      <c r="J211" s="330">
        <f t="shared" ref="J211:J221" si="0">ROUND(I211*H211,2)</f>
        <v>0</v>
      </c>
      <c r="K211" s="302" t="s">
        <v>3</v>
      </c>
      <c r="L211" s="29"/>
      <c r="M211" s="124" t="s">
        <v>3</v>
      </c>
      <c r="N211" s="125" t="s">
        <v>41</v>
      </c>
      <c r="O211" s="126">
        <v>0</v>
      </c>
      <c r="P211" s="126">
        <f t="shared" ref="P211:P221" si="1">O211*H211</f>
        <v>0</v>
      </c>
      <c r="Q211" s="126">
        <v>0</v>
      </c>
      <c r="R211" s="126">
        <f t="shared" ref="R211:R221" si="2">Q211*H211</f>
        <v>0</v>
      </c>
      <c r="S211" s="126">
        <v>0</v>
      </c>
      <c r="T211" s="127">
        <f t="shared" ref="T211:T221" si="3">S211*H211</f>
        <v>0</v>
      </c>
      <c r="AR211" s="128" t="s">
        <v>211</v>
      </c>
      <c r="AT211" s="128" t="s">
        <v>129</v>
      </c>
      <c r="AU211" s="128" t="s">
        <v>80</v>
      </c>
      <c r="AY211" s="17" t="s">
        <v>126</v>
      </c>
      <c r="BE211" s="129">
        <f t="shared" ref="BE211:BE221" si="4">IF(N211="základní",J211,0)</f>
        <v>0</v>
      </c>
      <c r="BF211" s="129">
        <f t="shared" ref="BF211:BF221" si="5">IF(N211="snížená",J211,0)</f>
        <v>0</v>
      </c>
      <c r="BG211" s="129">
        <f t="shared" ref="BG211:BG221" si="6">IF(N211="zákl. přenesená",J211,0)</f>
        <v>0</v>
      </c>
      <c r="BH211" s="129">
        <f t="shared" ref="BH211:BH221" si="7">IF(N211="sníž. přenesená",J211,0)</f>
        <v>0</v>
      </c>
      <c r="BI211" s="129">
        <f t="shared" ref="BI211:BI221" si="8">IF(N211="nulová",J211,0)</f>
        <v>0</v>
      </c>
      <c r="BJ211" s="17" t="s">
        <v>78</v>
      </c>
      <c r="BK211" s="129">
        <f t="shared" ref="BK211:BK221" si="9">ROUND(I211*H211,2)</f>
        <v>0</v>
      </c>
      <c r="BL211" s="17" t="s">
        <v>211</v>
      </c>
      <c r="BM211" s="128" t="s">
        <v>407</v>
      </c>
    </row>
    <row r="212" spans="1:65" s="1" customFormat="1" ht="16.5" customHeight="1" x14ac:dyDescent="0.2">
      <c r="A212" s="298"/>
      <c r="B212" s="299"/>
      <c r="C212" s="300" t="s">
        <v>408</v>
      </c>
      <c r="D212" s="300" t="s">
        <v>129</v>
      </c>
      <c r="E212" s="301" t="s">
        <v>409</v>
      </c>
      <c r="F212" s="302" t="s">
        <v>410</v>
      </c>
      <c r="G212" s="303" t="s">
        <v>406</v>
      </c>
      <c r="H212" s="304">
        <v>7</v>
      </c>
      <c r="I212" s="281">
        <v>0</v>
      </c>
      <c r="J212" s="330">
        <f t="shared" si="0"/>
        <v>0</v>
      </c>
      <c r="K212" s="302" t="s">
        <v>3</v>
      </c>
      <c r="L212" s="29"/>
      <c r="M212" s="124" t="s">
        <v>3</v>
      </c>
      <c r="N212" s="125" t="s">
        <v>41</v>
      </c>
      <c r="O212" s="126">
        <v>0</v>
      </c>
      <c r="P212" s="126">
        <f t="shared" si="1"/>
        <v>0</v>
      </c>
      <c r="Q212" s="126">
        <v>0</v>
      </c>
      <c r="R212" s="126">
        <f t="shared" si="2"/>
        <v>0</v>
      </c>
      <c r="S212" s="126">
        <v>0</v>
      </c>
      <c r="T212" s="127">
        <f t="shared" si="3"/>
        <v>0</v>
      </c>
      <c r="AR212" s="128" t="s">
        <v>211</v>
      </c>
      <c r="AT212" s="128" t="s">
        <v>129</v>
      </c>
      <c r="AU212" s="128" t="s">
        <v>80</v>
      </c>
      <c r="AY212" s="17" t="s">
        <v>126</v>
      </c>
      <c r="BE212" s="129">
        <f t="shared" si="4"/>
        <v>0</v>
      </c>
      <c r="BF212" s="129">
        <f t="shared" si="5"/>
        <v>0</v>
      </c>
      <c r="BG212" s="129">
        <f t="shared" si="6"/>
        <v>0</v>
      </c>
      <c r="BH212" s="129">
        <f t="shared" si="7"/>
        <v>0</v>
      </c>
      <c r="BI212" s="129">
        <f t="shared" si="8"/>
        <v>0</v>
      </c>
      <c r="BJ212" s="17" t="s">
        <v>78</v>
      </c>
      <c r="BK212" s="129">
        <f t="shared" si="9"/>
        <v>0</v>
      </c>
      <c r="BL212" s="17" t="s">
        <v>211</v>
      </c>
      <c r="BM212" s="128" t="s">
        <v>411</v>
      </c>
    </row>
    <row r="213" spans="1:65" s="1" customFormat="1" ht="16.5" customHeight="1" x14ac:dyDescent="0.2">
      <c r="A213" s="298"/>
      <c r="B213" s="299"/>
      <c r="C213" s="300" t="s">
        <v>412</v>
      </c>
      <c r="D213" s="300" t="s">
        <v>129</v>
      </c>
      <c r="E213" s="301" t="s">
        <v>413</v>
      </c>
      <c r="F213" s="302" t="s">
        <v>414</v>
      </c>
      <c r="G213" s="303" t="s">
        <v>406</v>
      </c>
      <c r="H213" s="304">
        <v>21</v>
      </c>
      <c r="I213" s="281">
        <v>0</v>
      </c>
      <c r="J213" s="330">
        <f t="shared" si="0"/>
        <v>0</v>
      </c>
      <c r="K213" s="302" t="s">
        <v>3</v>
      </c>
      <c r="L213" s="29"/>
      <c r="M213" s="124" t="s">
        <v>3</v>
      </c>
      <c r="N213" s="125" t="s">
        <v>41</v>
      </c>
      <c r="O213" s="126">
        <v>0</v>
      </c>
      <c r="P213" s="126">
        <f t="shared" si="1"/>
        <v>0</v>
      </c>
      <c r="Q213" s="126">
        <v>0</v>
      </c>
      <c r="R213" s="126">
        <f t="shared" si="2"/>
        <v>0</v>
      </c>
      <c r="S213" s="126">
        <v>0</v>
      </c>
      <c r="T213" s="127">
        <f t="shared" si="3"/>
        <v>0</v>
      </c>
      <c r="AR213" s="128" t="s">
        <v>211</v>
      </c>
      <c r="AT213" s="128" t="s">
        <v>129</v>
      </c>
      <c r="AU213" s="128" t="s">
        <v>80</v>
      </c>
      <c r="AY213" s="17" t="s">
        <v>126</v>
      </c>
      <c r="BE213" s="129">
        <f t="shared" si="4"/>
        <v>0</v>
      </c>
      <c r="BF213" s="129">
        <f t="shared" si="5"/>
        <v>0</v>
      </c>
      <c r="BG213" s="129">
        <f t="shared" si="6"/>
        <v>0</v>
      </c>
      <c r="BH213" s="129">
        <f t="shared" si="7"/>
        <v>0</v>
      </c>
      <c r="BI213" s="129">
        <f t="shared" si="8"/>
        <v>0</v>
      </c>
      <c r="BJ213" s="17" t="s">
        <v>78</v>
      </c>
      <c r="BK213" s="129">
        <f t="shared" si="9"/>
        <v>0</v>
      </c>
      <c r="BL213" s="17" t="s">
        <v>211</v>
      </c>
      <c r="BM213" s="128" t="s">
        <v>415</v>
      </c>
    </row>
    <row r="214" spans="1:65" s="1" customFormat="1" ht="16.5" customHeight="1" x14ac:dyDescent="0.2">
      <c r="A214" s="298"/>
      <c r="B214" s="299"/>
      <c r="C214" s="300" t="s">
        <v>416</v>
      </c>
      <c r="D214" s="300" t="s">
        <v>129</v>
      </c>
      <c r="E214" s="301" t="s">
        <v>417</v>
      </c>
      <c r="F214" s="302" t="s">
        <v>418</v>
      </c>
      <c r="G214" s="303" t="s">
        <v>406</v>
      </c>
      <c r="H214" s="304">
        <v>21</v>
      </c>
      <c r="I214" s="281">
        <v>0</v>
      </c>
      <c r="J214" s="330">
        <f t="shared" si="0"/>
        <v>0</v>
      </c>
      <c r="K214" s="302" t="s">
        <v>3</v>
      </c>
      <c r="L214" s="29"/>
      <c r="M214" s="124" t="s">
        <v>3</v>
      </c>
      <c r="N214" s="125" t="s">
        <v>41</v>
      </c>
      <c r="O214" s="126">
        <v>0</v>
      </c>
      <c r="P214" s="126">
        <f t="shared" si="1"/>
        <v>0</v>
      </c>
      <c r="Q214" s="126">
        <v>0</v>
      </c>
      <c r="R214" s="126">
        <f t="shared" si="2"/>
        <v>0</v>
      </c>
      <c r="S214" s="126">
        <v>0</v>
      </c>
      <c r="T214" s="127">
        <f t="shared" si="3"/>
        <v>0</v>
      </c>
      <c r="AR214" s="128" t="s">
        <v>211</v>
      </c>
      <c r="AT214" s="128" t="s">
        <v>129</v>
      </c>
      <c r="AU214" s="128" t="s">
        <v>80</v>
      </c>
      <c r="AY214" s="17" t="s">
        <v>126</v>
      </c>
      <c r="BE214" s="129">
        <f t="shared" si="4"/>
        <v>0</v>
      </c>
      <c r="BF214" s="129">
        <f t="shared" si="5"/>
        <v>0</v>
      </c>
      <c r="BG214" s="129">
        <f t="shared" si="6"/>
        <v>0</v>
      </c>
      <c r="BH214" s="129">
        <f t="shared" si="7"/>
        <v>0</v>
      </c>
      <c r="BI214" s="129">
        <f t="shared" si="8"/>
        <v>0</v>
      </c>
      <c r="BJ214" s="17" t="s">
        <v>78</v>
      </c>
      <c r="BK214" s="129">
        <f t="shared" si="9"/>
        <v>0</v>
      </c>
      <c r="BL214" s="17" t="s">
        <v>211</v>
      </c>
      <c r="BM214" s="128" t="s">
        <v>419</v>
      </c>
    </row>
    <row r="215" spans="1:65" s="1" customFormat="1" ht="16.5" customHeight="1" x14ac:dyDescent="0.2">
      <c r="A215" s="298"/>
      <c r="B215" s="299"/>
      <c r="C215" s="300" t="s">
        <v>420</v>
      </c>
      <c r="D215" s="300" t="s">
        <v>129</v>
      </c>
      <c r="E215" s="301" t="s">
        <v>421</v>
      </c>
      <c r="F215" s="302" t="s">
        <v>422</v>
      </c>
      <c r="G215" s="303" t="s">
        <v>406</v>
      </c>
      <c r="H215" s="304">
        <v>22</v>
      </c>
      <c r="I215" s="281">
        <v>0</v>
      </c>
      <c r="J215" s="330">
        <f t="shared" si="0"/>
        <v>0</v>
      </c>
      <c r="K215" s="302" t="s">
        <v>3</v>
      </c>
      <c r="L215" s="29"/>
      <c r="M215" s="124" t="s">
        <v>3</v>
      </c>
      <c r="N215" s="125" t="s">
        <v>41</v>
      </c>
      <c r="O215" s="126">
        <v>0</v>
      </c>
      <c r="P215" s="126">
        <f t="shared" si="1"/>
        <v>0</v>
      </c>
      <c r="Q215" s="126">
        <v>0</v>
      </c>
      <c r="R215" s="126">
        <f t="shared" si="2"/>
        <v>0</v>
      </c>
      <c r="S215" s="126">
        <v>0</v>
      </c>
      <c r="T215" s="127">
        <f t="shared" si="3"/>
        <v>0</v>
      </c>
      <c r="AR215" s="128" t="s">
        <v>211</v>
      </c>
      <c r="AT215" s="128" t="s">
        <v>129</v>
      </c>
      <c r="AU215" s="128" t="s">
        <v>80</v>
      </c>
      <c r="AY215" s="17" t="s">
        <v>126</v>
      </c>
      <c r="BE215" s="129">
        <f t="shared" si="4"/>
        <v>0</v>
      </c>
      <c r="BF215" s="129">
        <f t="shared" si="5"/>
        <v>0</v>
      </c>
      <c r="BG215" s="129">
        <f t="shared" si="6"/>
        <v>0</v>
      </c>
      <c r="BH215" s="129">
        <f t="shared" si="7"/>
        <v>0</v>
      </c>
      <c r="BI215" s="129">
        <f t="shared" si="8"/>
        <v>0</v>
      </c>
      <c r="BJ215" s="17" t="s">
        <v>78</v>
      </c>
      <c r="BK215" s="129">
        <f t="shared" si="9"/>
        <v>0</v>
      </c>
      <c r="BL215" s="17" t="s">
        <v>211</v>
      </c>
      <c r="BM215" s="128" t="s">
        <v>423</v>
      </c>
    </row>
    <row r="216" spans="1:65" s="1" customFormat="1" ht="16.5" customHeight="1" x14ac:dyDescent="0.2">
      <c r="A216" s="298"/>
      <c r="B216" s="299"/>
      <c r="C216" s="300" t="s">
        <v>424</v>
      </c>
      <c r="D216" s="300" t="s">
        <v>129</v>
      </c>
      <c r="E216" s="301" t="s">
        <v>425</v>
      </c>
      <c r="F216" s="302" t="s">
        <v>426</v>
      </c>
      <c r="G216" s="303" t="s">
        <v>217</v>
      </c>
      <c r="H216" s="304">
        <v>150</v>
      </c>
      <c r="I216" s="281">
        <v>0</v>
      </c>
      <c r="J216" s="330">
        <f t="shared" si="0"/>
        <v>0</v>
      </c>
      <c r="K216" s="302" t="s">
        <v>3</v>
      </c>
      <c r="L216" s="29"/>
      <c r="M216" s="124" t="s">
        <v>3</v>
      </c>
      <c r="N216" s="125" t="s">
        <v>41</v>
      </c>
      <c r="O216" s="126">
        <v>0</v>
      </c>
      <c r="P216" s="126">
        <f t="shared" si="1"/>
        <v>0</v>
      </c>
      <c r="Q216" s="126">
        <v>0</v>
      </c>
      <c r="R216" s="126">
        <f t="shared" si="2"/>
        <v>0</v>
      </c>
      <c r="S216" s="126">
        <v>0</v>
      </c>
      <c r="T216" s="127">
        <f t="shared" si="3"/>
        <v>0</v>
      </c>
      <c r="AR216" s="128" t="s">
        <v>211</v>
      </c>
      <c r="AT216" s="128" t="s">
        <v>129</v>
      </c>
      <c r="AU216" s="128" t="s">
        <v>80</v>
      </c>
      <c r="AY216" s="17" t="s">
        <v>126</v>
      </c>
      <c r="BE216" s="129">
        <f t="shared" si="4"/>
        <v>0</v>
      </c>
      <c r="BF216" s="129">
        <f t="shared" si="5"/>
        <v>0</v>
      </c>
      <c r="BG216" s="129">
        <f t="shared" si="6"/>
        <v>0</v>
      </c>
      <c r="BH216" s="129">
        <f t="shared" si="7"/>
        <v>0</v>
      </c>
      <c r="BI216" s="129">
        <f t="shared" si="8"/>
        <v>0</v>
      </c>
      <c r="BJ216" s="17" t="s">
        <v>78</v>
      </c>
      <c r="BK216" s="129">
        <f t="shared" si="9"/>
        <v>0</v>
      </c>
      <c r="BL216" s="17" t="s">
        <v>211</v>
      </c>
      <c r="BM216" s="128" t="s">
        <v>427</v>
      </c>
    </row>
    <row r="217" spans="1:65" s="1" customFormat="1" ht="16.5" customHeight="1" x14ac:dyDescent="0.2">
      <c r="A217" s="298"/>
      <c r="B217" s="299"/>
      <c r="C217" s="300" t="s">
        <v>428</v>
      </c>
      <c r="D217" s="300" t="s">
        <v>129</v>
      </c>
      <c r="E217" s="301" t="s">
        <v>429</v>
      </c>
      <c r="F217" s="302" t="s">
        <v>430</v>
      </c>
      <c r="G217" s="303" t="s">
        <v>132</v>
      </c>
      <c r="H217" s="304">
        <v>190</v>
      </c>
      <c r="I217" s="281">
        <v>0</v>
      </c>
      <c r="J217" s="330">
        <f t="shared" si="0"/>
        <v>0</v>
      </c>
      <c r="K217" s="302" t="s">
        <v>3</v>
      </c>
      <c r="L217" s="29"/>
      <c r="M217" s="124" t="s">
        <v>3</v>
      </c>
      <c r="N217" s="125" t="s">
        <v>41</v>
      </c>
      <c r="O217" s="126">
        <v>0</v>
      </c>
      <c r="P217" s="126">
        <f t="shared" si="1"/>
        <v>0</v>
      </c>
      <c r="Q217" s="126">
        <v>0</v>
      </c>
      <c r="R217" s="126">
        <f t="shared" si="2"/>
        <v>0</v>
      </c>
      <c r="S217" s="126">
        <v>0</v>
      </c>
      <c r="T217" s="127">
        <f t="shared" si="3"/>
        <v>0</v>
      </c>
      <c r="AR217" s="128" t="s">
        <v>211</v>
      </c>
      <c r="AT217" s="128" t="s">
        <v>129</v>
      </c>
      <c r="AU217" s="128" t="s">
        <v>80</v>
      </c>
      <c r="AY217" s="17" t="s">
        <v>126</v>
      </c>
      <c r="BE217" s="129">
        <f t="shared" si="4"/>
        <v>0</v>
      </c>
      <c r="BF217" s="129">
        <f t="shared" si="5"/>
        <v>0</v>
      </c>
      <c r="BG217" s="129">
        <f t="shared" si="6"/>
        <v>0</v>
      </c>
      <c r="BH217" s="129">
        <f t="shared" si="7"/>
        <v>0</v>
      </c>
      <c r="BI217" s="129">
        <f t="shared" si="8"/>
        <v>0</v>
      </c>
      <c r="BJ217" s="17" t="s">
        <v>78</v>
      </c>
      <c r="BK217" s="129">
        <f t="shared" si="9"/>
        <v>0</v>
      </c>
      <c r="BL217" s="17" t="s">
        <v>211</v>
      </c>
      <c r="BM217" s="128" t="s">
        <v>431</v>
      </c>
    </row>
    <row r="218" spans="1:65" s="1" customFormat="1" ht="16.5" customHeight="1" x14ac:dyDescent="0.2">
      <c r="A218" s="298"/>
      <c r="B218" s="299"/>
      <c r="C218" s="300" t="s">
        <v>432</v>
      </c>
      <c r="D218" s="300" t="s">
        <v>129</v>
      </c>
      <c r="E218" s="301" t="s">
        <v>433</v>
      </c>
      <c r="F218" s="302" t="s">
        <v>434</v>
      </c>
      <c r="G218" s="303" t="s">
        <v>406</v>
      </c>
      <c r="H218" s="304">
        <v>2</v>
      </c>
      <c r="I218" s="281">
        <v>0</v>
      </c>
      <c r="J218" s="330">
        <f t="shared" si="0"/>
        <v>0</v>
      </c>
      <c r="K218" s="302" t="s">
        <v>3</v>
      </c>
      <c r="L218" s="29"/>
      <c r="M218" s="124" t="s">
        <v>3</v>
      </c>
      <c r="N218" s="125" t="s">
        <v>41</v>
      </c>
      <c r="O218" s="126">
        <v>0</v>
      </c>
      <c r="P218" s="126">
        <f t="shared" si="1"/>
        <v>0</v>
      </c>
      <c r="Q218" s="126">
        <v>0</v>
      </c>
      <c r="R218" s="126">
        <f t="shared" si="2"/>
        <v>0</v>
      </c>
      <c r="S218" s="126">
        <v>0</v>
      </c>
      <c r="T218" s="127">
        <f t="shared" si="3"/>
        <v>0</v>
      </c>
      <c r="AR218" s="128" t="s">
        <v>211</v>
      </c>
      <c r="AT218" s="128" t="s">
        <v>129</v>
      </c>
      <c r="AU218" s="128" t="s">
        <v>80</v>
      </c>
      <c r="AY218" s="17" t="s">
        <v>126</v>
      </c>
      <c r="BE218" s="129">
        <f t="shared" si="4"/>
        <v>0</v>
      </c>
      <c r="BF218" s="129">
        <f t="shared" si="5"/>
        <v>0</v>
      </c>
      <c r="BG218" s="129">
        <f t="shared" si="6"/>
        <v>0</v>
      </c>
      <c r="BH218" s="129">
        <f t="shared" si="7"/>
        <v>0</v>
      </c>
      <c r="BI218" s="129">
        <f t="shared" si="8"/>
        <v>0</v>
      </c>
      <c r="BJ218" s="17" t="s">
        <v>78</v>
      </c>
      <c r="BK218" s="129">
        <f t="shared" si="9"/>
        <v>0</v>
      </c>
      <c r="BL218" s="17" t="s">
        <v>211</v>
      </c>
      <c r="BM218" s="128" t="s">
        <v>435</v>
      </c>
    </row>
    <row r="219" spans="1:65" s="1" customFormat="1" ht="16.5" customHeight="1" x14ac:dyDescent="0.2">
      <c r="A219" s="298"/>
      <c r="B219" s="299"/>
      <c r="C219" s="300" t="s">
        <v>436</v>
      </c>
      <c r="D219" s="300" t="s">
        <v>129</v>
      </c>
      <c r="E219" s="301" t="s">
        <v>437</v>
      </c>
      <c r="F219" s="302" t="s">
        <v>438</v>
      </c>
      <c r="G219" s="303" t="s">
        <v>148</v>
      </c>
      <c r="H219" s="304">
        <v>1</v>
      </c>
      <c r="I219" s="281">
        <v>0</v>
      </c>
      <c r="J219" s="330">
        <f t="shared" si="0"/>
        <v>0</v>
      </c>
      <c r="K219" s="302" t="s">
        <v>3</v>
      </c>
      <c r="L219" s="29"/>
      <c r="M219" s="124" t="s">
        <v>3</v>
      </c>
      <c r="N219" s="125" t="s">
        <v>41</v>
      </c>
      <c r="O219" s="126">
        <v>0</v>
      </c>
      <c r="P219" s="126">
        <f t="shared" si="1"/>
        <v>0</v>
      </c>
      <c r="Q219" s="126">
        <v>0</v>
      </c>
      <c r="R219" s="126">
        <f t="shared" si="2"/>
        <v>0</v>
      </c>
      <c r="S219" s="126">
        <v>0</v>
      </c>
      <c r="T219" s="127">
        <f t="shared" si="3"/>
        <v>0</v>
      </c>
      <c r="AR219" s="128" t="s">
        <v>211</v>
      </c>
      <c r="AT219" s="128" t="s">
        <v>129</v>
      </c>
      <c r="AU219" s="128" t="s">
        <v>80</v>
      </c>
      <c r="AY219" s="17" t="s">
        <v>126</v>
      </c>
      <c r="BE219" s="129">
        <f t="shared" si="4"/>
        <v>0</v>
      </c>
      <c r="BF219" s="129">
        <f t="shared" si="5"/>
        <v>0</v>
      </c>
      <c r="BG219" s="129">
        <f t="shared" si="6"/>
        <v>0</v>
      </c>
      <c r="BH219" s="129">
        <f t="shared" si="7"/>
        <v>0</v>
      </c>
      <c r="BI219" s="129">
        <f t="shared" si="8"/>
        <v>0</v>
      </c>
      <c r="BJ219" s="17" t="s">
        <v>78</v>
      </c>
      <c r="BK219" s="129">
        <f t="shared" si="9"/>
        <v>0</v>
      </c>
      <c r="BL219" s="17" t="s">
        <v>211</v>
      </c>
      <c r="BM219" s="128" t="s">
        <v>439</v>
      </c>
    </row>
    <row r="220" spans="1:65" s="1" customFormat="1" ht="16.5" customHeight="1" x14ac:dyDescent="0.2">
      <c r="A220" s="298"/>
      <c r="B220" s="299"/>
      <c r="C220" s="300" t="s">
        <v>440</v>
      </c>
      <c r="D220" s="300" t="s">
        <v>129</v>
      </c>
      <c r="E220" s="301" t="s">
        <v>441</v>
      </c>
      <c r="F220" s="302" t="s">
        <v>442</v>
      </c>
      <c r="G220" s="303" t="s">
        <v>148</v>
      </c>
      <c r="H220" s="304">
        <v>1</v>
      </c>
      <c r="I220" s="281">
        <v>0</v>
      </c>
      <c r="J220" s="330">
        <f t="shared" si="0"/>
        <v>0</v>
      </c>
      <c r="K220" s="302" t="s">
        <v>3</v>
      </c>
      <c r="L220" s="29"/>
      <c r="M220" s="124" t="s">
        <v>3</v>
      </c>
      <c r="N220" s="125" t="s">
        <v>41</v>
      </c>
      <c r="O220" s="126">
        <v>0</v>
      </c>
      <c r="P220" s="126">
        <f t="shared" si="1"/>
        <v>0</v>
      </c>
      <c r="Q220" s="126">
        <v>0</v>
      </c>
      <c r="R220" s="126">
        <f t="shared" si="2"/>
        <v>0</v>
      </c>
      <c r="S220" s="126">
        <v>0</v>
      </c>
      <c r="T220" s="127">
        <f t="shared" si="3"/>
        <v>0</v>
      </c>
      <c r="AR220" s="128" t="s">
        <v>211</v>
      </c>
      <c r="AT220" s="128" t="s">
        <v>129</v>
      </c>
      <c r="AU220" s="128" t="s">
        <v>80</v>
      </c>
      <c r="AY220" s="17" t="s">
        <v>126</v>
      </c>
      <c r="BE220" s="129">
        <f t="shared" si="4"/>
        <v>0</v>
      </c>
      <c r="BF220" s="129">
        <f t="shared" si="5"/>
        <v>0</v>
      </c>
      <c r="BG220" s="129">
        <f t="shared" si="6"/>
        <v>0</v>
      </c>
      <c r="BH220" s="129">
        <f t="shared" si="7"/>
        <v>0</v>
      </c>
      <c r="BI220" s="129">
        <f t="shared" si="8"/>
        <v>0</v>
      </c>
      <c r="BJ220" s="17" t="s">
        <v>78</v>
      </c>
      <c r="BK220" s="129">
        <f t="shared" si="9"/>
        <v>0</v>
      </c>
      <c r="BL220" s="17" t="s">
        <v>211</v>
      </c>
      <c r="BM220" s="128" t="s">
        <v>443</v>
      </c>
    </row>
    <row r="221" spans="1:65" s="1" customFormat="1" ht="16.5" customHeight="1" x14ac:dyDescent="0.2">
      <c r="A221" s="298"/>
      <c r="B221" s="299"/>
      <c r="C221" s="300" t="s">
        <v>444</v>
      </c>
      <c r="D221" s="300" t="s">
        <v>129</v>
      </c>
      <c r="E221" s="301" t="s">
        <v>445</v>
      </c>
      <c r="F221" s="302" t="s">
        <v>446</v>
      </c>
      <c r="G221" s="303" t="s">
        <v>148</v>
      </c>
      <c r="H221" s="304">
        <v>1</v>
      </c>
      <c r="I221" s="281">
        <v>0</v>
      </c>
      <c r="J221" s="330">
        <f t="shared" si="0"/>
        <v>0</v>
      </c>
      <c r="K221" s="302" t="s">
        <v>3</v>
      </c>
      <c r="L221" s="29"/>
      <c r="M221" s="124" t="s">
        <v>3</v>
      </c>
      <c r="N221" s="125" t="s">
        <v>41</v>
      </c>
      <c r="O221" s="126">
        <v>0</v>
      </c>
      <c r="P221" s="126">
        <f t="shared" si="1"/>
        <v>0</v>
      </c>
      <c r="Q221" s="126">
        <v>0</v>
      </c>
      <c r="R221" s="126">
        <f t="shared" si="2"/>
        <v>0</v>
      </c>
      <c r="S221" s="126">
        <v>0</v>
      </c>
      <c r="T221" s="127">
        <f t="shared" si="3"/>
        <v>0</v>
      </c>
      <c r="AR221" s="128" t="s">
        <v>211</v>
      </c>
      <c r="AT221" s="128" t="s">
        <v>129</v>
      </c>
      <c r="AU221" s="128" t="s">
        <v>80</v>
      </c>
      <c r="AY221" s="17" t="s">
        <v>126</v>
      </c>
      <c r="BE221" s="129">
        <f t="shared" si="4"/>
        <v>0</v>
      </c>
      <c r="BF221" s="129">
        <f t="shared" si="5"/>
        <v>0</v>
      </c>
      <c r="BG221" s="129">
        <f t="shared" si="6"/>
        <v>0</v>
      </c>
      <c r="BH221" s="129">
        <f t="shared" si="7"/>
        <v>0</v>
      </c>
      <c r="BI221" s="129">
        <f t="shared" si="8"/>
        <v>0</v>
      </c>
      <c r="BJ221" s="17" t="s">
        <v>78</v>
      </c>
      <c r="BK221" s="129">
        <f t="shared" si="9"/>
        <v>0</v>
      </c>
      <c r="BL221" s="17" t="s">
        <v>211</v>
      </c>
      <c r="BM221" s="128" t="s">
        <v>447</v>
      </c>
    </row>
    <row r="222" spans="1:65" s="11" customFormat="1" ht="22.8" customHeight="1" x14ac:dyDescent="0.25">
      <c r="A222" s="294"/>
      <c r="B222" s="295"/>
      <c r="C222" s="294"/>
      <c r="D222" s="296" t="s">
        <v>69</v>
      </c>
      <c r="E222" s="297" t="s">
        <v>448</v>
      </c>
      <c r="F222" s="297" t="s">
        <v>449</v>
      </c>
      <c r="G222" s="294"/>
      <c r="H222" s="294"/>
      <c r="I222" s="290"/>
      <c r="J222" s="331">
        <f>BK222</f>
        <v>0</v>
      </c>
      <c r="K222" s="294"/>
      <c r="L222" s="112"/>
      <c r="M222" s="116"/>
      <c r="P222" s="117">
        <f>P223</f>
        <v>0</v>
      </c>
      <c r="R222" s="117">
        <f>R223</f>
        <v>0</v>
      </c>
      <c r="T222" s="118">
        <f>T223</f>
        <v>0</v>
      </c>
      <c r="AR222" s="113" t="s">
        <v>80</v>
      </c>
      <c r="AT222" s="119" t="s">
        <v>69</v>
      </c>
      <c r="AU222" s="119" t="s">
        <v>78</v>
      </c>
      <c r="AY222" s="113" t="s">
        <v>126</v>
      </c>
      <c r="BK222" s="120">
        <f>BK223</f>
        <v>0</v>
      </c>
    </row>
    <row r="223" spans="1:65" s="1" customFormat="1" ht="16.5" customHeight="1" x14ac:dyDescent="0.2">
      <c r="A223" s="298"/>
      <c r="B223" s="299"/>
      <c r="C223" s="300" t="s">
        <v>450</v>
      </c>
      <c r="D223" s="300" t="s">
        <v>129</v>
      </c>
      <c r="E223" s="301" t="s">
        <v>451</v>
      </c>
      <c r="F223" s="302" t="s">
        <v>452</v>
      </c>
      <c r="G223" s="303" t="s">
        <v>148</v>
      </c>
      <c r="H223" s="304">
        <v>1</v>
      </c>
      <c r="I223" s="281">
        <v>0</v>
      </c>
      <c r="J223" s="330">
        <f>ROUND(I223*H223,2)</f>
        <v>0</v>
      </c>
      <c r="K223" s="302" t="s">
        <v>3</v>
      </c>
      <c r="L223" s="29"/>
      <c r="M223" s="124" t="s">
        <v>3</v>
      </c>
      <c r="N223" s="125" t="s">
        <v>41</v>
      </c>
      <c r="O223" s="126">
        <v>0</v>
      </c>
      <c r="P223" s="126">
        <f>O223*H223</f>
        <v>0</v>
      </c>
      <c r="Q223" s="126">
        <v>0</v>
      </c>
      <c r="R223" s="126">
        <f>Q223*H223</f>
        <v>0</v>
      </c>
      <c r="S223" s="126">
        <v>0</v>
      </c>
      <c r="T223" s="127">
        <f>S223*H223</f>
        <v>0</v>
      </c>
      <c r="AR223" s="128" t="s">
        <v>211</v>
      </c>
      <c r="AT223" s="128" t="s">
        <v>129</v>
      </c>
      <c r="AU223" s="128" t="s">
        <v>80</v>
      </c>
      <c r="AY223" s="17" t="s">
        <v>126</v>
      </c>
      <c r="BE223" s="129">
        <f>IF(N223="základní",J223,0)</f>
        <v>0</v>
      </c>
      <c r="BF223" s="129">
        <f>IF(N223="snížená",J223,0)</f>
        <v>0</v>
      </c>
      <c r="BG223" s="129">
        <f>IF(N223="zákl. přenesená",J223,0)</f>
        <v>0</v>
      </c>
      <c r="BH223" s="129">
        <f>IF(N223="sníž. přenesená",J223,0)</f>
        <v>0</v>
      </c>
      <c r="BI223" s="129">
        <f>IF(N223="nulová",J223,0)</f>
        <v>0</v>
      </c>
      <c r="BJ223" s="17" t="s">
        <v>78</v>
      </c>
      <c r="BK223" s="129">
        <f>ROUND(I223*H223,2)</f>
        <v>0</v>
      </c>
      <c r="BL223" s="17" t="s">
        <v>211</v>
      </c>
      <c r="BM223" s="128" t="s">
        <v>453</v>
      </c>
    </row>
    <row r="224" spans="1:65" s="11" customFormat="1" ht="22.8" customHeight="1" x14ac:dyDescent="0.25">
      <c r="A224" s="294"/>
      <c r="B224" s="295"/>
      <c r="C224" s="294"/>
      <c r="D224" s="296" t="s">
        <v>69</v>
      </c>
      <c r="E224" s="297" t="s">
        <v>454</v>
      </c>
      <c r="F224" s="297" t="s">
        <v>455</v>
      </c>
      <c r="G224" s="294"/>
      <c r="H224" s="294"/>
      <c r="I224" s="290"/>
      <c r="J224" s="331">
        <f>BK224</f>
        <v>0</v>
      </c>
      <c r="K224" s="294"/>
      <c r="L224" s="112"/>
      <c r="M224" s="116"/>
      <c r="P224" s="117">
        <f>P225</f>
        <v>0</v>
      </c>
      <c r="R224" s="117">
        <f>R225</f>
        <v>0</v>
      </c>
      <c r="T224" s="118">
        <f>T225</f>
        <v>0</v>
      </c>
      <c r="AR224" s="113" t="s">
        <v>80</v>
      </c>
      <c r="AT224" s="119" t="s">
        <v>69</v>
      </c>
      <c r="AU224" s="119" t="s">
        <v>78</v>
      </c>
      <c r="AY224" s="113" t="s">
        <v>126</v>
      </c>
      <c r="BK224" s="120">
        <f>BK225</f>
        <v>0</v>
      </c>
    </row>
    <row r="225" spans="1:65" s="1" customFormat="1" ht="16.5" customHeight="1" x14ac:dyDescent="0.2">
      <c r="A225" s="298"/>
      <c r="B225" s="299"/>
      <c r="C225" s="300" t="s">
        <v>456</v>
      </c>
      <c r="D225" s="300" t="s">
        <v>129</v>
      </c>
      <c r="E225" s="301" t="s">
        <v>457</v>
      </c>
      <c r="F225" s="302" t="s">
        <v>458</v>
      </c>
      <c r="G225" s="303" t="s">
        <v>148</v>
      </c>
      <c r="H225" s="304">
        <v>1</v>
      </c>
      <c r="I225" s="281">
        <v>0</v>
      </c>
      <c r="J225" s="330">
        <f>ROUND(I225*H225,2)</f>
        <v>0</v>
      </c>
      <c r="K225" s="302" t="s">
        <v>3</v>
      </c>
      <c r="L225" s="29"/>
      <c r="M225" s="124" t="s">
        <v>3</v>
      </c>
      <c r="N225" s="125" t="s">
        <v>41</v>
      </c>
      <c r="O225" s="126">
        <v>0</v>
      </c>
      <c r="P225" s="126">
        <f>O225*H225</f>
        <v>0</v>
      </c>
      <c r="Q225" s="126">
        <v>0</v>
      </c>
      <c r="R225" s="126">
        <f>Q225*H225</f>
        <v>0</v>
      </c>
      <c r="S225" s="126">
        <v>0</v>
      </c>
      <c r="T225" s="127">
        <f>S225*H225</f>
        <v>0</v>
      </c>
      <c r="AR225" s="128" t="s">
        <v>211</v>
      </c>
      <c r="AT225" s="128" t="s">
        <v>129</v>
      </c>
      <c r="AU225" s="128" t="s">
        <v>80</v>
      </c>
      <c r="AY225" s="17" t="s">
        <v>126</v>
      </c>
      <c r="BE225" s="129">
        <f>IF(N225="základní",J225,0)</f>
        <v>0</v>
      </c>
      <c r="BF225" s="129">
        <f>IF(N225="snížená",J225,0)</f>
        <v>0</v>
      </c>
      <c r="BG225" s="129">
        <f>IF(N225="zákl. přenesená",J225,0)</f>
        <v>0</v>
      </c>
      <c r="BH225" s="129">
        <f>IF(N225="sníž. přenesená",J225,0)</f>
        <v>0</v>
      </c>
      <c r="BI225" s="129">
        <f>IF(N225="nulová",J225,0)</f>
        <v>0</v>
      </c>
      <c r="BJ225" s="17" t="s">
        <v>78</v>
      </c>
      <c r="BK225" s="129">
        <f>ROUND(I225*H225,2)</f>
        <v>0</v>
      </c>
      <c r="BL225" s="17" t="s">
        <v>211</v>
      </c>
      <c r="BM225" s="128" t="s">
        <v>459</v>
      </c>
    </row>
    <row r="226" spans="1:65" s="11" customFormat="1" ht="22.8" customHeight="1" x14ac:dyDescent="0.25">
      <c r="A226" s="294"/>
      <c r="B226" s="295"/>
      <c r="C226" s="294"/>
      <c r="D226" s="296" t="s">
        <v>69</v>
      </c>
      <c r="E226" s="297" t="s">
        <v>460</v>
      </c>
      <c r="F226" s="297" t="s">
        <v>461</v>
      </c>
      <c r="G226" s="294"/>
      <c r="H226" s="294"/>
      <c r="I226" s="290"/>
      <c r="J226" s="331">
        <f>BK226</f>
        <v>0</v>
      </c>
      <c r="K226" s="294"/>
      <c r="L226" s="112"/>
      <c r="M226" s="116"/>
      <c r="P226" s="117">
        <f>SUM(P227:P236)</f>
        <v>0</v>
      </c>
      <c r="R226" s="117">
        <f>SUM(R227:R236)</f>
        <v>0</v>
      </c>
      <c r="T226" s="118">
        <f>SUM(T227:T236)</f>
        <v>0</v>
      </c>
      <c r="AR226" s="113" t="s">
        <v>80</v>
      </c>
      <c r="AT226" s="119" t="s">
        <v>69</v>
      </c>
      <c r="AU226" s="119" t="s">
        <v>78</v>
      </c>
      <c r="AY226" s="113" t="s">
        <v>126</v>
      </c>
      <c r="BK226" s="120">
        <f>SUM(BK227:BK236)</f>
        <v>0</v>
      </c>
    </row>
    <row r="227" spans="1:65" s="1" customFormat="1" ht="16.5" customHeight="1" x14ac:dyDescent="0.2">
      <c r="A227" s="298"/>
      <c r="B227" s="299"/>
      <c r="C227" s="300" t="s">
        <v>462</v>
      </c>
      <c r="D227" s="300" t="s">
        <v>129</v>
      </c>
      <c r="E227" s="301" t="s">
        <v>463</v>
      </c>
      <c r="F227" s="302" t="s">
        <v>464</v>
      </c>
      <c r="G227" s="303" t="s">
        <v>148</v>
      </c>
      <c r="H227" s="304">
        <v>1</v>
      </c>
      <c r="I227" s="281">
        <v>0</v>
      </c>
      <c r="J227" s="330">
        <f>ROUND(I227*H227,2)</f>
        <v>0</v>
      </c>
      <c r="K227" s="302" t="s">
        <v>3</v>
      </c>
      <c r="L227" s="29"/>
      <c r="M227" s="124" t="s">
        <v>3</v>
      </c>
      <c r="N227" s="125" t="s">
        <v>41</v>
      </c>
      <c r="O227" s="126">
        <v>0</v>
      </c>
      <c r="P227" s="126">
        <f>O227*H227</f>
        <v>0</v>
      </c>
      <c r="Q227" s="126">
        <v>0</v>
      </c>
      <c r="R227" s="126">
        <f>Q227*H227</f>
        <v>0</v>
      </c>
      <c r="S227" s="126">
        <v>0</v>
      </c>
      <c r="T227" s="127">
        <f>S227*H227</f>
        <v>0</v>
      </c>
      <c r="AR227" s="128" t="s">
        <v>211</v>
      </c>
      <c r="AT227" s="128" t="s">
        <v>129</v>
      </c>
      <c r="AU227" s="128" t="s">
        <v>80</v>
      </c>
      <c r="AY227" s="17" t="s">
        <v>126</v>
      </c>
      <c r="BE227" s="129">
        <f>IF(N227="základní",J227,0)</f>
        <v>0</v>
      </c>
      <c r="BF227" s="129">
        <f>IF(N227="snížená",J227,0)</f>
        <v>0</v>
      </c>
      <c r="BG227" s="129">
        <f>IF(N227="zákl. přenesená",J227,0)</f>
        <v>0</v>
      </c>
      <c r="BH227" s="129">
        <f>IF(N227="sníž. přenesená",J227,0)</f>
        <v>0</v>
      </c>
      <c r="BI227" s="129">
        <f>IF(N227="nulová",J227,0)</f>
        <v>0</v>
      </c>
      <c r="BJ227" s="17" t="s">
        <v>78</v>
      </c>
      <c r="BK227" s="129">
        <f>ROUND(I227*H227,2)</f>
        <v>0</v>
      </c>
      <c r="BL227" s="17" t="s">
        <v>211</v>
      </c>
      <c r="BM227" s="128" t="s">
        <v>465</v>
      </c>
    </row>
    <row r="228" spans="1:65" s="1" customFormat="1" ht="86.4" x14ac:dyDescent="0.2">
      <c r="A228" s="298"/>
      <c r="B228" s="299"/>
      <c r="C228" s="298"/>
      <c r="D228" s="309" t="s">
        <v>401</v>
      </c>
      <c r="E228" s="298"/>
      <c r="F228" s="324" t="s">
        <v>466</v>
      </c>
      <c r="G228" s="298"/>
      <c r="H228" s="298"/>
      <c r="I228" s="287"/>
      <c r="J228" s="298"/>
      <c r="K228" s="298"/>
      <c r="L228" s="29"/>
      <c r="M228" s="131"/>
      <c r="T228" s="50"/>
      <c r="AT228" s="17" t="s">
        <v>401</v>
      </c>
      <c r="AU228" s="17" t="s">
        <v>80</v>
      </c>
    </row>
    <row r="229" spans="1:65" s="1" customFormat="1" ht="16.5" customHeight="1" x14ac:dyDescent="0.2">
      <c r="A229" s="298"/>
      <c r="B229" s="299"/>
      <c r="C229" s="300" t="s">
        <v>467</v>
      </c>
      <c r="D229" s="300" t="s">
        <v>129</v>
      </c>
      <c r="E229" s="301" t="s">
        <v>468</v>
      </c>
      <c r="F229" s="302" t="s">
        <v>469</v>
      </c>
      <c r="G229" s="303" t="s">
        <v>406</v>
      </c>
      <c r="H229" s="304">
        <v>2</v>
      </c>
      <c r="I229" s="281">
        <v>0</v>
      </c>
      <c r="J229" s="330">
        <f t="shared" ref="J229:J236" si="10">ROUND(I229*H229,2)</f>
        <v>0</v>
      </c>
      <c r="K229" s="302" t="s">
        <v>3</v>
      </c>
      <c r="L229" s="29"/>
      <c r="M229" s="124" t="s">
        <v>3</v>
      </c>
      <c r="N229" s="125" t="s">
        <v>41</v>
      </c>
      <c r="O229" s="126">
        <v>0</v>
      </c>
      <c r="P229" s="126">
        <f t="shared" ref="P229:P236" si="11">O229*H229</f>
        <v>0</v>
      </c>
      <c r="Q229" s="126">
        <v>0</v>
      </c>
      <c r="R229" s="126">
        <f t="shared" ref="R229:R236" si="12">Q229*H229</f>
        <v>0</v>
      </c>
      <c r="S229" s="126">
        <v>0</v>
      </c>
      <c r="T229" s="127">
        <f t="shared" ref="T229:T236" si="13">S229*H229</f>
        <v>0</v>
      </c>
      <c r="AR229" s="128" t="s">
        <v>211</v>
      </c>
      <c r="AT229" s="128" t="s">
        <v>129</v>
      </c>
      <c r="AU229" s="128" t="s">
        <v>80</v>
      </c>
      <c r="AY229" s="17" t="s">
        <v>126</v>
      </c>
      <c r="BE229" s="129">
        <f t="shared" ref="BE229:BE236" si="14">IF(N229="základní",J229,0)</f>
        <v>0</v>
      </c>
      <c r="BF229" s="129">
        <f t="shared" ref="BF229:BF236" si="15">IF(N229="snížená",J229,0)</f>
        <v>0</v>
      </c>
      <c r="BG229" s="129">
        <f t="shared" ref="BG229:BG236" si="16">IF(N229="zákl. přenesená",J229,0)</f>
        <v>0</v>
      </c>
      <c r="BH229" s="129">
        <f t="shared" ref="BH229:BH236" si="17">IF(N229="sníž. přenesená",J229,0)</f>
        <v>0</v>
      </c>
      <c r="BI229" s="129">
        <f t="shared" ref="BI229:BI236" si="18">IF(N229="nulová",J229,0)</f>
        <v>0</v>
      </c>
      <c r="BJ229" s="17" t="s">
        <v>78</v>
      </c>
      <c r="BK229" s="129">
        <f t="shared" ref="BK229:BK236" si="19">ROUND(I229*H229,2)</f>
        <v>0</v>
      </c>
      <c r="BL229" s="17" t="s">
        <v>211</v>
      </c>
      <c r="BM229" s="128" t="s">
        <v>470</v>
      </c>
    </row>
    <row r="230" spans="1:65" s="1" customFormat="1" ht="16.5" customHeight="1" x14ac:dyDescent="0.2">
      <c r="A230" s="298"/>
      <c r="B230" s="299"/>
      <c r="C230" s="300" t="s">
        <v>471</v>
      </c>
      <c r="D230" s="300" t="s">
        <v>129</v>
      </c>
      <c r="E230" s="301" t="s">
        <v>472</v>
      </c>
      <c r="F230" s="302" t="s">
        <v>473</v>
      </c>
      <c r="G230" s="303" t="s">
        <v>406</v>
      </c>
      <c r="H230" s="304">
        <v>4</v>
      </c>
      <c r="I230" s="281">
        <v>0</v>
      </c>
      <c r="J230" s="330">
        <f t="shared" si="10"/>
        <v>0</v>
      </c>
      <c r="K230" s="302" t="s">
        <v>3</v>
      </c>
      <c r="L230" s="29"/>
      <c r="M230" s="124" t="s">
        <v>3</v>
      </c>
      <c r="N230" s="125" t="s">
        <v>41</v>
      </c>
      <c r="O230" s="126">
        <v>0</v>
      </c>
      <c r="P230" s="126">
        <f t="shared" si="11"/>
        <v>0</v>
      </c>
      <c r="Q230" s="126">
        <v>0</v>
      </c>
      <c r="R230" s="126">
        <f t="shared" si="12"/>
        <v>0</v>
      </c>
      <c r="S230" s="126">
        <v>0</v>
      </c>
      <c r="T230" s="127">
        <f t="shared" si="13"/>
        <v>0</v>
      </c>
      <c r="AR230" s="128" t="s">
        <v>211</v>
      </c>
      <c r="AT230" s="128" t="s">
        <v>129</v>
      </c>
      <c r="AU230" s="128" t="s">
        <v>80</v>
      </c>
      <c r="AY230" s="17" t="s">
        <v>126</v>
      </c>
      <c r="BE230" s="129">
        <f t="shared" si="14"/>
        <v>0</v>
      </c>
      <c r="BF230" s="129">
        <f t="shared" si="15"/>
        <v>0</v>
      </c>
      <c r="BG230" s="129">
        <f t="shared" si="16"/>
        <v>0</v>
      </c>
      <c r="BH230" s="129">
        <f t="shared" si="17"/>
        <v>0</v>
      </c>
      <c r="BI230" s="129">
        <f t="shared" si="18"/>
        <v>0</v>
      </c>
      <c r="BJ230" s="17" t="s">
        <v>78</v>
      </c>
      <c r="BK230" s="129">
        <f t="shared" si="19"/>
        <v>0</v>
      </c>
      <c r="BL230" s="17" t="s">
        <v>211</v>
      </c>
      <c r="BM230" s="128" t="s">
        <v>474</v>
      </c>
    </row>
    <row r="231" spans="1:65" s="1" customFormat="1" ht="16.5" customHeight="1" x14ac:dyDescent="0.2">
      <c r="A231" s="298"/>
      <c r="B231" s="299"/>
      <c r="C231" s="300" t="s">
        <v>475</v>
      </c>
      <c r="D231" s="300" t="s">
        <v>129</v>
      </c>
      <c r="E231" s="301" t="s">
        <v>476</v>
      </c>
      <c r="F231" s="302" t="s">
        <v>477</v>
      </c>
      <c r="G231" s="303" t="s">
        <v>217</v>
      </c>
      <c r="H231" s="304">
        <v>80</v>
      </c>
      <c r="I231" s="281">
        <v>0</v>
      </c>
      <c r="J231" s="330">
        <f t="shared" si="10"/>
        <v>0</v>
      </c>
      <c r="K231" s="302" t="s">
        <v>3</v>
      </c>
      <c r="L231" s="29"/>
      <c r="M231" s="124" t="s">
        <v>3</v>
      </c>
      <c r="N231" s="125" t="s">
        <v>41</v>
      </c>
      <c r="O231" s="126">
        <v>0</v>
      </c>
      <c r="P231" s="126">
        <f t="shared" si="11"/>
        <v>0</v>
      </c>
      <c r="Q231" s="126">
        <v>0</v>
      </c>
      <c r="R231" s="126">
        <f t="shared" si="12"/>
        <v>0</v>
      </c>
      <c r="S231" s="126">
        <v>0</v>
      </c>
      <c r="T231" s="127">
        <f t="shared" si="13"/>
        <v>0</v>
      </c>
      <c r="AR231" s="128" t="s">
        <v>211</v>
      </c>
      <c r="AT231" s="128" t="s">
        <v>129</v>
      </c>
      <c r="AU231" s="128" t="s">
        <v>80</v>
      </c>
      <c r="AY231" s="17" t="s">
        <v>126</v>
      </c>
      <c r="BE231" s="129">
        <f t="shared" si="14"/>
        <v>0</v>
      </c>
      <c r="BF231" s="129">
        <f t="shared" si="15"/>
        <v>0</v>
      </c>
      <c r="BG231" s="129">
        <f t="shared" si="16"/>
        <v>0</v>
      </c>
      <c r="BH231" s="129">
        <f t="shared" si="17"/>
        <v>0</v>
      </c>
      <c r="BI231" s="129">
        <f t="shared" si="18"/>
        <v>0</v>
      </c>
      <c r="BJ231" s="17" t="s">
        <v>78</v>
      </c>
      <c r="BK231" s="129">
        <f t="shared" si="19"/>
        <v>0</v>
      </c>
      <c r="BL231" s="17" t="s">
        <v>211</v>
      </c>
      <c r="BM231" s="128" t="s">
        <v>478</v>
      </c>
    </row>
    <row r="232" spans="1:65" s="1" customFormat="1" ht="16.5" customHeight="1" x14ac:dyDescent="0.2">
      <c r="A232" s="298"/>
      <c r="B232" s="299"/>
      <c r="C232" s="300" t="s">
        <v>479</v>
      </c>
      <c r="D232" s="300" t="s">
        <v>129</v>
      </c>
      <c r="E232" s="301" t="s">
        <v>480</v>
      </c>
      <c r="F232" s="302" t="s">
        <v>481</v>
      </c>
      <c r="G232" s="303" t="s">
        <v>148</v>
      </c>
      <c r="H232" s="304">
        <v>1</v>
      </c>
      <c r="I232" s="281">
        <v>0</v>
      </c>
      <c r="J232" s="330">
        <f t="shared" si="10"/>
        <v>0</v>
      </c>
      <c r="K232" s="302" t="s">
        <v>3</v>
      </c>
      <c r="L232" s="29"/>
      <c r="M232" s="124" t="s">
        <v>3</v>
      </c>
      <c r="N232" s="125" t="s">
        <v>41</v>
      </c>
      <c r="O232" s="126">
        <v>0</v>
      </c>
      <c r="P232" s="126">
        <f t="shared" si="11"/>
        <v>0</v>
      </c>
      <c r="Q232" s="126">
        <v>0</v>
      </c>
      <c r="R232" s="126">
        <f t="shared" si="12"/>
        <v>0</v>
      </c>
      <c r="S232" s="126">
        <v>0</v>
      </c>
      <c r="T232" s="127">
        <f t="shared" si="13"/>
        <v>0</v>
      </c>
      <c r="AR232" s="128" t="s">
        <v>211</v>
      </c>
      <c r="AT232" s="128" t="s">
        <v>129</v>
      </c>
      <c r="AU232" s="128" t="s">
        <v>80</v>
      </c>
      <c r="AY232" s="17" t="s">
        <v>126</v>
      </c>
      <c r="BE232" s="129">
        <f t="shared" si="14"/>
        <v>0</v>
      </c>
      <c r="BF232" s="129">
        <f t="shared" si="15"/>
        <v>0</v>
      </c>
      <c r="BG232" s="129">
        <f t="shared" si="16"/>
        <v>0</v>
      </c>
      <c r="BH232" s="129">
        <f t="shared" si="17"/>
        <v>0</v>
      </c>
      <c r="BI232" s="129">
        <f t="shared" si="18"/>
        <v>0</v>
      </c>
      <c r="BJ232" s="17" t="s">
        <v>78</v>
      </c>
      <c r="BK232" s="129">
        <f t="shared" si="19"/>
        <v>0</v>
      </c>
      <c r="BL232" s="17" t="s">
        <v>211</v>
      </c>
      <c r="BM232" s="128" t="s">
        <v>482</v>
      </c>
    </row>
    <row r="233" spans="1:65" s="1" customFormat="1" ht="16.5" customHeight="1" x14ac:dyDescent="0.2">
      <c r="A233" s="298"/>
      <c r="B233" s="299"/>
      <c r="C233" s="300" t="s">
        <v>483</v>
      </c>
      <c r="D233" s="300" t="s">
        <v>129</v>
      </c>
      <c r="E233" s="301" t="s">
        <v>484</v>
      </c>
      <c r="F233" s="302" t="s">
        <v>485</v>
      </c>
      <c r="G233" s="303" t="s">
        <v>132</v>
      </c>
      <c r="H233" s="304">
        <v>60</v>
      </c>
      <c r="I233" s="281">
        <v>0</v>
      </c>
      <c r="J233" s="330">
        <f t="shared" si="10"/>
        <v>0</v>
      </c>
      <c r="K233" s="302" t="s">
        <v>3</v>
      </c>
      <c r="L233" s="29"/>
      <c r="M233" s="124" t="s">
        <v>3</v>
      </c>
      <c r="N233" s="125" t="s">
        <v>41</v>
      </c>
      <c r="O233" s="126">
        <v>0</v>
      </c>
      <c r="P233" s="126">
        <f t="shared" si="11"/>
        <v>0</v>
      </c>
      <c r="Q233" s="126">
        <v>0</v>
      </c>
      <c r="R233" s="126">
        <f t="shared" si="12"/>
        <v>0</v>
      </c>
      <c r="S233" s="126">
        <v>0</v>
      </c>
      <c r="T233" s="127">
        <f t="shared" si="13"/>
        <v>0</v>
      </c>
      <c r="AR233" s="128" t="s">
        <v>211</v>
      </c>
      <c r="AT233" s="128" t="s">
        <v>129</v>
      </c>
      <c r="AU233" s="128" t="s">
        <v>80</v>
      </c>
      <c r="AY233" s="17" t="s">
        <v>126</v>
      </c>
      <c r="BE233" s="129">
        <f t="shared" si="14"/>
        <v>0</v>
      </c>
      <c r="BF233" s="129">
        <f t="shared" si="15"/>
        <v>0</v>
      </c>
      <c r="BG233" s="129">
        <f t="shared" si="16"/>
        <v>0</v>
      </c>
      <c r="BH233" s="129">
        <f t="shared" si="17"/>
        <v>0</v>
      </c>
      <c r="BI233" s="129">
        <f t="shared" si="18"/>
        <v>0</v>
      </c>
      <c r="BJ233" s="17" t="s">
        <v>78</v>
      </c>
      <c r="BK233" s="129">
        <f t="shared" si="19"/>
        <v>0</v>
      </c>
      <c r="BL233" s="17" t="s">
        <v>211</v>
      </c>
      <c r="BM233" s="128" t="s">
        <v>486</v>
      </c>
    </row>
    <row r="234" spans="1:65" s="1" customFormat="1" ht="16.5" customHeight="1" x14ac:dyDescent="0.2">
      <c r="A234" s="298"/>
      <c r="B234" s="299"/>
      <c r="C234" s="300" t="s">
        <v>487</v>
      </c>
      <c r="D234" s="300" t="s">
        <v>129</v>
      </c>
      <c r="E234" s="301" t="s">
        <v>488</v>
      </c>
      <c r="F234" s="302" t="s">
        <v>489</v>
      </c>
      <c r="G234" s="303" t="s">
        <v>148</v>
      </c>
      <c r="H234" s="304">
        <v>1</v>
      </c>
      <c r="I234" s="281">
        <v>0</v>
      </c>
      <c r="J234" s="330">
        <f t="shared" si="10"/>
        <v>0</v>
      </c>
      <c r="K234" s="302" t="s">
        <v>3</v>
      </c>
      <c r="L234" s="29"/>
      <c r="M234" s="124" t="s">
        <v>3</v>
      </c>
      <c r="N234" s="125" t="s">
        <v>41</v>
      </c>
      <c r="O234" s="126">
        <v>0</v>
      </c>
      <c r="P234" s="126">
        <f t="shared" si="11"/>
        <v>0</v>
      </c>
      <c r="Q234" s="126">
        <v>0</v>
      </c>
      <c r="R234" s="126">
        <f t="shared" si="12"/>
        <v>0</v>
      </c>
      <c r="S234" s="126">
        <v>0</v>
      </c>
      <c r="T234" s="127">
        <f t="shared" si="13"/>
        <v>0</v>
      </c>
      <c r="AR234" s="128" t="s">
        <v>211</v>
      </c>
      <c r="AT234" s="128" t="s">
        <v>129</v>
      </c>
      <c r="AU234" s="128" t="s">
        <v>80</v>
      </c>
      <c r="AY234" s="17" t="s">
        <v>126</v>
      </c>
      <c r="BE234" s="129">
        <f t="shared" si="14"/>
        <v>0</v>
      </c>
      <c r="BF234" s="129">
        <f t="shared" si="15"/>
        <v>0</v>
      </c>
      <c r="BG234" s="129">
        <f t="shared" si="16"/>
        <v>0</v>
      </c>
      <c r="BH234" s="129">
        <f t="shared" si="17"/>
        <v>0</v>
      </c>
      <c r="BI234" s="129">
        <f t="shared" si="18"/>
        <v>0</v>
      </c>
      <c r="BJ234" s="17" t="s">
        <v>78</v>
      </c>
      <c r="BK234" s="129">
        <f t="shared" si="19"/>
        <v>0</v>
      </c>
      <c r="BL234" s="17" t="s">
        <v>211</v>
      </c>
      <c r="BM234" s="128" t="s">
        <v>490</v>
      </c>
    </row>
    <row r="235" spans="1:65" s="1" customFormat="1" ht="16.5" customHeight="1" x14ac:dyDescent="0.2">
      <c r="A235" s="298"/>
      <c r="B235" s="299"/>
      <c r="C235" s="300" t="s">
        <v>491</v>
      </c>
      <c r="D235" s="300" t="s">
        <v>129</v>
      </c>
      <c r="E235" s="301" t="s">
        <v>492</v>
      </c>
      <c r="F235" s="302" t="s">
        <v>493</v>
      </c>
      <c r="G235" s="303" t="s">
        <v>148</v>
      </c>
      <c r="H235" s="304">
        <v>1</v>
      </c>
      <c r="I235" s="281">
        <v>0</v>
      </c>
      <c r="J235" s="330">
        <f t="shared" si="10"/>
        <v>0</v>
      </c>
      <c r="K235" s="302" t="s">
        <v>3</v>
      </c>
      <c r="L235" s="29"/>
      <c r="M235" s="124" t="s">
        <v>3</v>
      </c>
      <c r="N235" s="125" t="s">
        <v>41</v>
      </c>
      <c r="O235" s="126">
        <v>0</v>
      </c>
      <c r="P235" s="126">
        <f t="shared" si="11"/>
        <v>0</v>
      </c>
      <c r="Q235" s="126">
        <v>0</v>
      </c>
      <c r="R235" s="126">
        <f t="shared" si="12"/>
        <v>0</v>
      </c>
      <c r="S235" s="126">
        <v>0</v>
      </c>
      <c r="T235" s="127">
        <f t="shared" si="13"/>
        <v>0</v>
      </c>
      <c r="AR235" s="128" t="s">
        <v>211</v>
      </c>
      <c r="AT235" s="128" t="s">
        <v>129</v>
      </c>
      <c r="AU235" s="128" t="s">
        <v>80</v>
      </c>
      <c r="AY235" s="17" t="s">
        <v>126</v>
      </c>
      <c r="BE235" s="129">
        <f t="shared" si="14"/>
        <v>0</v>
      </c>
      <c r="BF235" s="129">
        <f t="shared" si="15"/>
        <v>0</v>
      </c>
      <c r="BG235" s="129">
        <f t="shared" si="16"/>
        <v>0</v>
      </c>
      <c r="BH235" s="129">
        <f t="shared" si="17"/>
        <v>0</v>
      </c>
      <c r="BI235" s="129">
        <f t="shared" si="18"/>
        <v>0</v>
      </c>
      <c r="BJ235" s="17" t="s">
        <v>78</v>
      </c>
      <c r="BK235" s="129">
        <f t="shared" si="19"/>
        <v>0</v>
      </c>
      <c r="BL235" s="17" t="s">
        <v>211</v>
      </c>
      <c r="BM235" s="128" t="s">
        <v>494</v>
      </c>
    </row>
    <row r="236" spans="1:65" s="1" customFormat="1" ht="16.5" customHeight="1" x14ac:dyDescent="0.2">
      <c r="A236" s="298"/>
      <c r="B236" s="299"/>
      <c r="C236" s="300" t="s">
        <v>495</v>
      </c>
      <c r="D236" s="300" t="s">
        <v>129</v>
      </c>
      <c r="E236" s="301" t="s">
        <v>496</v>
      </c>
      <c r="F236" s="302" t="s">
        <v>446</v>
      </c>
      <c r="G236" s="303" t="s">
        <v>148</v>
      </c>
      <c r="H236" s="304">
        <v>1</v>
      </c>
      <c r="I236" s="281">
        <v>0</v>
      </c>
      <c r="J236" s="330">
        <f t="shared" si="10"/>
        <v>0</v>
      </c>
      <c r="K236" s="302" t="s">
        <v>3</v>
      </c>
      <c r="L236" s="29"/>
      <c r="M236" s="124" t="s">
        <v>3</v>
      </c>
      <c r="N236" s="125" t="s">
        <v>41</v>
      </c>
      <c r="O236" s="126">
        <v>0</v>
      </c>
      <c r="P236" s="126">
        <f t="shared" si="11"/>
        <v>0</v>
      </c>
      <c r="Q236" s="126">
        <v>0</v>
      </c>
      <c r="R236" s="126">
        <f t="shared" si="12"/>
        <v>0</v>
      </c>
      <c r="S236" s="126">
        <v>0</v>
      </c>
      <c r="T236" s="127">
        <f t="shared" si="13"/>
        <v>0</v>
      </c>
      <c r="AR236" s="128" t="s">
        <v>211</v>
      </c>
      <c r="AT236" s="128" t="s">
        <v>129</v>
      </c>
      <c r="AU236" s="128" t="s">
        <v>80</v>
      </c>
      <c r="AY236" s="17" t="s">
        <v>126</v>
      </c>
      <c r="BE236" s="129">
        <f t="shared" si="14"/>
        <v>0</v>
      </c>
      <c r="BF236" s="129">
        <f t="shared" si="15"/>
        <v>0</v>
      </c>
      <c r="BG236" s="129">
        <f t="shared" si="16"/>
        <v>0</v>
      </c>
      <c r="BH236" s="129">
        <f t="shared" si="17"/>
        <v>0</v>
      </c>
      <c r="BI236" s="129">
        <f t="shared" si="18"/>
        <v>0</v>
      </c>
      <c r="BJ236" s="17" t="s">
        <v>78</v>
      </c>
      <c r="BK236" s="129">
        <f t="shared" si="19"/>
        <v>0</v>
      </c>
      <c r="BL236" s="17" t="s">
        <v>211</v>
      </c>
      <c r="BM236" s="128" t="s">
        <v>497</v>
      </c>
    </row>
    <row r="237" spans="1:65" s="11" customFormat="1" ht="22.8" customHeight="1" x14ac:dyDescent="0.25">
      <c r="A237" s="294"/>
      <c r="B237" s="295"/>
      <c r="C237" s="294"/>
      <c r="D237" s="296" t="s">
        <v>69</v>
      </c>
      <c r="E237" s="297" t="s">
        <v>498</v>
      </c>
      <c r="F237" s="297" t="s">
        <v>499</v>
      </c>
      <c r="G237" s="294"/>
      <c r="H237" s="294"/>
      <c r="I237" s="290"/>
      <c r="J237" s="331">
        <f>BK237</f>
        <v>0</v>
      </c>
      <c r="K237" s="294"/>
      <c r="L237" s="112"/>
      <c r="M237" s="116"/>
      <c r="P237" s="117">
        <f>SUM(P238:P317)</f>
        <v>378.95893799999999</v>
      </c>
      <c r="R237" s="117">
        <f>SUM(R238:R317)</f>
        <v>12.321469480000001</v>
      </c>
      <c r="T237" s="118">
        <f>SUM(T238:T317)</f>
        <v>0</v>
      </c>
      <c r="AR237" s="113" t="s">
        <v>80</v>
      </c>
      <c r="AT237" s="119" t="s">
        <v>69</v>
      </c>
      <c r="AU237" s="119" t="s">
        <v>78</v>
      </c>
      <c r="AY237" s="113" t="s">
        <v>126</v>
      </c>
      <c r="BK237" s="120">
        <f>SUM(BK238:BK317)</f>
        <v>0</v>
      </c>
    </row>
    <row r="238" spans="1:65" s="1" customFormat="1" ht="33" customHeight="1" x14ac:dyDescent="0.2">
      <c r="A238" s="298"/>
      <c r="B238" s="299"/>
      <c r="C238" s="300" t="s">
        <v>500</v>
      </c>
      <c r="D238" s="300" t="s">
        <v>129</v>
      </c>
      <c r="E238" s="301" t="s">
        <v>501</v>
      </c>
      <c r="F238" s="302" t="s">
        <v>502</v>
      </c>
      <c r="G238" s="303" t="s">
        <v>132</v>
      </c>
      <c r="H238" s="304">
        <v>103.673</v>
      </c>
      <c r="I238" s="281">
        <v>0</v>
      </c>
      <c r="J238" s="330">
        <f>ROUND(I238*H238,2)</f>
        <v>0</v>
      </c>
      <c r="K238" s="302" t="s">
        <v>133</v>
      </c>
      <c r="L238" s="29"/>
      <c r="M238" s="124" t="s">
        <v>3</v>
      </c>
      <c r="N238" s="125" t="s">
        <v>41</v>
      </c>
      <c r="O238" s="126">
        <v>1.296</v>
      </c>
      <c r="P238" s="126">
        <f>O238*H238</f>
        <v>134.360208</v>
      </c>
      <c r="Q238" s="126">
        <v>4.5030000000000001E-2</v>
      </c>
      <c r="R238" s="126">
        <f>Q238*H238</f>
        <v>4.66839519</v>
      </c>
      <c r="S238" s="126">
        <v>0</v>
      </c>
      <c r="T238" s="127">
        <f>S238*H238</f>
        <v>0</v>
      </c>
      <c r="AR238" s="128" t="s">
        <v>211</v>
      </c>
      <c r="AT238" s="128" t="s">
        <v>129</v>
      </c>
      <c r="AU238" s="128" t="s">
        <v>80</v>
      </c>
      <c r="AY238" s="17" t="s">
        <v>126</v>
      </c>
      <c r="BE238" s="129">
        <f>IF(N238="základní",J238,0)</f>
        <v>0</v>
      </c>
      <c r="BF238" s="129">
        <f>IF(N238="snížená",J238,0)</f>
        <v>0</v>
      </c>
      <c r="BG238" s="129">
        <f>IF(N238="zákl. přenesená",J238,0)</f>
        <v>0</v>
      </c>
      <c r="BH238" s="129">
        <f>IF(N238="sníž. přenesená",J238,0)</f>
        <v>0</v>
      </c>
      <c r="BI238" s="129">
        <f>IF(N238="nulová",J238,0)</f>
        <v>0</v>
      </c>
      <c r="BJ238" s="17" t="s">
        <v>78</v>
      </c>
      <c r="BK238" s="129">
        <f>ROUND(I238*H238,2)</f>
        <v>0</v>
      </c>
      <c r="BL238" s="17" t="s">
        <v>211</v>
      </c>
      <c r="BM238" s="128" t="s">
        <v>503</v>
      </c>
    </row>
    <row r="239" spans="1:65" s="1" customFormat="1" x14ac:dyDescent="0.2">
      <c r="A239" s="298"/>
      <c r="B239" s="299"/>
      <c r="C239" s="298"/>
      <c r="D239" s="305" t="s">
        <v>136</v>
      </c>
      <c r="E239" s="298"/>
      <c r="F239" s="306" t="s">
        <v>504</v>
      </c>
      <c r="G239" s="298"/>
      <c r="H239" s="298"/>
      <c r="I239" s="287"/>
      <c r="J239" s="298"/>
      <c r="K239" s="298"/>
      <c r="L239" s="29"/>
      <c r="M239" s="131"/>
      <c r="T239" s="50"/>
      <c r="AT239" s="17" t="s">
        <v>136</v>
      </c>
      <c r="AU239" s="17" t="s">
        <v>80</v>
      </c>
    </row>
    <row r="240" spans="1:65" s="12" customFormat="1" x14ac:dyDescent="0.2">
      <c r="A240" s="307"/>
      <c r="B240" s="308"/>
      <c r="C240" s="307"/>
      <c r="D240" s="309" t="s">
        <v>142</v>
      </c>
      <c r="E240" s="310" t="s">
        <v>3</v>
      </c>
      <c r="F240" s="311" t="s">
        <v>166</v>
      </c>
      <c r="G240" s="307"/>
      <c r="H240" s="310" t="s">
        <v>3</v>
      </c>
      <c r="I240" s="288"/>
      <c r="J240" s="307"/>
      <c r="K240" s="307"/>
      <c r="L240" s="132"/>
      <c r="M240" s="135"/>
      <c r="T240" s="136"/>
      <c r="AT240" s="134" t="s">
        <v>142</v>
      </c>
      <c r="AU240" s="134" t="s">
        <v>80</v>
      </c>
      <c r="AV240" s="12" t="s">
        <v>78</v>
      </c>
      <c r="AW240" s="12" t="s">
        <v>30</v>
      </c>
      <c r="AX240" s="12" t="s">
        <v>70</v>
      </c>
      <c r="AY240" s="134" t="s">
        <v>126</v>
      </c>
    </row>
    <row r="241" spans="1:65" s="12" customFormat="1" x14ac:dyDescent="0.2">
      <c r="A241" s="307"/>
      <c r="B241" s="308"/>
      <c r="C241" s="307"/>
      <c r="D241" s="309" t="s">
        <v>142</v>
      </c>
      <c r="E241" s="310" t="s">
        <v>3</v>
      </c>
      <c r="F241" s="311" t="s">
        <v>505</v>
      </c>
      <c r="G241" s="307"/>
      <c r="H241" s="310" t="s">
        <v>3</v>
      </c>
      <c r="I241" s="288"/>
      <c r="J241" s="307"/>
      <c r="K241" s="307"/>
      <c r="L241" s="132"/>
      <c r="M241" s="135"/>
      <c r="T241" s="136"/>
      <c r="AT241" s="134" t="s">
        <v>142</v>
      </c>
      <c r="AU241" s="134" t="s">
        <v>80</v>
      </c>
      <c r="AV241" s="12" t="s">
        <v>78</v>
      </c>
      <c r="AW241" s="12" t="s">
        <v>30</v>
      </c>
      <c r="AX241" s="12" t="s">
        <v>70</v>
      </c>
      <c r="AY241" s="134" t="s">
        <v>126</v>
      </c>
    </row>
    <row r="242" spans="1:65" s="13" customFormat="1" x14ac:dyDescent="0.2">
      <c r="A242" s="312"/>
      <c r="B242" s="313"/>
      <c r="C242" s="312"/>
      <c r="D242" s="309" t="s">
        <v>142</v>
      </c>
      <c r="E242" s="314" t="s">
        <v>3</v>
      </c>
      <c r="F242" s="315" t="s">
        <v>506</v>
      </c>
      <c r="G242" s="312"/>
      <c r="H242" s="316">
        <v>90.415999999999997</v>
      </c>
      <c r="I242" s="289"/>
      <c r="J242" s="312"/>
      <c r="K242" s="312"/>
      <c r="L242" s="137"/>
      <c r="M242" s="139"/>
      <c r="T242" s="140"/>
      <c r="AT242" s="138" t="s">
        <v>142</v>
      </c>
      <c r="AU242" s="138" t="s">
        <v>80</v>
      </c>
      <c r="AV242" s="13" t="s">
        <v>80</v>
      </c>
      <c r="AW242" s="13" t="s">
        <v>30</v>
      </c>
      <c r="AX242" s="13" t="s">
        <v>70</v>
      </c>
      <c r="AY242" s="138" t="s">
        <v>126</v>
      </c>
    </row>
    <row r="243" spans="1:65" s="13" customFormat="1" x14ac:dyDescent="0.2">
      <c r="A243" s="312"/>
      <c r="B243" s="313"/>
      <c r="C243" s="312"/>
      <c r="D243" s="309" t="s">
        <v>142</v>
      </c>
      <c r="E243" s="314" t="s">
        <v>3</v>
      </c>
      <c r="F243" s="315" t="s">
        <v>507</v>
      </c>
      <c r="G243" s="312"/>
      <c r="H243" s="316">
        <v>-9.4939999999999998</v>
      </c>
      <c r="I243" s="289"/>
      <c r="J243" s="312"/>
      <c r="K243" s="312"/>
      <c r="L243" s="137"/>
      <c r="M243" s="139"/>
      <c r="T243" s="140"/>
      <c r="AT243" s="138" t="s">
        <v>142</v>
      </c>
      <c r="AU243" s="138" t="s">
        <v>80</v>
      </c>
      <c r="AV243" s="13" t="s">
        <v>80</v>
      </c>
      <c r="AW243" s="13" t="s">
        <v>30</v>
      </c>
      <c r="AX243" s="13" t="s">
        <v>70</v>
      </c>
      <c r="AY243" s="138" t="s">
        <v>126</v>
      </c>
    </row>
    <row r="244" spans="1:65" s="12" customFormat="1" x14ac:dyDescent="0.2">
      <c r="A244" s="307"/>
      <c r="B244" s="308"/>
      <c r="C244" s="307"/>
      <c r="D244" s="309" t="s">
        <v>142</v>
      </c>
      <c r="E244" s="310" t="s">
        <v>3</v>
      </c>
      <c r="F244" s="311" t="s">
        <v>508</v>
      </c>
      <c r="G244" s="307"/>
      <c r="H244" s="310" t="s">
        <v>3</v>
      </c>
      <c r="I244" s="288"/>
      <c r="J244" s="307"/>
      <c r="K244" s="307"/>
      <c r="L244" s="132"/>
      <c r="M244" s="135"/>
      <c r="T244" s="136"/>
      <c r="AT244" s="134" t="s">
        <v>142</v>
      </c>
      <c r="AU244" s="134" t="s">
        <v>80</v>
      </c>
      <c r="AV244" s="12" t="s">
        <v>78</v>
      </c>
      <c r="AW244" s="12" t="s">
        <v>30</v>
      </c>
      <c r="AX244" s="12" t="s">
        <v>70</v>
      </c>
      <c r="AY244" s="134" t="s">
        <v>126</v>
      </c>
    </row>
    <row r="245" spans="1:65" s="13" customFormat="1" x14ac:dyDescent="0.2">
      <c r="A245" s="312"/>
      <c r="B245" s="313"/>
      <c r="C245" s="312"/>
      <c r="D245" s="309" t="s">
        <v>142</v>
      </c>
      <c r="E245" s="314" t="s">
        <v>3</v>
      </c>
      <c r="F245" s="315" t="s">
        <v>509</v>
      </c>
      <c r="G245" s="312"/>
      <c r="H245" s="316">
        <v>22.751000000000001</v>
      </c>
      <c r="I245" s="289"/>
      <c r="J245" s="312"/>
      <c r="K245" s="312"/>
      <c r="L245" s="137"/>
      <c r="M245" s="139"/>
      <c r="T245" s="140"/>
      <c r="AT245" s="138" t="s">
        <v>142</v>
      </c>
      <c r="AU245" s="138" t="s">
        <v>80</v>
      </c>
      <c r="AV245" s="13" t="s">
        <v>80</v>
      </c>
      <c r="AW245" s="13" t="s">
        <v>30</v>
      </c>
      <c r="AX245" s="13" t="s">
        <v>70</v>
      </c>
      <c r="AY245" s="138" t="s">
        <v>126</v>
      </c>
    </row>
    <row r="246" spans="1:65" s="14" customFormat="1" x14ac:dyDescent="0.2">
      <c r="A246" s="325"/>
      <c r="B246" s="326"/>
      <c r="C246" s="325"/>
      <c r="D246" s="309" t="s">
        <v>142</v>
      </c>
      <c r="E246" s="327" t="s">
        <v>3</v>
      </c>
      <c r="F246" s="328" t="s">
        <v>510</v>
      </c>
      <c r="G246" s="325"/>
      <c r="H246" s="329">
        <v>103.673</v>
      </c>
      <c r="I246" s="291"/>
      <c r="J246" s="325"/>
      <c r="K246" s="325"/>
      <c r="L246" s="144"/>
      <c r="M246" s="146"/>
      <c r="T246" s="147"/>
      <c r="AT246" s="145" t="s">
        <v>142</v>
      </c>
      <c r="AU246" s="145" t="s">
        <v>80</v>
      </c>
      <c r="AV246" s="14" t="s">
        <v>134</v>
      </c>
      <c r="AW246" s="14" t="s">
        <v>30</v>
      </c>
      <c r="AX246" s="14" t="s">
        <v>78</v>
      </c>
      <c r="AY246" s="145" t="s">
        <v>126</v>
      </c>
    </row>
    <row r="247" spans="1:65" s="1" customFormat="1" ht="33" customHeight="1" x14ac:dyDescent="0.2">
      <c r="A247" s="298"/>
      <c r="B247" s="299"/>
      <c r="C247" s="300" t="s">
        <v>511</v>
      </c>
      <c r="D247" s="300" t="s">
        <v>129</v>
      </c>
      <c r="E247" s="301" t="s">
        <v>512</v>
      </c>
      <c r="F247" s="302" t="s">
        <v>513</v>
      </c>
      <c r="G247" s="303" t="s">
        <v>132</v>
      </c>
      <c r="H247" s="304">
        <v>56.622</v>
      </c>
      <c r="I247" s="281">
        <v>0</v>
      </c>
      <c r="J247" s="330">
        <f>ROUND(I247*H247,2)</f>
        <v>0</v>
      </c>
      <c r="K247" s="302" t="s">
        <v>133</v>
      </c>
      <c r="L247" s="29"/>
      <c r="M247" s="124" t="s">
        <v>3</v>
      </c>
      <c r="N247" s="125" t="s">
        <v>41</v>
      </c>
      <c r="O247" s="126">
        <v>1.296</v>
      </c>
      <c r="P247" s="126">
        <f>O247*H247</f>
        <v>73.382112000000006</v>
      </c>
      <c r="Q247" s="126">
        <v>5.1330000000000001E-2</v>
      </c>
      <c r="R247" s="126">
        <f>Q247*H247</f>
        <v>2.9064072599999999</v>
      </c>
      <c r="S247" s="126">
        <v>0</v>
      </c>
      <c r="T247" s="127">
        <f>S247*H247</f>
        <v>0</v>
      </c>
      <c r="AR247" s="128" t="s">
        <v>211</v>
      </c>
      <c r="AT247" s="128" t="s">
        <v>129</v>
      </c>
      <c r="AU247" s="128" t="s">
        <v>80</v>
      </c>
      <c r="AY247" s="17" t="s">
        <v>126</v>
      </c>
      <c r="BE247" s="129">
        <f>IF(N247="základní",J247,0)</f>
        <v>0</v>
      </c>
      <c r="BF247" s="129">
        <f>IF(N247="snížená",J247,0)</f>
        <v>0</v>
      </c>
      <c r="BG247" s="129">
        <f>IF(N247="zákl. přenesená",J247,0)</f>
        <v>0</v>
      </c>
      <c r="BH247" s="129">
        <f>IF(N247="sníž. přenesená",J247,0)</f>
        <v>0</v>
      </c>
      <c r="BI247" s="129">
        <f>IF(N247="nulová",J247,0)</f>
        <v>0</v>
      </c>
      <c r="BJ247" s="17" t="s">
        <v>78</v>
      </c>
      <c r="BK247" s="129">
        <f>ROUND(I247*H247,2)</f>
        <v>0</v>
      </c>
      <c r="BL247" s="17" t="s">
        <v>211</v>
      </c>
      <c r="BM247" s="128" t="s">
        <v>514</v>
      </c>
    </row>
    <row r="248" spans="1:65" s="1" customFormat="1" x14ac:dyDescent="0.2">
      <c r="A248" s="298"/>
      <c r="B248" s="299"/>
      <c r="C248" s="298"/>
      <c r="D248" s="305" t="s">
        <v>136</v>
      </c>
      <c r="E248" s="298"/>
      <c r="F248" s="306" t="s">
        <v>515</v>
      </c>
      <c r="G248" s="298"/>
      <c r="H248" s="298"/>
      <c r="I248" s="287"/>
      <c r="J248" s="298"/>
      <c r="K248" s="298"/>
      <c r="L248" s="29"/>
      <c r="M248" s="131"/>
      <c r="T248" s="50"/>
      <c r="AT248" s="17" t="s">
        <v>136</v>
      </c>
      <c r="AU248" s="17" t="s">
        <v>80</v>
      </c>
    </row>
    <row r="249" spans="1:65" s="12" customFormat="1" x14ac:dyDescent="0.2">
      <c r="A249" s="307"/>
      <c r="B249" s="308"/>
      <c r="C249" s="307"/>
      <c r="D249" s="309" t="s">
        <v>142</v>
      </c>
      <c r="E249" s="310" t="s">
        <v>3</v>
      </c>
      <c r="F249" s="311" t="s">
        <v>166</v>
      </c>
      <c r="G249" s="307"/>
      <c r="H249" s="310" t="s">
        <v>3</v>
      </c>
      <c r="I249" s="288"/>
      <c r="J249" s="307"/>
      <c r="K249" s="307"/>
      <c r="L249" s="132"/>
      <c r="M249" s="135"/>
      <c r="T249" s="136"/>
      <c r="AT249" s="134" t="s">
        <v>142</v>
      </c>
      <c r="AU249" s="134" t="s">
        <v>80</v>
      </c>
      <c r="AV249" s="12" t="s">
        <v>78</v>
      </c>
      <c r="AW249" s="12" t="s">
        <v>30</v>
      </c>
      <c r="AX249" s="12" t="s">
        <v>70</v>
      </c>
      <c r="AY249" s="134" t="s">
        <v>126</v>
      </c>
    </row>
    <row r="250" spans="1:65" s="12" customFormat="1" x14ac:dyDescent="0.2">
      <c r="A250" s="307"/>
      <c r="B250" s="308"/>
      <c r="C250" s="307"/>
      <c r="D250" s="309" t="s">
        <v>142</v>
      </c>
      <c r="E250" s="310" t="s">
        <v>3</v>
      </c>
      <c r="F250" s="311" t="s">
        <v>516</v>
      </c>
      <c r="G250" s="307"/>
      <c r="H250" s="310" t="s">
        <v>3</v>
      </c>
      <c r="I250" s="288"/>
      <c r="J250" s="307"/>
      <c r="K250" s="307"/>
      <c r="L250" s="132"/>
      <c r="M250" s="135"/>
      <c r="T250" s="136"/>
      <c r="AT250" s="134" t="s">
        <v>142</v>
      </c>
      <c r="AU250" s="134" t="s">
        <v>80</v>
      </c>
      <c r="AV250" s="12" t="s">
        <v>78</v>
      </c>
      <c r="AW250" s="12" t="s">
        <v>30</v>
      </c>
      <c r="AX250" s="12" t="s">
        <v>70</v>
      </c>
      <c r="AY250" s="134" t="s">
        <v>126</v>
      </c>
    </row>
    <row r="251" spans="1:65" s="13" customFormat="1" x14ac:dyDescent="0.2">
      <c r="A251" s="312"/>
      <c r="B251" s="313"/>
      <c r="C251" s="312"/>
      <c r="D251" s="309" t="s">
        <v>142</v>
      </c>
      <c r="E251" s="314" t="s">
        <v>3</v>
      </c>
      <c r="F251" s="315" t="s">
        <v>517</v>
      </c>
      <c r="G251" s="312"/>
      <c r="H251" s="316">
        <v>56.622</v>
      </c>
      <c r="I251" s="289"/>
      <c r="J251" s="312"/>
      <c r="K251" s="312"/>
      <c r="L251" s="137"/>
      <c r="M251" s="139"/>
      <c r="T251" s="140"/>
      <c r="AT251" s="138" t="s">
        <v>142</v>
      </c>
      <c r="AU251" s="138" t="s">
        <v>80</v>
      </c>
      <c r="AV251" s="13" t="s">
        <v>80</v>
      </c>
      <c r="AW251" s="13" t="s">
        <v>30</v>
      </c>
      <c r="AX251" s="13" t="s">
        <v>78</v>
      </c>
      <c r="AY251" s="138" t="s">
        <v>126</v>
      </c>
    </row>
    <row r="252" spans="1:65" s="1" customFormat="1" ht="33" customHeight="1" x14ac:dyDescent="0.2">
      <c r="A252" s="298"/>
      <c r="B252" s="299"/>
      <c r="C252" s="300" t="s">
        <v>518</v>
      </c>
      <c r="D252" s="300" t="s">
        <v>129</v>
      </c>
      <c r="E252" s="301" t="s">
        <v>519</v>
      </c>
      <c r="F252" s="302" t="s">
        <v>520</v>
      </c>
      <c r="G252" s="303" t="s">
        <v>132</v>
      </c>
      <c r="H252" s="304">
        <v>42.802</v>
      </c>
      <c r="I252" s="281">
        <v>0</v>
      </c>
      <c r="J252" s="330">
        <f>ROUND(I252*H252,2)</f>
        <v>0</v>
      </c>
      <c r="K252" s="302" t="s">
        <v>133</v>
      </c>
      <c r="L252" s="29"/>
      <c r="M252" s="124" t="s">
        <v>3</v>
      </c>
      <c r="N252" s="125" t="s">
        <v>41</v>
      </c>
      <c r="O252" s="126">
        <v>1.224</v>
      </c>
      <c r="P252" s="126">
        <f>O252*H252</f>
        <v>52.389648000000001</v>
      </c>
      <c r="Q252" s="126">
        <v>4.3229999999999998E-2</v>
      </c>
      <c r="R252" s="126">
        <f>Q252*H252</f>
        <v>1.8503304599999999</v>
      </c>
      <c r="S252" s="126">
        <v>0</v>
      </c>
      <c r="T252" s="127">
        <f>S252*H252</f>
        <v>0</v>
      </c>
      <c r="AR252" s="128" t="s">
        <v>211</v>
      </c>
      <c r="AT252" s="128" t="s">
        <v>129</v>
      </c>
      <c r="AU252" s="128" t="s">
        <v>80</v>
      </c>
      <c r="AY252" s="17" t="s">
        <v>126</v>
      </c>
      <c r="BE252" s="129">
        <f>IF(N252="základní",J252,0)</f>
        <v>0</v>
      </c>
      <c r="BF252" s="129">
        <f>IF(N252="snížená",J252,0)</f>
        <v>0</v>
      </c>
      <c r="BG252" s="129">
        <f>IF(N252="zákl. přenesená",J252,0)</f>
        <v>0</v>
      </c>
      <c r="BH252" s="129">
        <f>IF(N252="sníž. přenesená",J252,0)</f>
        <v>0</v>
      </c>
      <c r="BI252" s="129">
        <f>IF(N252="nulová",J252,0)</f>
        <v>0</v>
      </c>
      <c r="BJ252" s="17" t="s">
        <v>78</v>
      </c>
      <c r="BK252" s="129">
        <f>ROUND(I252*H252,2)</f>
        <v>0</v>
      </c>
      <c r="BL252" s="17" t="s">
        <v>211</v>
      </c>
      <c r="BM252" s="128" t="s">
        <v>521</v>
      </c>
    </row>
    <row r="253" spans="1:65" s="1" customFormat="1" x14ac:dyDescent="0.2">
      <c r="A253" s="298"/>
      <c r="B253" s="299"/>
      <c r="C253" s="298"/>
      <c r="D253" s="305" t="s">
        <v>136</v>
      </c>
      <c r="E253" s="298"/>
      <c r="F253" s="306" t="s">
        <v>522</v>
      </c>
      <c r="G253" s="298"/>
      <c r="H253" s="298"/>
      <c r="I253" s="287"/>
      <c r="J253" s="298"/>
      <c r="K253" s="298"/>
      <c r="L253" s="29"/>
      <c r="M253" s="131"/>
      <c r="T253" s="50"/>
      <c r="AT253" s="17" t="s">
        <v>136</v>
      </c>
      <c r="AU253" s="17" t="s">
        <v>80</v>
      </c>
    </row>
    <row r="254" spans="1:65" s="12" customFormat="1" x14ac:dyDescent="0.2">
      <c r="A254" s="307"/>
      <c r="B254" s="308"/>
      <c r="C254" s="307"/>
      <c r="D254" s="309" t="s">
        <v>142</v>
      </c>
      <c r="E254" s="310" t="s">
        <v>3</v>
      </c>
      <c r="F254" s="311" t="s">
        <v>166</v>
      </c>
      <c r="G254" s="307"/>
      <c r="H254" s="310" t="s">
        <v>3</v>
      </c>
      <c r="I254" s="288"/>
      <c r="J254" s="307"/>
      <c r="K254" s="307"/>
      <c r="L254" s="132"/>
      <c r="M254" s="135"/>
      <c r="T254" s="136"/>
      <c r="AT254" s="134" t="s">
        <v>142</v>
      </c>
      <c r="AU254" s="134" t="s">
        <v>80</v>
      </c>
      <c r="AV254" s="12" t="s">
        <v>78</v>
      </c>
      <c r="AW254" s="12" t="s">
        <v>30</v>
      </c>
      <c r="AX254" s="12" t="s">
        <v>70</v>
      </c>
      <c r="AY254" s="134" t="s">
        <v>126</v>
      </c>
    </row>
    <row r="255" spans="1:65" s="12" customFormat="1" x14ac:dyDescent="0.2">
      <c r="A255" s="307"/>
      <c r="B255" s="308"/>
      <c r="C255" s="307"/>
      <c r="D255" s="309" t="s">
        <v>142</v>
      </c>
      <c r="E255" s="310" t="s">
        <v>3</v>
      </c>
      <c r="F255" s="311" t="s">
        <v>523</v>
      </c>
      <c r="G255" s="307"/>
      <c r="H255" s="310" t="s">
        <v>3</v>
      </c>
      <c r="I255" s="288"/>
      <c r="J255" s="307"/>
      <c r="K255" s="307"/>
      <c r="L255" s="132"/>
      <c r="M255" s="135"/>
      <c r="T255" s="136"/>
      <c r="AT255" s="134" t="s">
        <v>142</v>
      </c>
      <c r="AU255" s="134" t="s">
        <v>80</v>
      </c>
      <c r="AV255" s="12" t="s">
        <v>78</v>
      </c>
      <c r="AW255" s="12" t="s">
        <v>30</v>
      </c>
      <c r="AX255" s="12" t="s">
        <v>70</v>
      </c>
      <c r="AY255" s="134" t="s">
        <v>126</v>
      </c>
    </row>
    <row r="256" spans="1:65" s="13" customFormat="1" x14ac:dyDescent="0.2">
      <c r="A256" s="312"/>
      <c r="B256" s="313"/>
      <c r="C256" s="312"/>
      <c r="D256" s="309" t="s">
        <v>142</v>
      </c>
      <c r="E256" s="314" t="s">
        <v>3</v>
      </c>
      <c r="F256" s="315" t="s">
        <v>524</v>
      </c>
      <c r="G256" s="312"/>
      <c r="H256" s="316">
        <v>44.180999999999997</v>
      </c>
      <c r="I256" s="289"/>
      <c r="J256" s="312"/>
      <c r="K256" s="312"/>
      <c r="L256" s="137"/>
      <c r="M256" s="139"/>
      <c r="T256" s="140"/>
      <c r="AT256" s="138" t="s">
        <v>142</v>
      </c>
      <c r="AU256" s="138" t="s">
        <v>80</v>
      </c>
      <c r="AV256" s="13" t="s">
        <v>80</v>
      </c>
      <c r="AW256" s="13" t="s">
        <v>30</v>
      </c>
      <c r="AX256" s="13" t="s">
        <v>70</v>
      </c>
      <c r="AY256" s="138" t="s">
        <v>126</v>
      </c>
    </row>
    <row r="257" spans="1:65" s="13" customFormat="1" x14ac:dyDescent="0.2">
      <c r="A257" s="312"/>
      <c r="B257" s="313"/>
      <c r="C257" s="312"/>
      <c r="D257" s="309" t="s">
        <v>142</v>
      </c>
      <c r="E257" s="314" t="s">
        <v>3</v>
      </c>
      <c r="F257" s="315" t="s">
        <v>525</v>
      </c>
      <c r="G257" s="312"/>
      <c r="H257" s="316">
        <v>-8.484</v>
      </c>
      <c r="I257" s="289"/>
      <c r="J257" s="312"/>
      <c r="K257" s="312"/>
      <c r="L257" s="137"/>
      <c r="M257" s="139"/>
      <c r="T257" s="140"/>
      <c r="AT257" s="138" t="s">
        <v>142</v>
      </c>
      <c r="AU257" s="138" t="s">
        <v>80</v>
      </c>
      <c r="AV257" s="13" t="s">
        <v>80</v>
      </c>
      <c r="AW257" s="13" t="s">
        <v>30</v>
      </c>
      <c r="AX257" s="13" t="s">
        <v>70</v>
      </c>
      <c r="AY257" s="138" t="s">
        <v>126</v>
      </c>
    </row>
    <row r="258" spans="1:65" s="12" customFormat="1" x14ac:dyDescent="0.2">
      <c r="A258" s="307"/>
      <c r="B258" s="308"/>
      <c r="C258" s="307"/>
      <c r="D258" s="309" t="s">
        <v>142</v>
      </c>
      <c r="E258" s="310" t="s">
        <v>3</v>
      </c>
      <c r="F258" s="311" t="s">
        <v>526</v>
      </c>
      <c r="G258" s="307"/>
      <c r="H258" s="310" t="s">
        <v>3</v>
      </c>
      <c r="I258" s="288"/>
      <c r="J258" s="307"/>
      <c r="K258" s="307"/>
      <c r="L258" s="132"/>
      <c r="M258" s="135"/>
      <c r="T258" s="136"/>
      <c r="AT258" s="134" t="s">
        <v>142</v>
      </c>
      <c r="AU258" s="134" t="s">
        <v>80</v>
      </c>
      <c r="AV258" s="12" t="s">
        <v>78</v>
      </c>
      <c r="AW258" s="12" t="s">
        <v>30</v>
      </c>
      <c r="AX258" s="12" t="s">
        <v>70</v>
      </c>
      <c r="AY258" s="134" t="s">
        <v>126</v>
      </c>
    </row>
    <row r="259" spans="1:65" s="13" customFormat="1" x14ac:dyDescent="0.2">
      <c r="A259" s="312"/>
      <c r="B259" s="313"/>
      <c r="C259" s="312"/>
      <c r="D259" s="309" t="s">
        <v>142</v>
      </c>
      <c r="E259" s="314" t="s">
        <v>3</v>
      </c>
      <c r="F259" s="315" t="s">
        <v>527</v>
      </c>
      <c r="G259" s="312"/>
      <c r="H259" s="316">
        <v>7.1050000000000004</v>
      </c>
      <c r="I259" s="289"/>
      <c r="J259" s="312"/>
      <c r="K259" s="312"/>
      <c r="L259" s="137"/>
      <c r="M259" s="139"/>
      <c r="T259" s="140"/>
      <c r="AT259" s="138" t="s">
        <v>142</v>
      </c>
      <c r="AU259" s="138" t="s">
        <v>80</v>
      </c>
      <c r="AV259" s="13" t="s">
        <v>80</v>
      </c>
      <c r="AW259" s="13" t="s">
        <v>30</v>
      </c>
      <c r="AX259" s="13" t="s">
        <v>70</v>
      </c>
      <c r="AY259" s="138" t="s">
        <v>126</v>
      </c>
    </row>
    <row r="260" spans="1:65" s="14" customFormat="1" x14ac:dyDescent="0.2">
      <c r="A260" s="325"/>
      <c r="B260" s="326"/>
      <c r="C260" s="325"/>
      <c r="D260" s="309" t="s">
        <v>142</v>
      </c>
      <c r="E260" s="327" t="s">
        <v>3</v>
      </c>
      <c r="F260" s="328" t="s">
        <v>510</v>
      </c>
      <c r="G260" s="325"/>
      <c r="H260" s="329">
        <v>42.802</v>
      </c>
      <c r="I260" s="291"/>
      <c r="J260" s="325"/>
      <c r="K260" s="325"/>
      <c r="L260" s="144"/>
      <c r="M260" s="146"/>
      <c r="T260" s="147"/>
      <c r="AT260" s="145" t="s">
        <v>142</v>
      </c>
      <c r="AU260" s="145" t="s">
        <v>80</v>
      </c>
      <c r="AV260" s="14" t="s">
        <v>134</v>
      </c>
      <c r="AW260" s="14" t="s">
        <v>30</v>
      </c>
      <c r="AX260" s="14" t="s">
        <v>78</v>
      </c>
      <c r="AY260" s="145" t="s">
        <v>126</v>
      </c>
    </row>
    <row r="261" spans="1:65" s="1" customFormat="1" ht="37.799999999999997" customHeight="1" x14ac:dyDescent="0.2">
      <c r="A261" s="298"/>
      <c r="B261" s="299"/>
      <c r="C261" s="300" t="s">
        <v>528</v>
      </c>
      <c r="D261" s="300" t="s">
        <v>129</v>
      </c>
      <c r="E261" s="301" t="s">
        <v>529</v>
      </c>
      <c r="F261" s="302" t="s">
        <v>530</v>
      </c>
      <c r="G261" s="303" t="s">
        <v>132</v>
      </c>
      <c r="H261" s="304">
        <v>27.67</v>
      </c>
      <c r="I261" s="281">
        <v>0</v>
      </c>
      <c r="J261" s="330">
        <f>ROUND(I261*H261,2)</f>
        <v>0</v>
      </c>
      <c r="K261" s="302" t="s">
        <v>133</v>
      </c>
      <c r="L261" s="29"/>
      <c r="M261" s="124" t="s">
        <v>3</v>
      </c>
      <c r="N261" s="125" t="s">
        <v>41</v>
      </c>
      <c r="O261" s="126">
        <v>1.296</v>
      </c>
      <c r="P261" s="126">
        <f>O261*H261</f>
        <v>35.860320000000002</v>
      </c>
      <c r="Q261" s="126">
        <v>5.1119999999999999E-2</v>
      </c>
      <c r="R261" s="126">
        <f>Q261*H261</f>
        <v>1.4144904</v>
      </c>
      <c r="S261" s="126">
        <v>0</v>
      </c>
      <c r="T261" s="127">
        <f>S261*H261</f>
        <v>0</v>
      </c>
      <c r="AR261" s="128" t="s">
        <v>211</v>
      </c>
      <c r="AT261" s="128" t="s">
        <v>129</v>
      </c>
      <c r="AU261" s="128" t="s">
        <v>80</v>
      </c>
      <c r="AY261" s="17" t="s">
        <v>126</v>
      </c>
      <c r="BE261" s="129">
        <f>IF(N261="základní",J261,0)</f>
        <v>0</v>
      </c>
      <c r="BF261" s="129">
        <f>IF(N261="snížená",J261,0)</f>
        <v>0</v>
      </c>
      <c r="BG261" s="129">
        <f>IF(N261="zákl. přenesená",J261,0)</f>
        <v>0</v>
      </c>
      <c r="BH261" s="129">
        <f>IF(N261="sníž. přenesená",J261,0)</f>
        <v>0</v>
      </c>
      <c r="BI261" s="129">
        <f>IF(N261="nulová",J261,0)</f>
        <v>0</v>
      </c>
      <c r="BJ261" s="17" t="s">
        <v>78</v>
      </c>
      <c r="BK261" s="129">
        <f>ROUND(I261*H261,2)</f>
        <v>0</v>
      </c>
      <c r="BL261" s="17" t="s">
        <v>211</v>
      </c>
      <c r="BM261" s="128" t="s">
        <v>531</v>
      </c>
    </row>
    <row r="262" spans="1:65" s="1" customFormat="1" x14ac:dyDescent="0.2">
      <c r="A262" s="298"/>
      <c r="B262" s="299"/>
      <c r="C262" s="298"/>
      <c r="D262" s="305" t="s">
        <v>136</v>
      </c>
      <c r="E262" s="298"/>
      <c r="F262" s="306" t="s">
        <v>532</v>
      </c>
      <c r="G262" s="298"/>
      <c r="H262" s="298"/>
      <c r="I262" s="287"/>
      <c r="J262" s="298"/>
      <c r="K262" s="298"/>
      <c r="L262" s="29"/>
      <c r="M262" s="131"/>
      <c r="T262" s="50"/>
      <c r="AT262" s="17" t="s">
        <v>136</v>
      </c>
      <c r="AU262" s="17" t="s">
        <v>80</v>
      </c>
    </row>
    <row r="263" spans="1:65" s="12" customFormat="1" x14ac:dyDescent="0.2">
      <c r="A263" s="307"/>
      <c r="B263" s="308"/>
      <c r="C263" s="307"/>
      <c r="D263" s="309" t="s">
        <v>142</v>
      </c>
      <c r="E263" s="310" t="s">
        <v>3</v>
      </c>
      <c r="F263" s="311" t="s">
        <v>166</v>
      </c>
      <c r="G263" s="307"/>
      <c r="H263" s="310" t="s">
        <v>3</v>
      </c>
      <c r="I263" s="288"/>
      <c r="J263" s="307"/>
      <c r="K263" s="307"/>
      <c r="L263" s="132"/>
      <c r="M263" s="135"/>
      <c r="T263" s="136"/>
      <c r="AT263" s="134" t="s">
        <v>142</v>
      </c>
      <c r="AU263" s="134" t="s">
        <v>80</v>
      </c>
      <c r="AV263" s="12" t="s">
        <v>78</v>
      </c>
      <c r="AW263" s="12" t="s">
        <v>30</v>
      </c>
      <c r="AX263" s="12" t="s">
        <v>70</v>
      </c>
      <c r="AY263" s="134" t="s">
        <v>126</v>
      </c>
    </row>
    <row r="264" spans="1:65" s="12" customFormat="1" x14ac:dyDescent="0.2">
      <c r="A264" s="307"/>
      <c r="B264" s="308"/>
      <c r="C264" s="307"/>
      <c r="D264" s="309" t="s">
        <v>142</v>
      </c>
      <c r="E264" s="310" t="s">
        <v>3</v>
      </c>
      <c r="F264" s="311" t="s">
        <v>533</v>
      </c>
      <c r="G264" s="307"/>
      <c r="H264" s="310" t="s">
        <v>3</v>
      </c>
      <c r="I264" s="288"/>
      <c r="J264" s="307"/>
      <c r="K264" s="307"/>
      <c r="L264" s="132"/>
      <c r="M264" s="135"/>
      <c r="T264" s="136"/>
      <c r="AT264" s="134" t="s">
        <v>142</v>
      </c>
      <c r="AU264" s="134" t="s">
        <v>80</v>
      </c>
      <c r="AV264" s="12" t="s">
        <v>78</v>
      </c>
      <c r="AW264" s="12" t="s">
        <v>30</v>
      </c>
      <c r="AX264" s="12" t="s">
        <v>70</v>
      </c>
      <c r="AY264" s="134" t="s">
        <v>126</v>
      </c>
    </row>
    <row r="265" spans="1:65" s="13" customFormat="1" x14ac:dyDescent="0.2">
      <c r="A265" s="312"/>
      <c r="B265" s="313"/>
      <c r="C265" s="312"/>
      <c r="D265" s="309" t="s">
        <v>142</v>
      </c>
      <c r="E265" s="314" t="s">
        <v>3</v>
      </c>
      <c r="F265" s="315" t="s">
        <v>534</v>
      </c>
      <c r="G265" s="312"/>
      <c r="H265" s="316">
        <v>27.67</v>
      </c>
      <c r="I265" s="289"/>
      <c r="J265" s="312"/>
      <c r="K265" s="312"/>
      <c r="L265" s="137"/>
      <c r="M265" s="139"/>
      <c r="T265" s="140"/>
      <c r="AT265" s="138" t="s">
        <v>142</v>
      </c>
      <c r="AU265" s="138" t="s">
        <v>80</v>
      </c>
      <c r="AV265" s="13" t="s">
        <v>80</v>
      </c>
      <c r="AW265" s="13" t="s">
        <v>30</v>
      </c>
      <c r="AX265" s="13" t="s">
        <v>78</v>
      </c>
      <c r="AY265" s="138" t="s">
        <v>126</v>
      </c>
    </row>
    <row r="266" spans="1:65" s="1" customFormat="1" ht="24.15" customHeight="1" x14ac:dyDescent="0.2">
      <c r="A266" s="298"/>
      <c r="B266" s="299"/>
      <c r="C266" s="300" t="s">
        <v>535</v>
      </c>
      <c r="D266" s="300" t="s">
        <v>129</v>
      </c>
      <c r="E266" s="301" t="s">
        <v>536</v>
      </c>
      <c r="F266" s="302" t="s">
        <v>537</v>
      </c>
      <c r="G266" s="303" t="s">
        <v>132</v>
      </c>
      <c r="H266" s="304">
        <v>230.667</v>
      </c>
      <c r="I266" s="281">
        <v>0</v>
      </c>
      <c r="J266" s="330">
        <f>ROUND(I266*H266,2)</f>
        <v>0</v>
      </c>
      <c r="K266" s="302" t="s">
        <v>133</v>
      </c>
      <c r="L266" s="29"/>
      <c r="M266" s="124" t="s">
        <v>3</v>
      </c>
      <c r="N266" s="125" t="s">
        <v>41</v>
      </c>
      <c r="O266" s="126">
        <v>6.4000000000000001E-2</v>
      </c>
      <c r="P266" s="126">
        <f>O266*H266</f>
        <v>14.762688000000001</v>
      </c>
      <c r="Q266" s="126">
        <v>2.0000000000000001E-4</v>
      </c>
      <c r="R266" s="126">
        <f>Q266*H266</f>
        <v>4.6133400000000005E-2</v>
      </c>
      <c r="S266" s="126">
        <v>0</v>
      </c>
      <c r="T266" s="127">
        <f>S266*H266</f>
        <v>0</v>
      </c>
      <c r="AR266" s="128" t="s">
        <v>211</v>
      </c>
      <c r="AT266" s="128" t="s">
        <v>129</v>
      </c>
      <c r="AU266" s="128" t="s">
        <v>80</v>
      </c>
      <c r="AY266" s="17" t="s">
        <v>126</v>
      </c>
      <c r="BE266" s="129">
        <f>IF(N266="základní",J266,0)</f>
        <v>0</v>
      </c>
      <c r="BF266" s="129">
        <f>IF(N266="snížená",J266,0)</f>
        <v>0</v>
      </c>
      <c r="BG266" s="129">
        <f>IF(N266="zákl. přenesená",J266,0)</f>
        <v>0</v>
      </c>
      <c r="BH266" s="129">
        <f>IF(N266="sníž. přenesená",J266,0)</f>
        <v>0</v>
      </c>
      <c r="BI266" s="129">
        <f>IF(N266="nulová",J266,0)</f>
        <v>0</v>
      </c>
      <c r="BJ266" s="17" t="s">
        <v>78</v>
      </c>
      <c r="BK266" s="129">
        <f>ROUND(I266*H266,2)</f>
        <v>0</v>
      </c>
      <c r="BL266" s="17" t="s">
        <v>211</v>
      </c>
      <c r="BM266" s="128" t="s">
        <v>538</v>
      </c>
    </row>
    <row r="267" spans="1:65" s="1" customFormat="1" x14ac:dyDescent="0.2">
      <c r="A267" s="298"/>
      <c r="B267" s="299"/>
      <c r="C267" s="298"/>
      <c r="D267" s="305" t="s">
        <v>136</v>
      </c>
      <c r="E267" s="298"/>
      <c r="F267" s="306" t="s">
        <v>539</v>
      </c>
      <c r="G267" s="298"/>
      <c r="H267" s="298"/>
      <c r="I267" s="287"/>
      <c r="J267" s="298"/>
      <c r="K267" s="298"/>
      <c r="L267" s="29"/>
      <c r="M267" s="131"/>
      <c r="T267" s="50"/>
      <c r="AT267" s="17" t="s">
        <v>136</v>
      </c>
      <c r="AU267" s="17" t="s">
        <v>80</v>
      </c>
    </row>
    <row r="268" spans="1:65" s="12" customFormat="1" x14ac:dyDescent="0.2">
      <c r="A268" s="307"/>
      <c r="B268" s="308"/>
      <c r="C268" s="307"/>
      <c r="D268" s="309" t="s">
        <v>142</v>
      </c>
      <c r="E268" s="310" t="s">
        <v>3</v>
      </c>
      <c r="F268" s="311" t="s">
        <v>166</v>
      </c>
      <c r="G268" s="307"/>
      <c r="H268" s="310" t="s">
        <v>3</v>
      </c>
      <c r="I268" s="288"/>
      <c r="J268" s="307"/>
      <c r="K268" s="307"/>
      <c r="L268" s="132"/>
      <c r="M268" s="135"/>
      <c r="T268" s="136"/>
      <c r="AT268" s="134" t="s">
        <v>142</v>
      </c>
      <c r="AU268" s="134" t="s">
        <v>80</v>
      </c>
      <c r="AV268" s="12" t="s">
        <v>78</v>
      </c>
      <c r="AW268" s="12" t="s">
        <v>30</v>
      </c>
      <c r="AX268" s="12" t="s">
        <v>70</v>
      </c>
      <c r="AY268" s="134" t="s">
        <v>126</v>
      </c>
    </row>
    <row r="269" spans="1:65" s="13" customFormat="1" x14ac:dyDescent="0.2">
      <c r="A269" s="312"/>
      <c r="B269" s="313"/>
      <c r="C269" s="312"/>
      <c r="D269" s="309" t="s">
        <v>142</v>
      </c>
      <c r="E269" s="314" t="s">
        <v>3</v>
      </c>
      <c r="F269" s="315" t="s">
        <v>540</v>
      </c>
      <c r="G269" s="312"/>
      <c r="H269" s="316">
        <v>230.667</v>
      </c>
      <c r="I269" s="289"/>
      <c r="J269" s="312"/>
      <c r="K269" s="312"/>
      <c r="L269" s="137"/>
      <c r="M269" s="139"/>
      <c r="T269" s="140"/>
      <c r="AT269" s="138" t="s">
        <v>142</v>
      </c>
      <c r="AU269" s="138" t="s">
        <v>80</v>
      </c>
      <c r="AV269" s="13" t="s">
        <v>80</v>
      </c>
      <c r="AW269" s="13" t="s">
        <v>30</v>
      </c>
      <c r="AX269" s="13" t="s">
        <v>78</v>
      </c>
      <c r="AY269" s="138" t="s">
        <v>126</v>
      </c>
    </row>
    <row r="270" spans="1:65" s="1" customFormat="1" ht="24.15" customHeight="1" x14ac:dyDescent="0.2">
      <c r="A270" s="298"/>
      <c r="B270" s="299"/>
      <c r="C270" s="300" t="s">
        <v>541</v>
      </c>
      <c r="D270" s="300" t="s">
        <v>129</v>
      </c>
      <c r="E270" s="301" t="s">
        <v>542</v>
      </c>
      <c r="F270" s="302" t="s">
        <v>543</v>
      </c>
      <c r="G270" s="303" t="s">
        <v>217</v>
      </c>
      <c r="H270" s="304">
        <v>7.9</v>
      </c>
      <c r="I270" s="281">
        <v>0</v>
      </c>
      <c r="J270" s="330">
        <f>ROUND(I270*H270,2)</f>
        <v>0</v>
      </c>
      <c r="K270" s="302" t="s">
        <v>133</v>
      </c>
      <c r="L270" s="29"/>
      <c r="M270" s="124" t="s">
        <v>3</v>
      </c>
      <c r="N270" s="125" t="s">
        <v>41</v>
      </c>
      <c r="O270" s="126">
        <v>5.7000000000000002E-2</v>
      </c>
      <c r="P270" s="126">
        <f>O270*H270</f>
        <v>0.45030000000000003</v>
      </c>
      <c r="Q270" s="126">
        <v>1.3999999999999999E-4</v>
      </c>
      <c r="R270" s="126">
        <f>Q270*H270</f>
        <v>1.106E-3</v>
      </c>
      <c r="S270" s="126">
        <v>0</v>
      </c>
      <c r="T270" s="127">
        <f>S270*H270</f>
        <v>0</v>
      </c>
      <c r="AR270" s="128" t="s">
        <v>211</v>
      </c>
      <c r="AT270" s="128" t="s">
        <v>129</v>
      </c>
      <c r="AU270" s="128" t="s">
        <v>80</v>
      </c>
      <c r="AY270" s="17" t="s">
        <v>126</v>
      </c>
      <c r="BE270" s="129">
        <f>IF(N270="základní",J270,0)</f>
        <v>0</v>
      </c>
      <c r="BF270" s="129">
        <f>IF(N270="snížená",J270,0)</f>
        <v>0</v>
      </c>
      <c r="BG270" s="129">
        <f>IF(N270="zákl. přenesená",J270,0)</f>
        <v>0</v>
      </c>
      <c r="BH270" s="129">
        <f>IF(N270="sníž. přenesená",J270,0)</f>
        <v>0</v>
      </c>
      <c r="BI270" s="129">
        <f>IF(N270="nulová",J270,0)</f>
        <v>0</v>
      </c>
      <c r="BJ270" s="17" t="s">
        <v>78</v>
      </c>
      <c r="BK270" s="129">
        <f>ROUND(I270*H270,2)</f>
        <v>0</v>
      </c>
      <c r="BL270" s="17" t="s">
        <v>211</v>
      </c>
      <c r="BM270" s="128" t="s">
        <v>544</v>
      </c>
    </row>
    <row r="271" spans="1:65" s="1" customFormat="1" x14ac:dyDescent="0.2">
      <c r="A271" s="298"/>
      <c r="B271" s="299"/>
      <c r="C271" s="298"/>
      <c r="D271" s="305" t="s">
        <v>136</v>
      </c>
      <c r="E271" s="298"/>
      <c r="F271" s="306" t="s">
        <v>545</v>
      </c>
      <c r="G271" s="298"/>
      <c r="H271" s="298"/>
      <c r="I271" s="287"/>
      <c r="J271" s="298"/>
      <c r="K271" s="298"/>
      <c r="L271" s="29"/>
      <c r="M271" s="131"/>
      <c r="T271" s="50"/>
      <c r="AT271" s="17" t="s">
        <v>136</v>
      </c>
      <c r="AU271" s="17" t="s">
        <v>80</v>
      </c>
    </row>
    <row r="272" spans="1:65" s="12" customFormat="1" x14ac:dyDescent="0.2">
      <c r="A272" s="307"/>
      <c r="B272" s="308"/>
      <c r="C272" s="307"/>
      <c r="D272" s="309" t="s">
        <v>142</v>
      </c>
      <c r="E272" s="310" t="s">
        <v>3</v>
      </c>
      <c r="F272" s="311" t="s">
        <v>166</v>
      </c>
      <c r="G272" s="307"/>
      <c r="H272" s="310" t="s">
        <v>3</v>
      </c>
      <c r="I272" s="288"/>
      <c r="J272" s="307"/>
      <c r="K272" s="307"/>
      <c r="L272" s="132"/>
      <c r="M272" s="135"/>
      <c r="T272" s="136"/>
      <c r="AT272" s="134" t="s">
        <v>142</v>
      </c>
      <c r="AU272" s="134" t="s">
        <v>80</v>
      </c>
      <c r="AV272" s="12" t="s">
        <v>78</v>
      </c>
      <c r="AW272" s="12" t="s">
        <v>30</v>
      </c>
      <c r="AX272" s="12" t="s">
        <v>70</v>
      </c>
      <c r="AY272" s="134" t="s">
        <v>126</v>
      </c>
    </row>
    <row r="273" spans="1:65" s="13" customFormat="1" x14ac:dyDescent="0.2">
      <c r="A273" s="312"/>
      <c r="B273" s="313"/>
      <c r="C273" s="312"/>
      <c r="D273" s="309" t="s">
        <v>142</v>
      </c>
      <c r="E273" s="314" t="s">
        <v>3</v>
      </c>
      <c r="F273" s="315" t="s">
        <v>546</v>
      </c>
      <c r="G273" s="312"/>
      <c r="H273" s="316">
        <v>7.9</v>
      </c>
      <c r="I273" s="289"/>
      <c r="J273" s="312"/>
      <c r="K273" s="312"/>
      <c r="L273" s="137"/>
      <c r="M273" s="139"/>
      <c r="T273" s="140"/>
      <c r="AT273" s="138" t="s">
        <v>142</v>
      </c>
      <c r="AU273" s="138" t="s">
        <v>80</v>
      </c>
      <c r="AV273" s="13" t="s">
        <v>80</v>
      </c>
      <c r="AW273" s="13" t="s">
        <v>30</v>
      </c>
      <c r="AX273" s="13" t="s">
        <v>78</v>
      </c>
      <c r="AY273" s="138" t="s">
        <v>126</v>
      </c>
    </row>
    <row r="274" spans="1:65" s="1" customFormat="1" ht="24.15" customHeight="1" x14ac:dyDescent="0.2">
      <c r="A274" s="298"/>
      <c r="B274" s="299"/>
      <c r="C274" s="300" t="s">
        <v>547</v>
      </c>
      <c r="D274" s="300" t="s">
        <v>129</v>
      </c>
      <c r="E274" s="301" t="s">
        <v>548</v>
      </c>
      <c r="F274" s="302" t="s">
        <v>549</v>
      </c>
      <c r="G274" s="303" t="s">
        <v>132</v>
      </c>
      <c r="H274" s="304">
        <v>42.802</v>
      </c>
      <c r="I274" s="281">
        <v>0</v>
      </c>
      <c r="J274" s="330">
        <f>ROUND(I274*H274,2)</f>
        <v>0</v>
      </c>
      <c r="K274" s="302" t="s">
        <v>133</v>
      </c>
      <c r="L274" s="29"/>
      <c r="M274" s="124" t="s">
        <v>3</v>
      </c>
      <c r="N274" s="125" t="s">
        <v>41</v>
      </c>
      <c r="O274" s="126">
        <v>0.08</v>
      </c>
      <c r="P274" s="126">
        <f>O274*H274</f>
        <v>3.4241600000000001</v>
      </c>
      <c r="Q274" s="126">
        <v>0</v>
      </c>
      <c r="R274" s="126">
        <f>Q274*H274</f>
        <v>0</v>
      </c>
      <c r="S274" s="126">
        <v>0</v>
      </c>
      <c r="T274" s="127">
        <f>S274*H274</f>
        <v>0</v>
      </c>
      <c r="AR274" s="128" t="s">
        <v>211</v>
      </c>
      <c r="AT274" s="128" t="s">
        <v>129</v>
      </c>
      <c r="AU274" s="128" t="s">
        <v>80</v>
      </c>
      <c r="AY274" s="17" t="s">
        <v>126</v>
      </c>
      <c r="BE274" s="129">
        <f>IF(N274="základní",J274,0)</f>
        <v>0</v>
      </c>
      <c r="BF274" s="129">
        <f>IF(N274="snížená",J274,0)</f>
        <v>0</v>
      </c>
      <c r="BG274" s="129">
        <f>IF(N274="zákl. přenesená",J274,0)</f>
        <v>0</v>
      </c>
      <c r="BH274" s="129">
        <f>IF(N274="sníž. přenesená",J274,0)</f>
        <v>0</v>
      </c>
      <c r="BI274" s="129">
        <f>IF(N274="nulová",J274,0)</f>
        <v>0</v>
      </c>
      <c r="BJ274" s="17" t="s">
        <v>78</v>
      </c>
      <c r="BK274" s="129">
        <f>ROUND(I274*H274,2)</f>
        <v>0</v>
      </c>
      <c r="BL274" s="17" t="s">
        <v>211</v>
      </c>
      <c r="BM274" s="128" t="s">
        <v>550</v>
      </c>
    </row>
    <row r="275" spans="1:65" s="1" customFormat="1" x14ac:dyDescent="0.2">
      <c r="A275" s="298"/>
      <c r="B275" s="299"/>
      <c r="C275" s="298"/>
      <c r="D275" s="305" t="s">
        <v>136</v>
      </c>
      <c r="E275" s="298"/>
      <c r="F275" s="306" t="s">
        <v>551</v>
      </c>
      <c r="G275" s="298"/>
      <c r="H275" s="298"/>
      <c r="I275" s="287"/>
      <c r="J275" s="298"/>
      <c r="K275" s="298"/>
      <c r="L275" s="29"/>
      <c r="M275" s="131"/>
      <c r="T275" s="50"/>
      <c r="AT275" s="17" t="s">
        <v>136</v>
      </c>
      <c r="AU275" s="17" t="s">
        <v>80</v>
      </c>
    </row>
    <row r="276" spans="1:65" s="12" customFormat="1" x14ac:dyDescent="0.2">
      <c r="A276" s="307"/>
      <c r="B276" s="308"/>
      <c r="C276" s="307"/>
      <c r="D276" s="309" t="s">
        <v>142</v>
      </c>
      <c r="E276" s="310" t="s">
        <v>3</v>
      </c>
      <c r="F276" s="311" t="s">
        <v>166</v>
      </c>
      <c r="G276" s="307"/>
      <c r="H276" s="310" t="s">
        <v>3</v>
      </c>
      <c r="I276" s="288"/>
      <c r="J276" s="307"/>
      <c r="K276" s="307"/>
      <c r="L276" s="132"/>
      <c r="M276" s="135"/>
      <c r="T276" s="136"/>
      <c r="AT276" s="134" t="s">
        <v>142</v>
      </c>
      <c r="AU276" s="134" t="s">
        <v>80</v>
      </c>
      <c r="AV276" s="12" t="s">
        <v>78</v>
      </c>
      <c r="AW276" s="12" t="s">
        <v>30</v>
      </c>
      <c r="AX276" s="12" t="s">
        <v>70</v>
      </c>
      <c r="AY276" s="134" t="s">
        <v>126</v>
      </c>
    </row>
    <row r="277" spans="1:65" s="12" customFormat="1" x14ac:dyDescent="0.2">
      <c r="A277" s="307"/>
      <c r="B277" s="308"/>
      <c r="C277" s="307"/>
      <c r="D277" s="309" t="s">
        <v>142</v>
      </c>
      <c r="E277" s="310" t="s">
        <v>3</v>
      </c>
      <c r="F277" s="311" t="s">
        <v>552</v>
      </c>
      <c r="G277" s="307"/>
      <c r="H277" s="310" t="s">
        <v>3</v>
      </c>
      <c r="I277" s="288"/>
      <c r="J277" s="307"/>
      <c r="K277" s="307"/>
      <c r="L277" s="132"/>
      <c r="M277" s="135"/>
      <c r="T277" s="136"/>
      <c r="AT277" s="134" t="s">
        <v>142</v>
      </c>
      <c r="AU277" s="134" t="s">
        <v>80</v>
      </c>
      <c r="AV277" s="12" t="s">
        <v>78</v>
      </c>
      <c r="AW277" s="12" t="s">
        <v>30</v>
      </c>
      <c r="AX277" s="12" t="s">
        <v>70</v>
      </c>
      <c r="AY277" s="134" t="s">
        <v>126</v>
      </c>
    </row>
    <row r="278" spans="1:65" s="12" customFormat="1" x14ac:dyDescent="0.2">
      <c r="A278" s="307"/>
      <c r="B278" s="308"/>
      <c r="C278" s="307"/>
      <c r="D278" s="309" t="s">
        <v>142</v>
      </c>
      <c r="E278" s="310" t="s">
        <v>3</v>
      </c>
      <c r="F278" s="311" t="s">
        <v>523</v>
      </c>
      <c r="G278" s="307"/>
      <c r="H278" s="310" t="s">
        <v>3</v>
      </c>
      <c r="I278" s="288"/>
      <c r="J278" s="307"/>
      <c r="K278" s="307"/>
      <c r="L278" s="132"/>
      <c r="M278" s="135"/>
      <c r="T278" s="136"/>
      <c r="AT278" s="134" t="s">
        <v>142</v>
      </c>
      <c r="AU278" s="134" t="s">
        <v>80</v>
      </c>
      <c r="AV278" s="12" t="s">
        <v>78</v>
      </c>
      <c r="AW278" s="12" t="s">
        <v>30</v>
      </c>
      <c r="AX278" s="12" t="s">
        <v>70</v>
      </c>
      <c r="AY278" s="134" t="s">
        <v>126</v>
      </c>
    </row>
    <row r="279" spans="1:65" s="13" customFormat="1" x14ac:dyDescent="0.2">
      <c r="A279" s="312"/>
      <c r="B279" s="313"/>
      <c r="C279" s="312"/>
      <c r="D279" s="309" t="s">
        <v>142</v>
      </c>
      <c r="E279" s="314" t="s">
        <v>3</v>
      </c>
      <c r="F279" s="315" t="s">
        <v>524</v>
      </c>
      <c r="G279" s="312"/>
      <c r="H279" s="316">
        <v>44.180999999999997</v>
      </c>
      <c r="I279" s="289"/>
      <c r="J279" s="312"/>
      <c r="K279" s="312"/>
      <c r="L279" s="137"/>
      <c r="M279" s="139"/>
      <c r="T279" s="140"/>
      <c r="AT279" s="138" t="s">
        <v>142</v>
      </c>
      <c r="AU279" s="138" t="s">
        <v>80</v>
      </c>
      <c r="AV279" s="13" t="s">
        <v>80</v>
      </c>
      <c r="AW279" s="13" t="s">
        <v>30</v>
      </c>
      <c r="AX279" s="13" t="s">
        <v>70</v>
      </c>
      <c r="AY279" s="138" t="s">
        <v>126</v>
      </c>
    </row>
    <row r="280" spans="1:65" s="13" customFormat="1" x14ac:dyDescent="0.2">
      <c r="A280" s="312"/>
      <c r="B280" s="313"/>
      <c r="C280" s="312"/>
      <c r="D280" s="309" t="s">
        <v>142</v>
      </c>
      <c r="E280" s="314" t="s">
        <v>3</v>
      </c>
      <c r="F280" s="315" t="s">
        <v>525</v>
      </c>
      <c r="G280" s="312"/>
      <c r="H280" s="316">
        <v>-8.484</v>
      </c>
      <c r="I280" s="289"/>
      <c r="J280" s="312"/>
      <c r="K280" s="312"/>
      <c r="L280" s="137"/>
      <c r="M280" s="139"/>
      <c r="T280" s="140"/>
      <c r="AT280" s="138" t="s">
        <v>142</v>
      </c>
      <c r="AU280" s="138" t="s">
        <v>80</v>
      </c>
      <c r="AV280" s="13" t="s">
        <v>80</v>
      </c>
      <c r="AW280" s="13" t="s">
        <v>30</v>
      </c>
      <c r="AX280" s="13" t="s">
        <v>70</v>
      </c>
      <c r="AY280" s="138" t="s">
        <v>126</v>
      </c>
    </row>
    <row r="281" spans="1:65" s="12" customFormat="1" x14ac:dyDescent="0.2">
      <c r="A281" s="307"/>
      <c r="B281" s="308"/>
      <c r="C281" s="307"/>
      <c r="D281" s="309" t="s">
        <v>142</v>
      </c>
      <c r="E281" s="310" t="s">
        <v>3</v>
      </c>
      <c r="F281" s="311" t="s">
        <v>526</v>
      </c>
      <c r="G281" s="307"/>
      <c r="H281" s="310" t="s">
        <v>3</v>
      </c>
      <c r="I281" s="288"/>
      <c r="J281" s="307"/>
      <c r="K281" s="307"/>
      <c r="L281" s="132"/>
      <c r="M281" s="135"/>
      <c r="T281" s="136"/>
      <c r="AT281" s="134" t="s">
        <v>142</v>
      </c>
      <c r="AU281" s="134" t="s">
        <v>80</v>
      </c>
      <c r="AV281" s="12" t="s">
        <v>78</v>
      </c>
      <c r="AW281" s="12" t="s">
        <v>30</v>
      </c>
      <c r="AX281" s="12" t="s">
        <v>70</v>
      </c>
      <c r="AY281" s="134" t="s">
        <v>126</v>
      </c>
    </row>
    <row r="282" spans="1:65" s="13" customFormat="1" x14ac:dyDescent="0.2">
      <c r="A282" s="312"/>
      <c r="B282" s="313"/>
      <c r="C282" s="312"/>
      <c r="D282" s="309" t="s">
        <v>142</v>
      </c>
      <c r="E282" s="314" t="s">
        <v>3</v>
      </c>
      <c r="F282" s="315" t="s">
        <v>527</v>
      </c>
      <c r="G282" s="312"/>
      <c r="H282" s="316">
        <v>7.1050000000000004</v>
      </c>
      <c r="I282" s="289"/>
      <c r="J282" s="312"/>
      <c r="K282" s="312"/>
      <c r="L282" s="137"/>
      <c r="M282" s="139"/>
      <c r="T282" s="140"/>
      <c r="AT282" s="138" t="s">
        <v>142</v>
      </c>
      <c r="AU282" s="138" t="s">
        <v>80</v>
      </c>
      <c r="AV282" s="13" t="s">
        <v>80</v>
      </c>
      <c r="AW282" s="13" t="s">
        <v>30</v>
      </c>
      <c r="AX282" s="13" t="s">
        <v>70</v>
      </c>
      <c r="AY282" s="138" t="s">
        <v>126</v>
      </c>
    </row>
    <row r="283" spans="1:65" s="14" customFormat="1" x14ac:dyDescent="0.2">
      <c r="A283" s="325"/>
      <c r="B283" s="326"/>
      <c r="C283" s="325"/>
      <c r="D283" s="309" t="s">
        <v>142</v>
      </c>
      <c r="E283" s="327" t="s">
        <v>3</v>
      </c>
      <c r="F283" s="328" t="s">
        <v>510</v>
      </c>
      <c r="G283" s="325"/>
      <c r="H283" s="329">
        <v>42.802</v>
      </c>
      <c r="I283" s="291"/>
      <c r="J283" s="325"/>
      <c r="K283" s="325"/>
      <c r="L283" s="144"/>
      <c r="M283" s="146"/>
      <c r="T283" s="147"/>
      <c r="AT283" s="145" t="s">
        <v>142</v>
      </c>
      <c r="AU283" s="145" t="s">
        <v>80</v>
      </c>
      <c r="AV283" s="14" t="s">
        <v>134</v>
      </c>
      <c r="AW283" s="14" t="s">
        <v>30</v>
      </c>
      <c r="AX283" s="14" t="s">
        <v>78</v>
      </c>
      <c r="AY283" s="145" t="s">
        <v>126</v>
      </c>
    </row>
    <row r="284" spans="1:65" s="1" customFormat="1" ht="16.5" customHeight="1" x14ac:dyDescent="0.2">
      <c r="A284" s="298"/>
      <c r="B284" s="299"/>
      <c r="C284" s="318" t="s">
        <v>553</v>
      </c>
      <c r="D284" s="318" t="s">
        <v>271</v>
      </c>
      <c r="E284" s="319" t="s">
        <v>554</v>
      </c>
      <c r="F284" s="320" t="s">
        <v>555</v>
      </c>
      <c r="G284" s="321" t="s">
        <v>132</v>
      </c>
      <c r="H284" s="322">
        <v>44.942</v>
      </c>
      <c r="I284" s="282">
        <v>0</v>
      </c>
      <c r="J284" s="333">
        <f>ROUND(I284*H284,2)</f>
        <v>0</v>
      </c>
      <c r="K284" s="320" t="s">
        <v>133</v>
      </c>
      <c r="L284" s="141"/>
      <c r="M284" s="142" t="s">
        <v>3</v>
      </c>
      <c r="N284" s="143" t="s">
        <v>41</v>
      </c>
      <c r="O284" s="126">
        <v>0</v>
      </c>
      <c r="P284" s="126">
        <f>O284*H284</f>
        <v>0</v>
      </c>
      <c r="Q284" s="126">
        <v>3.0000000000000001E-3</v>
      </c>
      <c r="R284" s="126">
        <f>Q284*H284</f>
        <v>0.134826</v>
      </c>
      <c r="S284" s="126">
        <v>0</v>
      </c>
      <c r="T284" s="127">
        <f>S284*H284</f>
        <v>0</v>
      </c>
      <c r="AR284" s="128" t="s">
        <v>274</v>
      </c>
      <c r="AT284" s="128" t="s">
        <v>271</v>
      </c>
      <c r="AU284" s="128" t="s">
        <v>80</v>
      </c>
      <c r="AY284" s="17" t="s">
        <v>126</v>
      </c>
      <c r="BE284" s="129">
        <f>IF(N284="základní",J284,0)</f>
        <v>0</v>
      </c>
      <c r="BF284" s="129">
        <f>IF(N284="snížená",J284,0)</f>
        <v>0</v>
      </c>
      <c r="BG284" s="129">
        <f>IF(N284="zákl. přenesená",J284,0)</f>
        <v>0</v>
      </c>
      <c r="BH284" s="129">
        <f>IF(N284="sníž. přenesená",J284,0)</f>
        <v>0</v>
      </c>
      <c r="BI284" s="129">
        <f>IF(N284="nulová",J284,0)</f>
        <v>0</v>
      </c>
      <c r="BJ284" s="17" t="s">
        <v>78</v>
      </c>
      <c r="BK284" s="129">
        <f>ROUND(I284*H284,2)</f>
        <v>0</v>
      </c>
      <c r="BL284" s="17" t="s">
        <v>211</v>
      </c>
      <c r="BM284" s="128" t="s">
        <v>556</v>
      </c>
    </row>
    <row r="285" spans="1:65" s="13" customFormat="1" x14ac:dyDescent="0.2">
      <c r="A285" s="312"/>
      <c r="B285" s="313"/>
      <c r="C285" s="312"/>
      <c r="D285" s="309" t="s">
        <v>142</v>
      </c>
      <c r="E285" s="312"/>
      <c r="F285" s="315" t="s">
        <v>557</v>
      </c>
      <c r="G285" s="312"/>
      <c r="H285" s="316">
        <v>44.942</v>
      </c>
      <c r="I285" s="289"/>
      <c r="J285" s="312"/>
      <c r="K285" s="312"/>
      <c r="L285" s="137"/>
      <c r="M285" s="139"/>
      <c r="T285" s="140"/>
      <c r="AT285" s="138" t="s">
        <v>142</v>
      </c>
      <c r="AU285" s="138" t="s">
        <v>80</v>
      </c>
      <c r="AV285" s="13" t="s">
        <v>80</v>
      </c>
      <c r="AW285" s="13" t="s">
        <v>4</v>
      </c>
      <c r="AX285" s="13" t="s">
        <v>78</v>
      </c>
      <c r="AY285" s="138" t="s">
        <v>126</v>
      </c>
    </row>
    <row r="286" spans="1:65" s="1" customFormat="1" ht="33" customHeight="1" x14ac:dyDescent="0.2">
      <c r="A286" s="298"/>
      <c r="B286" s="299"/>
      <c r="C286" s="300" t="s">
        <v>558</v>
      </c>
      <c r="D286" s="300" t="s">
        <v>129</v>
      </c>
      <c r="E286" s="301" t="s">
        <v>559</v>
      </c>
      <c r="F286" s="302" t="s">
        <v>560</v>
      </c>
      <c r="G286" s="303" t="s">
        <v>132</v>
      </c>
      <c r="H286" s="304">
        <v>32.070999999999998</v>
      </c>
      <c r="I286" s="281">
        <v>0</v>
      </c>
      <c r="J286" s="330">
        <f>ROUND(I286*H286,2)</f>
        <v>0</v>
      </c>
      <c r="K286" s="302" t="s">
        <v>133</v>
      </c>
      <c r="L286" s="29"/>
      <c r="M286" s="124" t="s">
        <v>3</v>
      </c>
      <c r="N286" s="125" t="s">
        <v>41</v>
      </c>
      <c r="O286" s="126">
        <v>0.95899999999999996</v>
      </c>
      <c r="P286" s="126">
        <f>O286*H286</f>
        <v>30.756088999999996</v>
      </c>
      <c r="Q286" s="126">
        <v>2.5069999999999999E-2</v>
      </c>
      <c r="R286" s="126">
        <f>Q286*H286</f>
        <v>0.80401996999999992</v>
      </c>
      <c r="S286" s="126">
        <v>0</v>
      </c>
      <c r="T286" s="127">
        <f>S286*H286</f>
        <v>0</v>
      </c>
      <c r="AR286" s="128" t="s">
        <v>211</v>
      </c>
      <c r="AT286" s="128" t="s">
        <v>129</v>
      </c>
      <c r="AU286" s="128" t="s">
        <v>80</v>
      </c>
      <c r="AY286" s="17" t="s">
        <v>126</v>
      </c>
      <c r="BE286" s="129">
        <f>IF(N286="základní",J286,0)</f>
        <v>0</v>
      </c>
      <c r="BF286" s="129">
        <f>IF(N286="snížená",J286,0)</f>
        <v>0</v>
      </c>
      <c r="BG286" s="129">
        <f>IF(N286="zákl. přenesená",J286,0)</f>
        <v>0</v>
      </c>
      <c r="BH286" s="129">
        <f>IF(N286="sníž. přenesená",J286,0)</f>
        <v>0</v>
      </c>
      <c r="BI286" s="129">
        <f>IF(N286="nulová",J286,0)</f>
        <v>0</v>
      </c>
      <c r="BJ286" s="17" t="s">
        <v>78</v>
      </c>
      <c r="BK286" s="129">
        <f>ROUND(I286*H286,2)</f>
        <v>0</v>
      </c>
      <c r="BL286" s="17" t="s">
        <v>211</v>
      </c>
      <c r="BM286" s="128" t="s">
        <v>561</v>
      </c>
    </row>
    <row r="287" spans="1:65" s="1" customFormat="1" x14ac:dyDescent="0.2">
      <c r="A287" s="298"/>
      <c r="B287" s="299"/>
      <c r="C287" s="298"/>
      <c r="D287" s="305" t="s">
        <v>136</v>
      </c>
      <c r="E287" s="298"/>
      <c r="F287" s="306" t="s">
        <v>562</v>
      </c>
      <c r="G287" s="298"/>
      <c r="H287" s="298"/>
      <c r="I287" s="287"/>
      <c r="J287" s="298"/>
      <c r="K287" s="298"/>
      <c r="L287" s="29"/>
      <c r="M287" s="131"/>
      <c r="T287" s="50"/>
      <c r="AT287" s="17" t="s">
        <v>136</v>
      </c>
      <c r="AU287" s="17" t="s">
        <v>80</v>
      </c>
    </row>
    <row r="288" spans="1:65" s="12" customFormat="1" x14ac:dyDescent="0.2">
      <c r="A288" s="307"/>
      <c r="B288" s="308"/>
      <c r="C288" s="307"/>
      <c r="D288" s="309" t="s">
        <v>142</v>
      </c>
      <c r="E288" s="310" t="s">
        <v>3</v>
      </c>
      <c r="F288" s="311" t="s">
        <v>166</v>
      </c>
      <c r="G288" s="307"/>
      <c r="H288" s="310" t="s">
        <v>3</v>
      </c>
      <c r="I288" s="288"/>
      <c r="J288" s="307"/>
      <c r="K288" s="307"/>
      <c r="L288" s="132"/>
      <c r="M288" s="135"/>
      <c r="T288" s="136"/>
      <c r="AT288" s="134" t="s">
        <v>142</v>
      </c>
      <c r="AU288" s="134" t="s">
        <v>80</v>
      </c>
      <c r="AV288" s="12" t="s">
        <v>78</v>
      </c>
      <c r="AW288" s="12" t="s">
        <v>30</v>
      </c>
      <c r="AX288" s="12" t="s">
        <v>70</v>
      </c>
      <c r="AY288" s="134" t="s">
        <v>126</v>
      </c>
    </row>
    <row r="289" spans="1:65" s="12" customFormat="1" x14ac:dyDescent="0.2">
      <c r="A289" s="307"/>
      <c r="B289" s="308"/>
      <c r="C289" s="307"/>
      <c r="D289" s="309" t="s">
        <v>142</v>
      </c>
      <c r="E289" s="310" t="s">
        <v>3</v>
      </c>
      <c r="F289" s="311" t="s">
        <v>563</v>
      </c>
      <c r="G289" s="307"/>
      <c r="H289" s="310" t="s">
        <v>3</v>
      </c>
      <c r="I289" s="288"/>
      <c r="J289" s="307"/>
      <c r="K289" s="307"/>
      <c r="L289" s="132"/>
      <c r="M289" s="135"/>
      <c r="T289" s="136"/>
      <c r="AT289" s="134" t="s">
        <v>142</v>
      </c>
      <c r="AU289" s="134" t="s">
        <v>80</v>
      </c>
      <c r="AV289" s="12" t="s">
        <v>78</v>
      </c>
      <c r="AW289" s="12" t="s">
        <v>30</v>
      </c>
      <c r="AX289" s="12" t="s">
        <v>70</v>
      </c>
      <c r="AY289" s="134" t="s">
        <v>126</v>
      </c>
    </row>
    <row r="290" spans="1:65" s="13" customFormat="1" x14ac:dyDescent="0.2">
      <c r="A290" s="312"/>
      <c r="B290" s="313"/>
      <c r="C290" s="312"/>
      <c r="D290" s="309" t="s">
        <v>142</v>
      </c>
      <c r="E290" s="314" t="s">
        <v>3</v>
      </c>
      <c r="F290" s="315" t="s">
        <v>564</v>
      </c>
      <c r="G290" s="312"/>
      <c r="H290" s="316">
        <v>32.070999999999998</v>
      </c>
      <c r="I290" s="289"/>
      <c r="J290" s="312"/>
      <c r="K290" s="312"/>
      <c r="L290" s="137"/>
      <c r="M290" s="139"/>
      <c r="T290" s="140"/>
      <c r="AT290" s="138" t="s">
        <v>142</v>
      </c>
      <c r="AU290" s="138" t="s">
        <v>80</v>
      </c>
      <c r="AV290" s="13" t="s">
        <v>80</v>
      </c>
      <c r="AW290" s="13" t="s">
        <v>30</v>
      </c>
      <c r="AX290" s="13" t="s">
        <v>78</v>
      </c>
      <c r="AY290" s="138" t="s">
        <v>126</v>
      </c>
    </row>
    <row r="291" spans="1:65" s="1" customFormat="1" ht="37.799999999999997" customHeight="1" x14ac:dyDescent="0.2">
      <c r="A291" s="298"/>
      <c r="B291" s="299"/>
      <c r="C291" s="300" t="s">
        <v>565</v>
      </c>
      <c r="D291" s="300" t="s">
        <v>129</v>
      </c>
      <c r="E291" s="301" t="s">
        <v>566</v>
      </c>
      <c r="F291" s="302" t="s">
        <v>567</v>
      </c>
      <c r="G291" s="303" t="s">
        <v>132</v>
      </c>
      <c r="H291" s="304">
        <v>2.835</v>
      </c>
      <c r="I291" s="281">
        <v>0</v>
      </c>
      <c r="J291" s="330">
        <f>ROUND(I291*H291,2)</f>
        <v>0</v>
      </c>
      <c r="K291" s="302" t="s">
        <v>133</v>
      </c>
      <c r="L291" s="29"/>
      <c r="M291" s="124" t="s">
        <v>3</v>
      </c>
      <c r="N291" s="125" t="s">
        <v>41</v>
      </c>
      <c r="O291" s="126">
        <v>1.2390000000000001</v>
      </c>
      <c r="P291" s="126">
        <f>O291*H291</f>
        <v>3.5125650000000004</v>
      </c>
      <c r="Q291" s="126">
        <v>2.964E-2</v>
      </c>
      <c r="R291" s="126">
        <f>Q291*H291</f>
        <v>8.4029400000000004E-2</v>
      </c>
      <c r="S291" s="126">
        <v>0</v>
      </c>
      <c r="T291" s="127">
        <f>S291*H291</f>
        <v>0</v>
      </c>
      <c r="AR291" s="128" t="s">
        <v>211</v>
      </c>
      <c r="AT291" s="128" t="s">
        <v>129</v>
      </c>
      <c r="AU291" s="128" t="s">
        <v>80</v>
      </c>
      <c r="AY291" s="17" t="s">
        <v>126</v>
      </c>
      <c r="BE291" s="129">
        <f>IF(N291="základní",J291,0)</f>
        <v>0</v>
      </c>
      <c r="BF291" s="129">
        <f>IF(N291="snížená",J291,0)</f>
        <v>0</v>
      </c>
      <c r="BG291" s="129">
        <f>IF(N291="zákl. přenesená",J291,0)</f>
        <v>0</v>
      </c>
      <c r="BH291" s="129">
        <f>IF(N291="sníž. přenesená",J291,0)</f>
        <v>0</v>
      </c>
      <c r="BI291" s="129">
        <f>IF(N291="nulová",J291,0)</f>
        <v>0</v>
      </c>
      <c r="BJ291" s="17" t="s">
        <v>78</v>
      </c>
      <c r="BK291" s="129">
        <f>ROUND(I291*H291,2)</f>
        <v>0</v>
      </c>
      <c r="BL291" s="17" t="s">
        <v>211</v>
      </c>
      <c r="BM291" s="128" t="s">
        <v>568</v>
      </c>
    </row>
    <row r="292" spans="1:65" s="1" customFormat="1" x14ac:dyDescent="0.2">
      <c r="A292" s="298"/>
      <c r="B292" s="299"/>
      <c r="C292" s="298"/>
      <c r="D292" s="305" t="s">
        <v>136</v>
      </c>
      <c r="E292" s="298"/>
      <c r="F292" s="306" t="s">
        <v>569</v>
      </c>
      <c r="G292" s="298"/>
      <c r="H292" s="298"/>
      <c r="I292" s="287"/>
      <c r="J292" s="298"/>
      <c r="K292" s="298"/>
      <c r="L292" s="29"/>
      <c r="M292" s="131"/>
      <c r="T292" s="50"/>
      <c r="AT292" s="17" t="s">
        <v>136</v>
      </c>
      <c r="AU292" s="17" t="s">
        <v>80</v>
      </c>
    </row>
    <row r="293" spans="1:65" s="12" customFormat="1" x14ac:dyDescent="0.2">
      <c r="A293" s="307"/>
      <c r="B293" s="308"/>
      <c r="C293" s="307"/>
      <c r="D293" s="309" t="s">
        <v>142</v>
      </c>
      <c r="E293" s="310" t="s">
        <v>3</v>
      </c>
      <c r="F293" s="311" t="s">
        <v>166</v>
      </c>
      <c r="G293" s="307"/>
      <c r="H293" s="310" t="s">
        <v>3</v>
      </c>
      <c r="I293" s="288"/>
      <c r="J293" s="307"/>
      <c r="K293" s="307"/>
      <c r="L293" s="132"/>
      <c r="M293" s="135"/>
      <c r="T293" s="136"/>
      <c r="AT293" s="134" t="s">
        <v>142</v>
      </c>
      <c r="AU293" s="134" t="s">
        <v>80</v>
      </c>
      <c r="AV293" s="12" t="s">
        <v>78</v>
      </c>
      <c r="AW293" s="12" t="s">
        <v>30</v>
      </c>
      <c r="AX293" s="12" t="s">
        <v>70</v>
      </c>
      <c r="AY293" s="134" t="s">
        <v>126</v>
      </c>
    </row>
    <row r="294" spans="1:65" s="13" customFormat="1" x14ac:dyDescent="0.2">
      <c r="A294" s="312"/>
      <c r="B294" s="313"/>
      <c r="C294" s="312"/>
      <c r="D294" s="309" t="s">
        <v>142</v>
      </c>
      <c r="E294" s="314" t="s">
        <v>3</v>
      </c>
      <c r="F294" s="315" t="s">
        <v>570</v>
      </c>
      <c r="G294" s="312"/>
      <c r="H294" s="316">
        <v>2.835</v>
      </c>
      <c r="I294" s="289"/>
      <c r="J294" s="312"/>
      <c r="K294" s="312"/>
      <c r="L294" s="137"/>
      <c r="M294" s="139"/>
      <c r="T294" s="140"/>
      <c r="AT294" s="138" t="s">
        <v>142</v>
      </c>
      <c r="AU294" s="138" t="s">
        <v>80</v>
      </c>
      <c r="AV294" s="13" t="s">
        <v>80</v>
      </c>
      <c r="AW294" s="13" t="s">
        <v>30</v>
      </c>
      <c r="AX294" s="13" t="s">
        <v>78</v>
      </c>
      <c r="AY294" s="138" t="s">
        <v>126</v>
      </c>
    </row>
    <row r="295" spans="1:65" s="1" customFormat="1" ht="24.15" customHeight="1" x14ac:dyDescent="0.2">
      <c r="A295" s="298"/>
      <c r="B295" s="299"/>
      <c r="C295" s="300" t="s">
        <v>571</v>
      </c>
      <c r="D295" s="300" t="s">
        <v>129</v>
      </c>
      <c r="E295" s="301" t="s">
        <v>572</v>
      </c>
      <c r="F295" s="302" t="s">
        <v>573</v>
      </c>
      <c r="G295" s="303" t="s">
        <v>132</v>
      </c>
      <c r="H295" s="304">
        <v>47.213999999999999</v>
      </c>
      <c r="I295" s="281">
        <v>0</v>
      </c>
      <c r="J295" s="330">
        <f>ROUND(I295*H295,2)</f>
        <v>0</v>
      </c>
      <c r="K295" s="302" t="s">
        <v>133</v>
      </c>
      <c r="L295" s="29"/>
      <c r="M295" s="124" t="s">
        <v>3</v>
      </c>
      <c r="N295" s="125" t="s">
        <v>41</v>
      </c>
      <c r="O295" s="126">
        <v>3.2000000000000001E-2</v>
      </c>
      <c r="P295" s="126">
        <f>O295*H295</f>
        <v>1.510848</v>
      </c>
      <c r="Q295" s="126">
        <v>1E-4</v>
      </c>
      <c r="R295" s="126">
        <f>Q295*H295</f>
        <v>4.7213999999999997E-3</v>
      </c>
      <c r="S295" s="126">
        <v>0</v>
      </c>
      <c r="T295" s="127">
        <f>S295*H295</f>
        <v>0</v>
      </c>
      <c r="AR295" s="128" t="s">
        <v>211</v>
      </c>
      <c r="AT295" s="128" t="s">
        <v>129</v>
      </c>
      <c r="AU295" s="128" t="s">
        <v>80</v>
      </c>
      <c r="AY295" s="17" t="s">
        <v>126</v>
      </c>
      <c r="BE295" s="129">
        <f>IF(N295="základní",J295,0)</f>
        <v>0</v>
      </c>
      <c r="BF295" s="129">
        <f>IF(N295="snížená",J295,0)</f>
        <v>0</v>
      </c>
      <c r="BG295" s="129">
        <f>IF(N295="zákl. přenesená",J295,0)</f>
        <v>0</v>
      </c>
      <c r="BH295" s="129">
        <f>IF(N295="sníž. přenesená",J295,0)</f>
        <v>0</v>
      </c>
      <c r="BI295" s="129">
        <f>IF(N295="nulová",J295,0)</f>
        <v>0</v>
      </c>
      <c r="BJ295" s="17" t="s">
        <v>78</v>
      </c>
      <c r="BK295" s="129">
        <f>ROUND(I295*H295,2)</f>
        <v>0</v>
      </c>
      <c r="BL295" s="17" t="s">
        <v>211</v>
      </c>
      <c r="BM295" s="128" t="s">
        <v>574</v>
      </c>
    </row>
    <row r="296" spans="1:65" s="1" customFormat="1" x14ac:dyDescent="0.2">
      <c r="A296" s="298"/>
      <c r="B296" s="299"/>
      <c r="C296" s="298"/>
      <c r="D296" s="305" t="s">
        <v>136</v>
      </c>
      <c r="E296" s="298"/>
      <c r="F296" s="306" t="s">
        <v>575</v>
      </c>
      <c r="G296" s="298"/>
      <c r="H296" s="298"/>
      <c r="I296" s="287"/>
      <c r="J296" s="298"/>
      <c r="K296" s="298"/>
      <c r="L296" s="29"/>
      <c r="M296" s="131"/>
      <c r="T296" s="50"/>
      <c r="AT296" s="17" t="s">
        <v>136</v>
      </c>
      <c r="AU296" s="17" t="s">
        <v>80</v>
      </c>
    </row>
    <row r="297" spans="1:65" s="12" customFormat="1" x14ac:dyDescent="0.2">
      <c r="A297" s="307"/>
      <c r="B297" s="308"/>
      <c r="C297" s="307"/>
      <c r="D297" s="309" t="s">
        <v>142</v>
      </c>
      <c r="E297" s="310" t="s">
        <v>3</v>
      </c>
      <c r="F297" s="311" t="s">
        <v>166</v>
      </c>
      <c r="G297" s="307"/>
      <c r="H297" s="310" t="s">
        <v>3</v>
      </c>
      <c r="I297" s="288"/>
      <c r="J297" s="307"/>
      <c r="K297" s="307"/>
      <c r="L297" s="132"/>
      <c r="M297" s="135"/>
      <c r="T297" s="136"/>
      <c r="AT297" s="134" t="s">
        <v>142</v>
      </c>
      <c r="AU297" s="134" t="s">
        <v>80</v>
      </c>
      <c r="AV297" s="12" t="s">
        <v>78</v>
      </c>
      <c r="AW297" s="12" t="s">
        <v>30</v>
      </c>
      <c r="AX297" s="12" t="s">
        <v>70</v>
      </c>
      <c r="AY297" s="134" t="s">
        <v>126</v>
      </c>
    </row>
    <row r="298" spans="1:65" s="13" customFormat="1" x14ac:dyDescent="0.2">
      <c r="A298" s="312"/>
      <c r="B298" s="313"/>
      <c r="C298" s="312"/>
      <c r="D298" s="309" t="s">
        <v>142</v>
      </c>
      <c r="E298" s="314" t="s">
        <v>3</v>
      </c>
      <c r="F298" s="315" t="s">
        <v>1085</v>
      </c>
      <c r="G298" s="312"/>
      <c r="H298" s="316">
        <v>47.213999999999999</v>
      </c>
      <c r="I298" s="289"/>
      <c r="J298" s="312"/>
      <c r="K298" s="312"/>
      <c r="L298" s="137"/>
      <c r="M298" s="139"/>
      <c r="T298" s="140"/>
      <c r="AT298" s="138" t="s">
        <v>142</v>
      </c>
      <c r="AU298" s="138" t="s">
        <v>80</v>
      </c>
      <c r="AV298" s="13" t="s">
        <v>80</v>
      </c>
      <c r="AW298" s="13" t="s">
        <v>30</v>
      </c>
      <c r="AX298" s="13" t="s">
        <v>78</v>
      </c>
      <c r="AY298" s="138" t="s">
        <v>126</v>
      </c>
    </row>
    <row r="299" spans="1:65" s="1" customFormat="1" ht="21.75" customHeight="1" x14ac:dyDescent="0.2">
      <c r="A299" s="298"/>
      <c r="B299" s="299"/>
      <c r="C299" s="300" t="s">
        <v>576</v>
      </c>
      <c r="D299" s="300" t="s">
        <v>129</v>
      </c>
      <c r="E299" s="301" t="s">
        <v>577</v>
      </c>
      <c r="F299" s="302" t="s">
        <v>578</v>
      </c>
      <c r="G299" s="303" t="s">
        <v>210</v>
      </c>
      <c r="H299" s="304">
        <v>9</v>
      </c>
      <c r="I299" s="281">
        <v>0</v>
      </c>
      <c r="J299" s="330">
        <f>ROUND(I299*H299,2)</f>
        <v>0</v>
      </c>
      <c r="K299" s="302" t="s">
        <v>133</v>
      </c>
      <c r="L299" s="29"/>
      <c r="M299" s="124" t="s">
        <v>3</v>
      </c>
      <c r="N299" s="125" t="s">
        <v>41</v>
      </c>
      <c r="O299" s="126">
        <v>1.1000000000000001</v>
      </c>
      <c r="P299" s="126">
        <f>O299*H299</f>
        <v>9.9</v>
      </c>
      <c r="Q299" s="126">
        <v>2.2000000000000001E-4</v>
      </c>
      <c r="R299" s="126">
        <f>Q299*H299</f>
        <v>1.98E-3</v>
      </c>
      <c r="S299" s="126">
        <v>0</v>
      </c>
      <c r="T299" s="127">
        <f>S299*H299</f>
        <v>0</v>
      </c>
      <c r="AR299" s="128" t="s">
        <v>211</v>
      </c>
      <c r="AT299" s="128" t="s">
        <v>129</v>
      </c>
      <c r="AU299" s="128" t="s">
        <v>80</v>
      </c>
      <c r="AY299" s="17" t="s">
        <v>126</v>
      </c>
      <c r="BE299" s="129">
        <f>IF(N299="základní",J299,0)</f>
        <v>0</v>
      </c>
      <c r="BF299" s="129">
        <f>IF(N299="snížená",J299,0)</f>
        <v>0</v>
      </c>
      <c r="BG299" s="129">
        <f>IF(N299="zákl. přenesená",J299,0)</f>
        <v>0</v>
      </c>
      <c r="BH299" s="129">
        <f>IF(N299="sníž. přenesená",J299,0)</f>
        <v>0</v>
      </c>
      <c r="BI299" s="129">
        <f>IF(N299="nulová",J299,0)</f>
        <v>0</v>
      </c>
      <c r="BJ299" s="17" t="s">
        <v>78</v>
      </c>
      <c r="BK299" s="129">
        <f>ROUND(I299*H299,2)</f>
        <v>0</v>
      </c>
      <c r="BL299" s="17" t="s">
        <v>211</v>
      </c>
      <c r="BM299" s="128" t="s">
        <v>579</v>
      </c>
    </row>
    <row r="300" spans="1:65" s="1" customFormat="1" x14ac:dyDescent="0.2">
      <c r="A300" s="298"/>
      <c r="B300" s="299"/>
      <c r="C300" s="298"/>
      <c r="D300" s="305" t="s">
        <v>136</v>
      </c>
      <c r="E300" s="298"/>
      <c r="F300" s="306" t="s">
        <v>580</v>
      </c>
      <c r="G300" s="298"/>
      <c r="H300" s="298"/>
      <c r="I300" s="287"/>
      <c r="J300" s="298"/>
      <c r="K300" s="298"/>
      <c r="L300" s="29"/>
      <c r="M300" s="131"/>
      <c r="T300" s="50"/>
      <c r="AT300" s="17" t="s">
        <v>136</v>
      </c>
      <c r="AU300" s="17" t="s">
        <v>80</v>
      </c>
    </row>
    <row r="301" spans="1:65" s="12" customFormat="1" x14ac:dyDescent="0.2">
      <c r="A301" s="307"/>
      <c r="B301" s="308"/>
      <c r="C301" s="307"/>
      <c r="D301" s="309" t="s">
        <v>142</v>
      </c>
      <c r="E301" s="310" t="s">
        <v>3</v>
      </c>
      <c r="F301" s="311" t="s">
        <v>166</v>
      </c>
      <c r="G301" s="307"/>
      <c r="H301" s="310" t="s">
        <v>3</v>
      </c>
      <c r="I301" s="288"/>
      <c r="J301" s="307"/>
      <c r="K301" s="307"/>
      <c r="L301" s="132"/>
      <c r="M301" s="135"/>
      <c r="T301" s="136"/>
      <c r="AT301" s="134" t="s">
        <v>142</v>
      </c>
      <c r="AU301" s="134" t="s">
        <v>80</v>
      </c>
      <c r="AV301" s="12" t="s">
        <v>78</v>
      </c>
      <c r="AW301" s="12" t="s">
        <v>30</v>
      </c>
      <c r="AX301" s="12" t="s">
        <v>70</v>
      </c>
      <c r="AY301" s="134" t="s">
        <v>126</v>
      </c>
    </row>
    <row r="302" spans="1:65" s="13" customFormat="1" x14ac:dyDescent="0.2">
      <c r="A302" s="312"/>
      <c r="B302" s="313"/>
      <c r="C302" s="312"/>
      <c r="D302" s="309" t="s">
        <v>142</v>
      </c>
      <c r="E302" s="314" t="s">
        <v>3</v>
      </c>
      <c r="F302" s="315" t="s">
        <v>581</v>
      </c>
      <c r="G302" s="312"/>
      <c r="H302" s="316">
        <v>3</v>
      </c>
      <c r="I302" s="289"/>
      <c r="J302" s="312"/>
      <c r="K302" s="312"/>
      <c r="L302" s="137"/>
      <c r="M302" s="139"/>
      <c r="T302" s="140"/>
      <c r="AT302" s="138" t="s">
        <v>142</v>
      </c>
      <c r="AU302" s="138" t="s">
        <v>80</v>
      </c>
      <c r="AV302" s="13" t="s">
        <v>80</v>
      </c>
      <c r="AW302" s="13" t="s">
        <v>30</v>
      </c>
      <c r="AX302" s="13" t="s">
        <v>70</v>
      </c>
      <c r="AY302" s="138" t="s">
        <v>126</v>
      </c>
    </row>
    <row r="303" spans="1:65" s="13" customFormat="1" x14ac:dyDescent="0.2">
      <c r="A303" s="312"/>
      <c r="B303" s="313"/>
      <c r="C303" s="312"/>
      <c r="D303" s="309" t="s">
        <v>142</v>
      </c>
      <c r="E303" s="314" t="s">
        <v>3</v>
      </c>
      <c r="F303" s="315" t="s">
        <v>582</v>
      </c>
      <c r="G303" s="312"/>
      <c r="H303" s="316">
        <v>4</v>
      </c>
      <c r="I303" s="289"/>
      <c r="J303" s="312"/>
      <c r="K303" s="312"/>
      <c r="L303" s="137"/>
      <c r="M303" s="139"/>
      <c r="T303" s="140"/>
      <c r="AT303" s="138" t="s">
        <v>142</v>
      </c>
      <c r="AU303" s="138" t="s">
        <v>80</v>
      </c>
      <c r="AV303" s="13" t="s">
        <v>80</v>
      </c>
      <c r="AW303" s="13" t="s">
        <v>30</v>
      </c>
      <c r="AX303" s="13" t="s">
        <v>70</v>
      </c>
      <c r="AY303" s="138" t="s">
        <v>126</v>
      </c>
    </row>
    <row r="304" spans="1:65" s="13" customFormat="1" x14ac:dyDescent="0.2">
      <c r="A304" s="312"/>
      <c r="B304" s="313"/>
      <c r="C304" s="312"/>
      <c r="D304" s="309" t="s">
        <v>142</v>
      </c>
      <c r="E304" s="314" t="s">
        <v>3</v>
      </c>
      <c r="F304" s="315" t="s">
        <v>583</v>
      </c>
      <c r="G304" s="312"/>
      <c r="H304" s="316">
        <v>1</v>
      </c>
      <c r="I304" s="289"/>
      <c r="J304" s="312"/>
      <c r="K304" s="312"/>
      <c r="L304" s="137"/>
      <c r="M304" s="139"/>
      <c r="T304" s="140"/>
      <c r="AT304" s="138" t="s">
        <v>142</v>
      </c>
      <c r="AU304" s="138" t="s">
        <v>80</v>
      </c>
      <c r="AV304" s="13" t="s">
        <v>80</v>
      </c>
      <c r="AW304" s="13" t="s">
        <v>30</v>
      </c>
      <c r="AX304" s="13" t="s">
        <v>70</v>
      </c>
      <c r="AY304" s="138" t="s">
        <v>126</v>
      </c>
    </row>
    <row r="305" spans="1:65" s="13" customFormat="1" x14ac:dyDescent="0.2">
      <c r="A305" s="312"/>
      <c r="B305" s="313"/>
      <c r="C305" s="312"/>
      <c r="D305" s="309" t="s">
        <v>142</v>
      </c>
      <c r="E305" s="314" t="s">
        <v>3</v>
      </c>
      <c r="F305" s="315" t="s">
        <v>584</v>
      </c>
      <c r="G305" s="312"/>
      <c r="H305" s="316">
        <v>1</v>
      </c>
      <c r="I305" s="289"/>
      <c r="J305" s="312"/>
      <c r="K305" s="312"/>
      <c r="L305" s="137"/>
      <c r="M305" s="139"/>
      <c r="T305" s="140"/>
      <c r="AT305" s="138" t="s">
        <v>142</v>
      </c>
      <c r="AU305" s="138" t="s">
        <v>80</v>
      </c>
      <c r="AV305" s="13" t="s">
        <v>80</v>
      </c>
      <c r="AW305" s="13" t="s">
        <v>30</v>
      </c>
      <c r="AX305" s="13" t="s">
        <v>70</v>
      </c>
      <c r="AY305" s="138" t="s">
        <v>126</v>
      </c>
    </row>
    <row r="306" spans="1:65" s="14" customFormat="1" x14ac:dyDescent="0.2">
      <c r="A306" s="325"/>
      <c r="B306" s="326"/>
      <c r="C306" s="325"/>
      <c r="D306" s="309" t="s">
        <v>142</v>
      </c>
      <c r="E306" s="327" t="s">
        <v>3</v>
      </c>
      <c r="F306" s="328" t="s">
        <v>510</v>
      </c>
      <c r="G306" s="325"/>
      <c r="H306" s="329">
        <v>9</v>
      </c>
      <c r="I306" s="291"/>
      <c r="J306" s="325"/>
      <c r="K306" s="325"/>
      <c r="L306" s="144"/>
      <c r="M306" s="146"/>
      <c r="T306" s="147"/>
      <c r="AT306" s="145" t="s">
        <v>142</v>
      </c>
      <c r="AU306" s="145" t="s">
        <v>80</v>
      </c>
      <c r="AV306" s="14" t="s">
        <v>134</v>
      </c>
      <c r="AW306" s="14" t="s">
        <v>30</v>
      </c>
      <c r="AX306" s="14" t="s">
        <v>78</v>
      </c>
      <c r="AY306" s="145" t="s">
        <v>126</v>
      </c>
    </row>
    <row r="307" spans="1:65" s="1" customFormat="1" ht="21.75" customHeight="1" x14ac:dyDescent="0.2">
      <c r="A307" s="298"/>
      <c r="B307" s="299"/>
      <c r="C307" s="318" t="s">
        <v>585</v>
      </c>
      <c r="D307" s="318" t="s">
        <v>271</v>
      </c>
      <c r="E307" s="319" t="s">
        <v>586</v>
      </c>
      <c r="F307" s="320" t="s">
        <v>587</v>
      </c>
      <c r="G307" s="321" t="s">
        <v>210</v>
      </c>
      <c r="H307" s="322">
        <v>3</v>
      </c>
      <c r="I307" s="282">
        <v>0</v>
      </c>
      <c r="J307" s="333">
        <f>ROUND(I307*H307,2)</f>
        <v>0</v>
      </c>
      <c r="K307" s="320" t="s">
        <v>133</v>
      </c>
      <c r="L307" s="141"/>
      <c r="M307" s="142" t="s">
        <v>3</v>
      </c>
      <c r="N307" s="143" t="s">
        <v>41</v>
      </c>
      <c r="O307" s="126">
        <v>0</v>
      </c>
      <c r="P307" s="126">
        <f>O307*H307</f>
        <v>0</v>
      </c>
      <c r="Q307" s="126">
        <v>1.489E-2</v>
      </c>
      <c r="R307" s="126">
        <f>Q307*H307</f>
        <v>4.4670000000000001E-2</v>
      </c>
      <c r="S307" s="126">
        <v>0</v>
      </c>
      <c r="T307" s="127">
        <f>S307*H307</f>
        <v>0</v>
      </c>
      <c r="AR307" s="128" t="s">
        <v>274</v>
      </c>
      <c r="AT307" s="128" t="s">
        <v>271</v>
      </c>
      <c r="AU307" s="128" t="s">
        <v>80</v>
      </c>
      <c r="AY307" s="17" t="s">
        <v>126</v>
      </c>
      <c r="BE307" s="129">
        <f>IF(N307="základní",J307,0)</f>
        <v>0</v>
      </c>
      <c r="BF307" s="129">
        <f>IF(N307="snížená",J307,0)</f>
        <v>0</v>
      </c>
      <c r="BG307" s="129">
        <f>IF(N307="zákl. přenesená",J307,0)</f>
        <v>0</v>
      </c>
      <c r="BH307" s="129">
        <f>IF(N307="sníž. přenesená",J307,0)</f>
        <v>0</v>
      </c>
      <c r="BI307" s="129">
        <f>IF(N307="nulová",J307,0)</f>
        <v>0</v>
      </c>
      <c r="BJ307" s="17" t="s">
        <v>78</v>
      </c>
      <c r="BK307" s="129">
        <f>ROUND(I307*H307,2)</f>
        <v>0</v>
      </c>
      <c r="BL307" s="17" t="s">
        <v>211</v>
      </c>
      <c r="BM307" s="128" t="s">
        <v>588</v>
      </c>
    </row>
    <row r="308" spans="1:65" s="1" customFormat="1" ht="21.75" customHeight="1" x14ac:dyDescent="0.2">
      <c r="A308" s="298"/>
      <c r="B308" s="299"/>
      <c r="C308" s="318" t="s">
        <v>589</v>
      </c>
      <c r="D308" s="318" t="s">
        <v>271</v>
      </c>
      <c r="E308" s="319" t="s">
        <v>590</v>
      </c>
      <c r="F308" s="320" t="s">
        <v>591</v>
      </c>
      <c r="G308" s="321" t="s">
        <v>210</v>
      </c>
      <c r="H308" s="322">
        <v>4</v>
      </c>
      <c r="I308" s="282">
        <v>0</v>
      </c>
      <c r="J308" s="333">
        <f>ROUND(I308*H308,2)</f>
        <v>0</v>
      </c>
      <c r="K308" s="320" t="s">
        <v>133</v>
      </c>
      <c r="L308" s="141"/>
      <c r="M308" s="142" t="s">
        <v>3</v>
      </c>
      <c r="N308" s="143" t="s">
        <v>41</v>
      </c>
      <c r="O308" s="126">
        <v>0</v>
      </c>
      <c r="P308" s="126">
        <f>O308*H308</f>
        <v>0</v>
      </c>
      <c r="Q308" s="126">
        <v>1.521E-2</v>
      </c>
      <c r="R308" s="126">
        <f>Q308*H308</f>
        <v>6.0839999999999998E-2</v>
      </c>
      <c r="S308" s="126">
        <v>0</v>
      </c>
      <c r="T308" s="127">
        <f>S308*H308</f>
        <v>0</v>
      </c>
      <c r="AR308" s="128" t="s">
        <v>274</v>
      </c>
      <c r="AT308" s="128" t="s">
        <v>271</v>
      </c>
      <c r="AU308" s="128" t="s">
        <v>80</v>
      </c>
      <c r="AY308" s="17" t="s">
        <v>126</v>
      </c>
      <c r="BE308" s="129">
        <f>IF(N308="základní",J308,0)</f>
        <v>0</v>
      </c>
      <c r="BF308" s="129">
        <f>IF(N308="snížená",J308,0)</f>
        <v>0</v>
      </c>
      <c r="BG308" s="129">
        <f>IF(N308="zákl. přenesená",J308,0)</f>
        <v>0</v>
      </c>
      <c r="BH308" s="129">
        <f>IF(N308="sníž. přenesená",J308,0)</f>
        <v>0</v>
      </c>
      <c r="BI308" s="129">
        <f>IF(N308="nulová",J308,0)</f>
        <v>0</v>
      </c>
      <c r="BJ308" s="17" t="s">
        <v>78</v>
      </c>
      <c r="BK308" s="129">
        <f>ROUND(I308*H308,2)</f>
        <v>0</v>
      </c>
      <c r="BL308" s="17" t="s">
        <v>211</v>
      </c>
      <c r="BM308" s="128" t="s">
        <v>592</v>
      </c>
    </row>
    <row r="309" spans="1:65" s="1" customFormat="1" ht="21.75" customHeight="1" x14ac:dyDescent="0.2">
      <c r="A309" s="298"/>
      <c r="B309" s="299"/>
      <c r="C309" s="318" t="s">
        <v>593</v>
      </c>
      <c r="D309" s="318" t="s">
        <v>271</v>
      </c>
      <c r="E309" s="319" t="s">
        <v>594</v>
      </c>
      <c r="F309" s="320" t="s">
        <v>595</v>
      </c>
      <c r="G309" s="321" t="s">
        <v>210</v>
      </c>
      <c r="H309" s="322">
        <v>2</v>
      </c>
      <c r="I309" s="282">
        <v>0</v>
      </c>
      <c r="J309" s="333">
        <f>ROUND(I309*H309,2)</f>
        <v>0</v>
      </c>
      <c r="K309" s="320" t="s">
        <v>133</v>
      </c>
      <c r="L309" s="141"/>
      <c r="M309" s="142" t="s">
        <v>3</v>
      </c>
      <c r="N309" s="143" t="s">
        <v>41</v>
      </c>
      <c r="O309" s="126">
        <v>0</v>
      </c>
      <c r="P309" s="126">
        <f>O309*H309</f>
        <v>0</v>
      </c>
      <c r="Q309" s="126">
        <v>1.553E-2</v>
      </c>
      <c r="R309" s="126">
        <f>Q309*H309</f>
        <v>3.1060000000000001E-2</v>
      </c>
      <c r="S309" s="126">
        <v>0</v>
      </c>
      <c r="T309" s="127">
        <f>S309*H309</f>
        <v>0</v>
      </c>
      <c r="AR309" s="128" t="s">
        <v>274</v>
      </c>
      <c r="AT309" s="128" t="s">
        <v>271</v>
      </c>
      <c r="AU309" s="128" t="s">
        <v>80</v>
      </c>
      <c r="AY309" s="17" t="s">
        <v>126</v>
      </c>
      <c r="BE309" s="129">
        <f>IF(N309="základní",J309,0)</f>
        <v>0</v>
      </c>
      <c r="BF309" s="129">
        <f>IF(N309="snížená",J309,0)</f>
        <v>0</v>
      </c>
      <c r="BG309" s="129">
        <f>IF(N309="zákl. přenesená",J309,0)</f>
        <v>0</v>
      </c>
      <c r="BH309" s="129">
        <f>IF(N309="sníž. přenesená",J309,0)</f>
        <v>0</v>
      </c>
      <c r="BI309" s="129">
        <f>IF(N309="nulová",J309,0)</f>
        <v>0</v>
      </c>
      <c r="BJ309" s="17" t="s">
        <v>78</v>
      </c>
      <c r="BK309" s="129">
        <f>ROUND(I309*H309,2)</f>
        <v>0</v>
      </c>
      <c r="BL309" s="17" t="s">
        <v>211</v>
      </c>
      <c r="BM309" s="128" t="s">
        <v>596</v>
      </c>
    </row>
    <row r="310" spans="1:65" s="1" customFormat="1" ht="21.75" customHeight="1" x14ac:dyDescent="0.2">
      <c r="A310" s="298"/>
      <c r="B310" s="299"/>
      <c r="C310" s="300" t="s">
        <v>597</v>
      </c>
      <c r="D310" s="300" t="s">
        <v>129</v>
      </c>
      <c r="E310" s="301" t="s">
        <v>598</v>
      </c>
      <c r="F310" s="302" t="s">
        <v>599</v>
      </c>
      <c r="G310" s="303" t="s">
        <v>210</v>
      </c>
      <c r="H310" s="304">
        <v>2</v>
      </c>
      <c r="I310" s="281">
        <v>0</v>
      </c>
      <c r="J310" s="330">
        <f>ROUND(I310*H310,2)</f>
        <v>0</v>
      </c>
      <c r="K310" s="302" t="s">
        <v>133</v>
      </c>
      <c r="L310" s="29"/>
      <c r="M310" s="124" t="s">
        <v>3</v>
      </c>
      <c r="N310" s="125" t="s">
        <v>41</v>
      </c>
      <c r="O310" s="126">
        <v>1.35</v>
      </c>
      <c r="P310" s="126">
        <f>O310*H310</f>
        <v>2.7</v>
      </c>
      <c r="Q310" s="126">
        <v>2.2000000000000001E-4</v>
      </c>
      <c r="R310" s="126">
        <f>Q310*H310</f>
        <v>4.4000000000000002E-4</v>
      </c>
      <c r="S310" s="126">
        <v>0</v>
      </c>
      <c r="T310" s="127">
        <f>S310*H310</f>
        <v>0</v>
      </c>
      <c r="AR310" s="128" t="s">
        <v>211</v>
      </c>
      <c r="AT310" s="128" t="s">
        <v>129</v>
      </c>
      <c r="AU310" s="128" t="s">
        <v>80</v>
      </c>
      <c r="AY310" s="17" t="s">
        <v>126</v>
      </c>
      <c r="BE310" s="129">
        <f>IF(N310="základní",J310,0)</f>
        <v>0</v>
      </c>
      <c r="BF310" s="129">
        <f>IF(N310="snížená",J310,0)</f>
        <v>0</v>
      </c>
      <c r="BG310" s="129">
        <f>IF(N310="zákl. přenesená",J310,0)</f>
        <v>0</v>
      </c>
      <c r="BH310" s="129">
        <f>IF(N310="sníž. přenesená",J310,0)</f>
        <v>0</v>
      </c>
      <c r="BI310" s="129">
        <f>IF(N310="nulová",J310,0)</f>
        <v>0</v>
      </c>
      <c r="BJ310" s="17" t="s">
        <v>78</v>
      </c>
      <c r="BK310" s="129">
        <f>ROUND(I310*H310,2)</f>
        <v>0</v>
      </c>
      <c r="BL310" s="17" t="s">
        <v>211</v>
      </c>
      <c r="BM310" s="128" t="s">
        <v>600</v>
      </c>
    </row>
    <row r="311" spans="1:65" s="1" customFormat="1" x14ac:dyDescent="0.2">
      <c r="A311" s="298"/>
      <c r="B311" s="299"/>
      <c r="C311" s="298"/>
      <c r="D311" s="305" t="s">
        <v>136</v>
      </c>
      <c r="E311" s="298"/>
      <c r="F311" s="306" t="s">
        <v>601</v>
      </c>
      <c r="G311" s="298"/>
      <c r="H311" s="298"/>
      <c r="I311" s="287"/>
      <c r="J311" s="298"/>
      <c r="K311" s="298"/>
      <c r="L311" s="29"/>
      <c r="M311" s="131"/>
      <c r="T311" s="50"/>
      <c r="AT311" s="17" t="s">
        <v>136</v>
      </c>
      <c r="AU311" s="17" t="s">
        <v>80</v>
      </c>
    </row>
    <row r="312" spans="1:65" s="1" customFormat="1" ht="16.5" customHeight="1" x14ac:dyDescent="0.2">
      <c r="A312" s="298"/>
      <c r="B312" s="299"/>
      <c r="C312" s="318" t="s">
        <v>602</v>
      </c>
      <c r="D312" s="318" t="s">
        <v>271</v>
      </c>
      <c r="E312" s="319" t="s">
        <v>603</v>
      </c>
      <c r="F312" s="320" t="s">
        <v>604</v>
      </c>
      <c r="G312" s="321" t="s">
        <v>210</v>
      </c>
      <c r="H312" s="322">
        <v>2</v>
      </c>
      <c r="I312" s="282">
        <v>0</v>
      </c>
      <c r="J312" s="333">
        <f>ROUND(I312*H312,2)</f>
        <v>0</v>
      </c>
      <c r="K312" s="320" t="s">
        <v>3</v>
      </c>
      <c r="L312" s="141"/>
      <c r="M312" s="142" t="s">
        <v>3</v>
      </c>
      <c r="N312" s="143" t="s">
        <v>41</v>
      </c>
      <c r="O312" s="126">
        <v>0</v>
      </c>
      <c r="P312" s="126">
        <f>O312*H312</f>
        <v>0</v>
      </c>
      <c r="Q312" s="126">
        <v>1.95E-2</v>
      </c>
      <c r="R312" s="126">
        <f>Q312*H312</f>
        <v>3.9E-2</v>
      </c>
      <c r="S312" s="126">
        <v>0</v>
      </c>
      <c r="T312" s="127">
        <f>S312*H312</f>
        <v>0</v>
      </c>
      <c r="AR312" s="128" t="s">
        <v>274</v>
      </c>
      <c r="AT312" s="128" t="s">
        <v>271</v>
      </c>
      <c r="AU312" s="128" t="s">
        <v>80</v>
      </c>
      <c r="AY312" s="17" t="s">
        <v>126</v>
      </c>
      <c r="BE312" s="129">
        <f>IF(N312="základní",J312,0)</f>
        <v>0</v>
      </c>
      <c r="BF312" s="129">
        <f>IF(N312="snížená",J312,0)</f>
        <v>0</v>
      </c>
      <c r="BG312" s="129">
        <f>IF(N312="zákl. přenesená",J312,0)</f>
        <v>0</v>
      </c>
      <c r="BH312" s="129">
        <f>IF(N312="sníž. přenesená",J312,0)</f>
        <v>0</v>
      </c>
      <c r="BI312" s="129">
        <f>IF(N312="nulová",J312,0)</f>
        <v>0</v>
      </c>
      <c r="BJ312" s="17" t="s">
        <v>78</v>
      </c>
      <c r="BK312" s="129">
        <f>ROUND(I312*H312,2)</f>
        <v>0</v>
      </c>
      <c r="BL312" s="17" t="s">
        <v>211</v>
      </c>
      <c r="BM312" s="128" t="s">
        <v>605</v>
      </c>
    </row>
    <row r="313" spans="1:65" s="1" customFormat="1" ht="24.15" customHeight="1" x14ac:dyDescent="0.2">
      <c r="A313" s="298"/>
      <c r="B313" s="299"/>
      <c r="C313" s="300" t="s">
        <v>606</v>
      </c>
      <c r="D313" s="300" t="s">
        <v>129</v>
      </c>
      <c r="E313" s="301" t="s">
        <v>607</v>
      </c>
      <c r="F313" s="302" t="s">
        <v>608</v>
      </c>
      <c r="G313" s="303" t="s">
        <v>210</v>
      </c>
      <c r="H313" s="304">
        <v>11</v>
      </c>
      <c r="I313" s="281">
        <v>0</v>
      </c>
      <c r="J313" s="330">
        <f>ROUND(I313*H313,2)</f>
        <v>0</v>
      </c>
      <c r="K313" s="302" t="s">
        <v>133</v>
      </c>
      <c r="L313" s="29"/>
      <c r="M313" s="124" t="s">
        <v>3</v>
      </c>
      <c r="N313" s="125" t="s">
        <v>41</v>
      </c>
      <c r="O313" s="126">
        <v>1.45</v>
      </c>
      <c r="P313" s="126">
        <f>O313*H313</f>
        <v>15.95</v>
      </c>
      <c r="Q313" s="126">
        <v>2.0820000000000002E-2</v>
      </c>
      <c r="R313" s="126">
        <f>Q313*H313</f>
        <v>0.22902000000000003</v>
      </c>
      <c r="S313" s="126">
        <v>0</v>
      </c>
      <c r="T313" s="127">
        <f>S313*H313</f>
        <v>0</v>
      </c>
      <c r="AR313" s="128" t="s">
        <v>211</v>
      </c>
      <c r="AT313" s="128" t="s">
        <v>129</v>
      </c>
      <c r="AU313" s="128" t="s">
        <v>80</v>
      </c>
      <c r="AY313" s="17" t="s">
        <v>126</v>
      </c>
      <c r="BE313" s="129">
        <f>IF(N313="základní",J313,0)</f>
        <v>0</v>
      </c>
      <c r="BF313" s="129">
        <f>IF(N313="snížená",J313,0)</f>
        <v>0</v>
      </c>
      <c r="BG313" s="129">
        <f>IF(N313="zákl. přenesená",J313,0)</f>
        <v>0</v>
      </c>
      <c r="BH313" s="129">
        <f>IF(N313="sníž. přenesená",J313,0)</f>
        <v>0</v>
      </c>
      <c r="BI313" s="129">
        <f>IF(N313="nulová",J313,0)</f>
        <v>0</v>
      </c>
      <c r="BJ313" s="17" t="s">
        <v>78</v>
      </c>
      <c r="BK313" s="129">
        <f>ROUND(I313*H313,2)</f>
        <v>0</v>
      </c>
      <c r="BL313" s="17" t="s">
        <v>211</v>
      </c>
      <c r="BM313" s="128" t="s">
        <v>609</v>
      </c>
    </row>
    <row r="314" spans="1:65" s="1" customFormat="1" x14ac:dyDescent="0.2">
      <c r="A314" s="298"/>
      <c r="B314" s="299"/>
      <c r="C314" s="298"/>
      <c r="D314" s="305" t="s">
        <v>136</v>
      </c>
      <c r="E314" s="298"/>
      <c r="F314" s="306" t="s">
        <v>610</v>
      </c>
      <c r="G314" s="298"/>
      <c r="H314" s="298"/>
      <c r="I314" s="287"/>
      <c r="J314" s="298"/>
      <c r="K314" s="298"/>
      <c r="L314" s="29"/>
      <c r="M314" s="131"/>
      <c r="T314" s="50"/>
      <c r="AT314" s="17" t="s">
        <v>136</v>
      </c>
      <c r="AU314" s="17" t="s">
        <v>80</v>
      </c>
    </row>
    <row r="315" spans="1:65" s="1" customFormat="1" ht="16.5" customHeight="1" x14ac:dyDescent="0.2">
      <c r="A315" s="298"/>
      <c r="B315" s="299"/>
      <c r="C315" s="300" t="s">
        <v>611</v>
      </c>
      <c r="D315" s="300" t="s">
        <v>129</v>
      </c>
      <c r="E315" s="301" t="s">
        <v>612</v>
      </c>
      <c r="F315" s="302" t="s">
        <v>613</v>
      </c>
      <c r="G315" s="303" t="s">
        <v>210</v>
      </c>
      <c r="H315" s="304">
        <v>1</v>
      </c>
      <c r="I315" s="281">
        <v>0</v>
      </c>
      <c r="J315" s="330">
        <f>ROUND(I315*H315,2)</f>
        <v>0</v>
      </c>
      <c r="K315" s="302" t="s">
        <v>3</v>
      </c>
      <c r="L315" s="29"/>
      <c r="M315" s="124" t="s">
        <v>3</v>
      </c>
      <c r="N315" s="125" t="s">
        <v>41</v>
      </c>
      <c r="O315" s="126">
        <v>0</v>
      </c>
      <c r="P315" s="126">
        <f>O315*H315</f>
        <v>0</v>
      </c>
      <c r="Q315" s="126">
        <v>0</v>
      </c>
      <c r="R315" s="126">
        <f>Q315*H315</f>
        <v>0</v>
      </c>
      <c r="S315" s="126">
        <v>0</v>
      </c>
      <c r="T315" s="127">
        <f>S315*H315</f>
        <v>0</v>
      </c>
      <c r="AR315" s="128" t="s">
        <v>211</v>
      </c>
      <c r="AT315" s="128" t="s">
        <v>129</v>
      </c>
      <c r="AU315" s="128" t="s">
        <v>80</v>
      </c>
      <c r="AY315" s="17" t="s">
        <v>126</v>
      </c>
      <c r="BE315" s="129">
        <f>IF(N315="základní",J315,0)</f>
        <v>0</v>
      </c>
      <c r="BF315" s="129">
        <f>IF(N315="snížená",J315,0)</f>
        <v>0</v>
      </c>
      <c r="BG315" s="129">
        <f>IF(N315="zákl. přenesená",J315,0)</f>
        <v>0</v>
      </c>
      <c r="BH315" s="129">
        <f>IF(N315="sníž. přenesená",J315,0)</f>
        <v>0</v>
      </c>
      <c r="BI315" s="129">
        <f>IF(N315="nulová",J315,0)</f>
        <v>0</v>
      </c>
      <c r="BJ315" s="17" t="s">
        <v>78</v>
      </c>
      <c r="BK315" s="129">
        <f>ROUND(I315*H315,2)</f>
        <v>0</v>
      </c>
      <c r="BL315" s="17" t="s">
        <v>211</v>
      </c>
      <c r="BM315" s="128" t="s">
        <v>614</v>
      </c>
    </row>
    <row r="316" spans="1:65" s="1" customFormat="1" ht="37.799999999999997" customHeight="1" x14ac:dyDescent="0.2">
      <c r="A316" s="298"/>
      <c r="B316" s="299"/>
      <c r="C316" s="300" t="s">
        <v>615</v>
      </c>
      <c r="D316" s="300" t="s">
        <v>129</v>
      </c>
      <c r="E316" s="301" t="s">
        <v>616</v>
      </c>
      <c r="F316" s="302" t="s">
        <v>617</v>
      </c>
      <c r="G316" s="303" t="s">
        <v>376</v>
      </c>
      <c r="H316" s="323"/>
      <c r="I316" s="281">
        <v>0</v>
      </c>
      <c r="J316" s="330">
        <f>ROUND(I316*H316,2)</f>
        <v>0</v>
      </c>
      <c r="K316" s="302" t="s">
        <v>133</v>
      </c>
      <c r="L316" s="29"/>
      <c r="M316" s="124" t="s">
        <v>3</v>
      </c>
      <c r="N316" s="125" t="s">
        <v>41</v>
      </c>
      <c r="O316" s="126">
        <v>0</v>
      </c>
      <c r="P316" s="126">
        <f>O316*H316</f>
        <v>0</v>
      </c>
      <c r="Q316" s="126">
        <v>0</v>
      </c>
      <c r="R316" s="126">
        <f>Q316*H316</f>
        <v>0</v>
      </c>
      <c r="S316" s="126">
        <v>0</v>
      </c>
      <c r="T316" s="127">
        <f>S316*H316</f>
        <v>0</v>
      </c>
      <c r="AR316" s="128" t="s">
        <v>211</v>
      </c>
      <c r="AT316" s="128" t="s">
        <v>129</v>
      </c>
      <c r="AU316" s="128" t="s">
        <v>80</v>
      </c>
      <c r="AY316" s="17" t="s">
        <v>126</v>
      </c>
      <c r="BE316" s="129">
        <f>IF(N316="základní",J316,0)</f>
        <v>0</v>
      </c>
      <c r="BF316" s="129">
        <f>IF(N316="snížená",J316,0)</f>
        <v>0</v>
      </c>
      <c r="BG316" s="129">
        <f>IF(N316="zákl. přenesená",J316,0)</f>
        <v>0</v>
      </c>
      <c r="BH316" s="129">
        <f>IF(N316="sníž. přenesená",J316,0)</f>
        <v>0</v>
      </c>
      <c r="BI316" s="129">
        <f>IF(N316="nulová",J316,0)</f>
        <v>0</v>
      </c>
      <c r="BJ316" s="17" t="s">
        <v>78</v>
      </c>
      <c r="BK316" s="129">
        <f>ROUND(I316*H316,2)</f>
        <v>0</v>
      </c>
      <c r="BL316" s="17" t="s">
        <v>211</v>
      </c>
      <c r="BM316" s="128" t="s">
        <v>618</v>
      </c>
    </row>
    <row r="317" spans="1:65" s="1" customFormat="1" x14ac:dyDescent="0.2">
      <c r="A317" s="298"/>
      <c r="B317" s="299"/>
      <c r="C317" s="298"/>
      <c r="D317" s="305" t="s">
        <v>136</v>
      </c>
      <c r="E317" s="298"/>
      <c r="F317" s="306" t="s">
        <v>619</v>
      </c>
      <c r="G317" s="298"/>
      <c r="H317" s="298"/>
      <c r="I317" s="287"/>
      <c r="J317" s="298"/>
      <c r="K317" s="298"/>
      <c r="L317" s="29"/>
      <c r="M317" s="131"/>
      <c r="T317" s="50"/>
      <c r="AT317" s="17" t="s">
        <v>136</v>
      </c>
      <c r="AU317" s="17" t="s">
        <v>80</v>
      </c>
    </row>
    <row r="318" spans="1:65" s="11" customFormat="1" ht="22.8" customHeight="1" x14ac:dyDescent="0.25">
      <c r="A318" s="294"/>
      <c r="B318" s="295"/>
      <c r="C318" s="294"/>
      <c r="D318" s="296" t="s">
        <v>69</v>
      </c>
      <c r="E318" s="297" t="s">
        <v>620</v>
      </c>
      <c r="F318" s="297" t="s">
        <v>621</v>
      </c>
      <c r="G318" s="294"/>
      <c r="H318" s="294"/>
      <c r="I318" s="290"/>
      <c r="J318" s="331">
        <f>BK318</f>
        <v>0</v>
      </c>
      <c r="K318" s="294"/>
      <c r="L318" s="112"/>
      <c r="M318" s="116"/>
      <c r="P318" s="117">
        <f>SUM(P319:P340)</f>
        <v>20.982999999999997</v>
      </c>
      <c r="R318" s="117">
        <f>SUM(R319:R340)</f>
        <v>0.26329999999999998</v>
      </c>
      <c r="T318" s="118">
        <f>SUM(T319:T340)</f>
        <v>0</v>
      </c>
      <c r="AR318" s="113" t="s">
        <v>80</v>
      </c>
      <c r="AT318" s="119" t="s">
        <v>69</v>
      </c>
      <c r="AU318" s="119" t="s">
        <v>78</v>
      </c>
      <c r="AY318" s="113" t="s">
        <v>126</v>
      </c>
      <c r="BK318" s="120">
        <f>SUM(BK319:BK340)</f>
        <v>0</v>
      </c>
    </row>
    <row r="319" spans="1:65" s="1" customFormat="1" ht="16.5" customHeight="1" x14ac:dyDescent="0.2">
      <c r="A319" s="298"/>
      <c r="B319" s="299"/>
      <c r="C319" s="300" t="s">
        <v>622</v>
      </c>
      <c r="D319" s="300" t="s">
        <v>129</v>
      </c>
      <c r="E319" s="301" t="s">
        <v>623</v>
      </c>
      <c r="F319" s="302" t="s">
        <v>624</v>
      </c>
      <c r="G319" s="303" t="s">
        <v>210</v>
      </c>
      <c r="H319" s="304">
        <v>1</v>
      </c>
      <c r="I319" s="281">
        <v>0</v>
      </c>
      <c r="J319" s="330">
        <f>ROUND(I319*H319,2)</f>
        <v>0</v>
      </c>
      <c r="K319" s="302" t="s">
        <v>3</v>
      </c>
      <c r="L319" s="29"/>
      <c r="M319" s="124" t="s">
        <v>3</v>
      </c>
      <c r="N319" s="125" t="s">
        <v>41</v>
      </c>
      <c r="O319" s="126">
        <v>0</v>
      </c>
      <c r="P319" s="126">
        <f>O319*H319</f>
        <v>0</v>
      </c>
      <c r="Q319" s="126">
        <v>0</v>
      </c>
      <c r="R319" s="126">
        <f>Q319*H319</f>
        <v>0</v>
      </c>
      <c r="S319" s="126">
        <v>0</v>
      </c>
      <c r="T319" s="127">
        <f>S319*H319</f>
        <v>0</v>
      </c>
      <c r="AR319" s="128" t="s">
        <v>211</v>
      </c>
      <c r="AT319" s="128" t="s">
        <v>129</v>
      </c>
      <c r="AU319" s="128" t="s">
        <v>80</v>
      </c>
      <c r="AY319" s="17" t="s">
        <v>126</v>
      </c>
      <c r="BE319" s="129">
        <f>IF(N319="základní",J319,0)</f>
        <v>0</v>
      </c>
      <c r="BF319" s="129">
        <f>IF(N319="snížená",J319,0)</f>
        <v>0</v>
      </c>
      <c r="BG319" s="129">
        <f>IF(N319="zákl. přenesená",J319,0)</f>
        <v>0</v>
      </c>
      <c r="BH319" s="129">
        <f>IF(N319="sníž. přenesená",J319,0)</f>
        <v>0</v>
      </c>
      <c r="BI319" s="129">
        <f>IF(N319="nulová",J319,0)</f>
        <v>0</v>
      </c>
      <c r="BJ319" s="17" t="s">
        <v>78</v>
      </c>
      <c r="BK319" s="129">
        <f>ROUND(I319*H319,2)</f>
        <v>0</v>
      </c>
      <c r="BL319" s="17" t="s">
        <v>211</v>
      </c>
      <c r="BM319" s="128" t="s">
        <v>625</v>
      </c>
    </row>
    <row r="320" spans="1:65" s="1" customFormat="1" ht="24.15" customHeight="1" x14ac:dyDescent="0.2">
      <c r="A320" s="298"/>
      <c r="B320" s="299"/>
      <c r="C320" s="300" t="s">
        <v>626</v>
      </c>
      <c r="D320" s="300" t="s">
        <v>129</v>
      </c>
      <c r="E320" s="301" t="s">
        <v>627</v>
      </c>
      <c r="F320" s="302" t="s">
        <v>628</v>
      </c>
      <c r="G320" s="303" t="s">
        <v>210</v>
      </c>
      <c r="H320" s="304">
        <v>7</v>
      </c>
      <c r="I320" s="281">
        <v>0</v>
      </c>
      <c r="J320" s="330">
        <f>ROUND(I320*H320,2)</f>
        <v>0</v>
      </c>
      <c r="K320" s="302" t="s">
        <v>133</v>
      </c>
      <c r="L320" s="29"/>
      <c r="M320" s="124" t="s">
        <v>3</v>
      </c>
      <c r="N320" s="125" t="s">
        <v>41</v>
      </c>
      <c r="O320" s="126">
        <v>1.6819999999999999</v>
      </c>
      <c r="P320" s="126">
        <f>O320*H320</f>
        <v>11.773999999999999</v>
      </c>
      <c r="Q320" s="126">
        <v>0</v>
      </c>
      <c r="R320" s="126">
        <f>Q320*H320</f>
        <v>0</v>
      </c>
      <c r="S320" s="126">
        <v>0</v>
      </c>
      <c r="T320" s="127">
        <f>S320*H320</f>
        <v>0</v>
      </c>
      <c r="AR320" s="128" t="s">
        <v>211</v>
      </c>
      <c r="AT320" s="128" t="s">
        <v>129</v>
      </c>
      <c r="AU320" s="128" t="s">
        <v>80</v>
      </c>
      <c r="AY320" s="17" t="s">
        <v>126</v>
      </c>
      <c r="BE320" s="129">
        <f>IF(N320="základní",J320,0)</f>
        <v>0</v>
      </c>
      <c r="BF320" s="129">
        <f>IF(N320="snížená",J320,0)</f>
        <v>0</v>
      </c>
      <c r="BG320" s="129">
        <f>IF(N320="zákl. přenesená",J320,0)</f>
        <v>0</v>
      </c>
      <c r="BH320" s="129">
        <f>IF(N320="sníž. přenesená",J320,0)</f>
        <v>0</v>
      </c>
      <c r="BI320" s="129">
        <f>IF(N320="nulová",J320,0)</f>
        <v>0</v>
      </c>
      <c r="BJ320" s="17" t="s">
        <v>78</v>
      </c>
      <c r="BK320" s="129">
        <f>ROUND(I320*H320,2)</f>
        <v>0</v>
      </c>
      <c r="BL320" s="17" t="s">
        <v>211</v>
      </c>
      <c r="BM320" s="128" t="s">
        <v>629</v>
      </c>
    </row>
    <row r="321" spans="1:65" s="1" customFormat="1" x14ac:dyDescent="0.2">
      <c r="A321" s="298"/>
      <c r="B321" s="299"/>
      <c r="C321" s="298"/>
      <c r="D321" s="305" t="s">
        <v>136</v>
      </c>
      <c r="E321" s="298"/>
      <c r="F321" s="306" t="s">
        <v>630</v>
      </c>
      <c r="G321" s="298"/>
      <c r="H321" s="298"/>
      <c r="I321" s="287"/>
      <c r="J321" s="298"/>
      <c r="K321" s="298"/>
      <c r="L321" s="29"/>
      <c r="M321" s="131"/>
      <c r="T321" s="50"/>
      <c r="AT321" s="17" t="s">
        <v>136</v>
      </c>
      <c r="AU321" s="17" t="s">
        <v>80</v>
      </c>
    </row>
    <row r="322" spans="1:65" s="1" customFormat="1" ht="16.5" customHeight="1" x14ac:dyDescent="0.2">
      <c r="A322" s="298"/>
      <c r="B322" s="299"/>
      <c r="C322" s="318" t="s">
        <v>631</v>
      </c>
      <c r="D322" s="318" t="s">
        <v>271</v>
      </c>
      <c r="E322" s="319" t="s">
        <v>632</v>
      </c>
      <c r="F322" s="320" t="s">
        <v>633</v>
      </c>
      <c r="G322" s="321" t="s">
        <v>210</v>
      </c>
      <c r="H322" s="322">
        <v>3</v>
      </c>
      <c r="I322" s="282">
        <v>0</v>
      </c>
      <c r="J322" s="333">
        <f>ROUND(I322*H322,2)</f>
        <v>0</v>
      </c>
      <c r="K322" s="320" t="s">
        <v>133</v>
      </c>
      <c r="L322" s="141"/>
      <c r="M322" s="142" t="s">
        <v>3</v>
      </c>
      <c r="N322" s="143" t="s">
        <v>41</v>
      </c>
      <c r="O322" s="126">
        <v>0</v>
      </c>
      <c r="P322" s="126">
        <f>O322*H322</f>
        <v>0</v>
      </c>
      <c r="Q322" s="126">
        <v>1.7500000000000002E-2</v>
      </c>
      <c r="R322" s="126">
        <f>Q322*H322</f>
        <v>5.2500000000000005E-2</v>
      </c>
      <c r="S322" s="126">
        <v>0</v>
      </c>
      <c r="T322" s="127">
        <f>S322*H322</f>
        <v>0</v>
      </c>
      <c r="AR322" s="128" t="s">
        <v>274</v>
      </c>
      <c r="AT322" s="128" t="s">
        <v>271</v>
      </c>
      <c r="AU322" s="128" t="s">
        <v>80</v>
      </c>
      <c r="AY322" s="17" t="s">
        <v>126</v>
      </c>
      <c r="BE322" s="129">
        <f>IF(N322="základní",J322,0)</f>
        <v>0</v>
      </c>
      <c r="BF322" s="129">
        <f>IF(N322="snížená",J322,0)</f>
        <v>0</v>
      </c>
      <c r="BG322" s="129">
        <f>IF(N322="zákl. přenesená",J322,0)</f>
        <v>0</v>
      </c>
      <c r="BH322" s="129">
        <f>IF(N322="sníž. přenesená",J322,0)</f>
        <v>0</v>
      </c>
      <c r="BI322" s="129">
        <f>IF(N322="nulová",J322,0)</f>
        <v>0</v>
      </c>
      <c r="BJ322" s="17" t="s">
        <v>78</v>
      </c>
      <c r="BK322" s="129">
        <f>ROUND(I322*H322,2)</f>
        <v>0</v>
      </c>
      <c r="BL322" s="17" t="s">
        <v>211</v>
      </c>
      <c r="BM322" s="128" t="s">
        <v>634</v>
      </c>
    </row>
    <row r="323" spans="1:65" s="1" customFormat="1" ht="16.5" customHeight="1" x14ac:dyDescent="0.2">
      <c r="A323" s="298"/>
      <c r="B323" s="299"/>
      <c r="C323" s="318" t="s">
        <v>635</v>
      </c>
      <c r="D323" s="318" t="s">
        <v>271</v>
      </c>
      <c r="E323" s="319" t="s">
        <v>636</v>
      </c>
      <c r="F323" s="320" t="s">
        <v>637</v>
      </c>
      <c r="G323" s="321" t="s">
        <v>210</v>
      </c>
      <c r="H323" s="322">
        <v>4</v>
      </c>
      <c r="I323" s="282">
        <v>0</v>
      </c>
      <c r="J323" s="333">
        <f>ROUND(I323*H323,2)</f>
        <v>0</v>
      </c>
      <c r="K323" s="320" t="s">
        <v>133</v>
      </c>
      <c r="L323" s="141"/>
      <c r="M323" s="142" t="s">
        <v>3</v>
      </c>
      <c r="N323" s="143" t="s">
        <v>41</v>
      </c>
      <c r="O323" s="126">
        <v>0</v>
      </c>
      <c r="P323" s="126">
        <f>O323*H323</f>
        <v>0</v>
      </c>
      <c r="Q323" s="126">
        <v>1.95E-2</v>
      </c>
      <c r="R323" s="126">
        <f>Q323*H323</f>
        <v>7.8E-2</v>
      </c>
      <c r="S323" s="126">
        <v>0</v>
      </c>
      <c r="T323" s="127">
        <f>S323*H323</f>
        <v>0</v>
      </c>
      <c r="AR323" s="128" t="s">
        <v>274</v>
      </c>
      <c r="AT323" s="128" t="s">
        <v>271</v>
      </c>
      <c r="AU323" s="128" t="s">
        <v>80</v>
      </c>
      <c r="AY323" s="17" t="s">
        <v>126</v>
      </c>
      <c r="BE323" s="129">
        <f>IF(N323="základní",J323,0)</f>
        <v>0</v>
      </c>
      <c r="BF323" s="129">
        <f>IF(N323="snížená",J323,0)</f>
        <v>0</v>
      </c>
      <c r="BG323" s="129">
        <f>IF(N323="zákl. přenesená",J323,0)</f>
        <v>0</v>
      </c>
      <c r="BH323" s="129">
        <f>IF(N323="sníž. přenesená",J323,0)</f>
        <v>0</v>
      </c>
      <c r="BI323" s="129">
        <f>IF(N323="nulová",J323,0)</f>
        <v>0</v>
      </c>
      <c r="BJ323" s="17" t="s">
        <v>78</v>
      </c>
      <c r="BK323" s="129">
        <f>ROUND(I323*H323,2)</f>
        <v>0</v>
      </c>
      <c r="BL323" s="17" t="s">
        <v>211</v>
      </c>
      <c r="BM323" s="128" t="s">
        <v>638</v>
      </c>
    </row>
    <row r="324" spans="1:65" s="1" customFormat="1" ht="24.15" customHeight="1" x14ac:dyDescent="0.2">
      <c r="A324" s="298"/>
      <c r="B324" s="299"/>
      <c r="C324" s="300" t="s">
        <v>639</v>
      </c>
      <c r="D324" s="300" t="s">
        <v>129</v>
      </c>
      <c r="E324" s="301" t="s">
        <v>640</v>
      </c>
      <c r="F324" s="302" t="s">
        <v>641</v>
      </c>
      <c r="G324" s="303" t="s">
        <v>210</v>
      </c>
      <c r="H324" s="304">
        <v>1</v>
      </c>
      <c r="I324" s="281">
        <v>0</v>
      </c>
      <c r="J324" s="330">
        <f>ROUND(I324*H324,2)</f>
        <v>0</v>
      </c>
      <c r="K324" s="302" t="s">
        <v>133</v>
      </c>
      <c r="L324" s="29"/>
      <c r="M324" s="124" t="s">
        <v>3</v>
      </c>
      <c r="N324" s="125" t="s">
        <v>41</v>
      </c>
      <c r="O324" s="126">
        <v>1.825</v>
      </c>
      <c r="P324" s="126">
        <f>O324*H324</f>
        <v>1.825</v>
      </c>
      <c r="Q324" s="126">
        <v>0</v>
      </c>
      <c r="R324" s="126">
        <f>Q324*H324</f>
        <v>0</v>
      </c>
      <c r="S324" s="126">
        <v>0</v>
      </c>
      <c r="T324" s="127">
        <f>S324*H324</f>
        <v>0</v>
      </c>
      <c r="AR324" s="128" t="s">
        <v>211</v>
      </c>
      <c r="AT324" s="128" t="s">
        <v>129</v>
      </c>
      <c r="AU324" s="128" t="s">
        <v>80</v>
      </c>
      <c r="AY324" s="17" t="s">
        <v>126</v>
      </c>
      <c r="BE324" s="129">
        <f>IF(N324="základní",J324,0)</f>
        <v>0</v>
      </c>
      <c r="BF324" s="129">
        <f>IF(N324="snížená",J324,0)</f>
        <v>0</v>
      </c>
      <c r="BG324" s="129">
        <f>IF(N324="zákl. přenesená",J324,0)</f>
        <v>0</v>
      </c>
      <c r="BH324" s="129">
        <f>IF(N324="sníž. přenesená",J324,0)</f>
        <v>0</v>
      </c>
      <c r="BI324" s="129">
        <f>IF(N324="nulová",J324,0)</f>
        <v>0</v>
      </c>
      <c r="BJ324" s="17" t="s">
        <v>78</v>
      </c>
      <c r="BK324" s="129">
        <f>ROUND(I324*H324,2)</f>
        <v>0</v>
      </c>
      <c r="BL324" s="17" t="s">
        <v>211</v>
      </c>
      <c r="BM324" s="128" t="s">
        <v>642</v>
      </c>
    </row>
    <row r="325" spans="1:65" s="1" customFormat="1" x14ac:dyDescent="0.2">
      <c r="A325" s="298"/>
      <c r="B325" s="299"/>
      <c r="C325" s="298"/>
      <c r="D325" s="305" t="s">
        <v>136</v>
      </c>
      <c r="E325" s="298"/>
      <c r="F325" s="306" t="s">
        <v>643</v>
      </c>
      <c r="G325" s="298"/>
      <c r="H325" s="298"/>
      <c r="I325" s="287"/>
      <c r="J325" s="298"/>
      <c r="K325" s="298"/>
      <c r="L325" s="29"/>
      <c r="M325" s="131"/>
      <c r="T325" s="50"/>
      <c r="AT325" s="17" t="s">
        <v>136</v>
      </c>
      <c r="AU325" s="17" t="s">
        <v>80</v>
      </c>
    </row>
    <row r="326" spans="1:65" s="1" customFormat="1" ht="16.5" customHeight="1" x14ac:dyDescent="0.2">
      <c r="A326" s="298"/>
      <c r="B326" s="299"/>
      <c r="C326" s="318" t="s">
        <v>644</v>
      </c>
      <c r="D326" s="318" t="s">
        <v>271</v>
      </c>
      <c r="E326" s="319" t="s">
        <v>645</v>
      </c>
      <c r="F326" s="320" t="s">
        <v>646</v>
      </c>
      <c r="G326" s="321" t="s">
        <v>210</v>
      </c>
      <c r="H326" s="322">
        <v>1</v>
      </c>
      <c r="I326" s="282">
        <v>0</v>
      </c>
      <c r="J326" s="333">
        <f>ROUND(I326*H326,2)</f>
        <v>0</v>
      </c>
      <c r="K326" s="320" t="s">
        <v>133</v>
      </c>
      <c r="L326" s="141"/>
      <c r="M326" s="142" t="s">
        <v>3</v>
      </c>
      <c r="N326" s="143" t="s">
        <v>41</v>
      </c>
      <c r="O326" s="126">
        <v>0</v>
      </c>
      <c r="P326" s="126">
        <f>O326*H326</f>
        <v>0</v>
      </c>
      <c r="Q326" s="126">
        <v>2.0500000000000001E-2</v>
      </c>
      <c r="R326" s="126">
        <f>Q326*H326</f>
        <v>2.0500000000000001E-2</v>
      </c>
      <c r="S326" s="126">
        <v>0</v>
      </c>
      <c r="T326" s="127">
        <f>S326*H326</f>
        <v>0</v>
      </c>
      <c r="AR326" s="128" t="s">
        <v>274</v>
      </c>
      <c r="AT326" s="128" t="s">
        <v>271</v>
      </c>
      <c r="AU326" s="128" t="s">
        <v>80</v>
      </c>
      <c r="AY326" s="17" t="s">
        <v>126</v>
      </c>
      <c r="BE326" s="129">
        <f>IF(N326="základní",J326,0)</f>
        <v>0</v>
      </c>
      <c r="BF326" s="129">
        <f>IF(N326="snížená",J326,0)</f>
        <v>0</v>
      </c>
      <c r="BG326" s="129">
        <f>IF(N326="zákl. přenesená",J326,0)</f>
        <v>0</v>
      </c>
      <c r="BH326" s="129">
        <f>IF(N326="sníž. přenesená",J326,0)</f>
        <v>0</v>
      </c>
      <c r="BI326" s="129">
        <f>IF(N326="nulová",J326,0)</f>
        <v>0</v>
      </c>
      <c r="BJ326" s="17" t="s">
        <v>78</v>
      </c>
      <c r="BK326" s="129">
        <f>ROUND(I326*H326,2)</f>
        <v>0</v>
      </c>
      <c r="BL326" s="17" t="s">
        <v>211</v>
      </c>
      <c r="BM326" s="128" t="s">
        <v>647</v>
      </c>
    </row>
    <row r="327" spans="1:65" s="1" customFormat="1" ht="24.15" customHeight="1" x14ac:dyDescent="0.2">
      <c r="A327" s="298"/>
      <c r="B327" s="299"/>
      <c r="C327" s="300" t="s">
        <v>648</v>
      </c>
      <c r="D327" s="300" t="s">
        <v>129</v>
      </c>
      <c r="E327" s="301" t="s">
        <v>649</v>
      </c>
      <c r="F327" s="302" t="s">
        <v>650</v>
      </c>
      <c r="G327" s="303" t="s">
        <v>210</v>
      </c>
      <c r="H327" s="304">
        <v>2</v>
      </c>
      <c r="I327" s="281">
        <v>0</v>
      </c>
      <c r="J327" s="330">
        <f>ROUND(I327*H327,2)</f>
        <v>0</v>
      </c>
      <c r="K327" s="302" t="s">
        <v>133</v>
      </c>
      <c r="L327" s="29"/>
      <c r="M327" s="124" t="s">
        <v>3</v>
      </c>
      <c r="N327" s="125" t="s">
        <v>41</v>
      </c>
      <c r="O327" s="126">
        <v>2.04</v>
      </c>
      <c r="P327" s="126">
        <f>O327*H327</f>
        <v>4.08</v>
      </c>
      <c r="Q327" s="126">
        <v>0</v>
      </c>
      <c r="R327" s="126">
        <f>Q327*H327</f>
        <v>0</v>
      </c>
      <c r="S327" s="126">
        <v>0</v>
      </c>
      <c r="T327" s="127">
        <f>S327*H327</f>
        <v>0</v>
      </c>
      <c r="AR327" s="128" t="s">
        <v>211</v>
      </c>
      <c r="AT327" s="128" t="s">
        <v>129</v>
      </c>
      <c r="AU327" s="128" t="s">
        <v>80</v>
      </c>
      <c r="AY327" s="17" t="s">
        <v>126</v>
      </c>
      <c r="BE327" s="129">
        <f>IF(N327="základní",J327,0)</f>
        <v>0</v>
      </c>
      <c r="BF327" s="129">
        <f>IF(N327="snížená",J327,0)</f>
        <v>0</v>
      </c>
      <c r="BG327" s="129">
        <f>IF(N327="zákl. přenesená",J327,0)</f>
        <v>0</v>
      </c>
      <c r="BH327" s="129">
        <f>IF(N327="sníž. přenesená",J327,0)</f>
        <v>0</v>
      </c>
      <c r="BI327" s="129">
        <f>IF(N327="nulová",J327,0)</f>
        <v>0</v>
      </c>
      <c r="BJ327" s="17" t="s">
        <v>78</v>
      </c>
      <c r="BK327" s="129">
        <f>ROUND(I327*H327,2)</f>
        <v>0</v>
      </c>
      <c r="BL327" s="17" t="s">
        <v>211</v>
      </c>
      <c r="BM327" s="128" t="s">
        <v>651</v>
      </c>
    </row>
    <row r="328" spans="1:65" s="1" customFormat="1" x14ac:dyDescent="0.2">
      <c r="A328" s="298"/>
      <c r="B328" s="299"/>
      <c r="C328" s="298"/>
      <c r="D328" s="305" t="s">
        <v>136</v>
      </c>
      <c r="E328" s="298"/>
      <c r="F328" s="306" t="s">
        <v>652</v>
      </c>
      <c r="G328" s="298"/>
      <c r="H328" s="298"/>
      <c r="I328" s="287"/>
      <c r="J328" s="298"/>
      <c r="K328" s="298"/>
      <c r="L328" s="29"/>
      <c r="M328" s="131"/>
      <c r="T328" s="50"/>
      <c r="AT328" s="17" t="s">
        <v>136</v>
      </c>
      <c r="AU328" s="17" t="s">
        <v>80</v>
      </c>
    </row>
    <row r="329" spans="1:65" s="1" customFormat="1" ht="16.5" customHeight="1" x14ac:dyDescent="0.2">
      <c r="A329" s="298"/>
      <c r="B329" s="299"/>
      <c r="C329" s="318" t="s">
        <v>653</v>
      </c>
      <c r="D329" s="318" t="s">
        <v>271</v>
      </c>
      <c r="E329" s="319" t="s">
        <v>654</v>
      </c>
      <c r="F329" s="320" t="s">
        <v>655</v>
      </c>
      <c r="G329" s="321" t="s">
        <v>210</v>
      </c>
      <c r="H329" s="322">
        <v>2</v>
      </c>
      <c r="I329" s="282">
        <v>0</v>
      </c>
      <c r="J329" s="333">
        <f>ROUND(I329*H329,2)</f>
        <v>0</v>
      </c>
      <c r="K329" s="320" t="s">
        <v>133</v>
      </c>
      <c r="L329" s="141"/>
      <c r="M329" s="142" t="s">
        <v>3</v>
      </c>
      <c r="N329" s="143" t="s">
        <v>41</v>
      </c>
      <c r="O329" s="126">
        <v>0</v>
      </c>
      <c r="P329" s="126">
        <f>O329*H329</f>
        <v>0</v>
      </c>
      <c r="Q329" s="126">
        <v>4.3999999999999997E-2</v>
      </c>
      <c r="R329" s="126">
        <f>Q329*H329</f>
        <v>8.7999999999999995E-2</v>
      </c>
      <c r="S329" s="126">
        <v>0</v>
      </c>
      <c r="T329" s="127">
        <f>S329*H329</f>
        <v>0</v>
      </c>
      <c r="AR329" s="128" t="s">
        <v>274</v>
      </c>
      <c r="AT329" s="128" t="s">
        <v>271</v>
      </c>
      <c r="AU329" s="128" t="s">
        <v>80</v>
      </c>
      <c r="AY329" s="17" t="s">
        <v>126</v>
      </c>
      <c r="BE329" s="129">
        <f>IF(N329="základní",J329,0)</f>
        <v>0</v>
      </c>
      <c r="BF329" s="129">
        <f>IF(N329="snížená",J329,0)</f>
        <v>0</v>
      </c>
      <c r="BG329" s="129">
        <f>IF(N329="zákl. přenesená",J329,0)</f>
        <v>0</v>
      </c>
      <c r="BH329" s="129">
        <f>IF(N329="sníž. přenesená",J329,0)</f>
        <v>0</v>
      </c>
      <c r="BI329" s="129">
        <f>IF(N329="nulová",J329,0)</f>
        <v>0</v>
      </c>
      <c r="BJ329" s="17" t="s">
        <v>78</v>
      </c>
      <c r="BK329" s="129">
        <f>ROUND(I329*H329,2)</f>
        <v>0</v>
      </c>
      <c r="BL329" s="17" t="s">
        <v>211</v>
      </c>
      <c r="BM329" s="128" t="s">
        <v>656</v>
      </c>
    </row>
    <row r="330" spans="1:65" s="1" customFormat="1" ht="24.15" customHeight="1" x14ac:dyDescent="0.2">
      <c r="A330" s="298"/>
      <c r="B330" s="299"/>
      <c r="C330" s="300" t="s">
        <v>657</v>
      </c>
      <c r="D330" s="300" t="s">
        <v>129</v>
      </c>
      <c r="E330" s="301" t="s">
        <v>658</v>
      </c>
      <c r="F330" s="302" t="s">
        <v>659</v>
      </c>
      <c r="G330" s="303" t="s">
        <v>210</v>
      </c>
      <c r="H330" s="304">
        <v>1</v>
      </c>
      <c r="I330" s="281">
        <v>0</v>
      </c>
      <c r="J330" s="330">
        <f>ROUND(I330*H330,2)</f>
        <v>0</v>
      </c>
      <c r="K330" s="302" t="s">
        <v>133</v>
      </c>
      <c r="L330" s="29"/>
      <c r="M330" s="124" t="s">
        <v>3</v>
      </c>
      <c r="N330" s="125" t="s">
        <v>41</v>
      </c>
      <c r="O330" s="126">
        <v>3.3039999999999998</v>
      </c>
      <c r="P330" s="126">
        <f>O330*H330</f>
        <v>3.3039999999999998</v>
      </c>
      <c r="Q330" s="126">
        <v>0</v>
      </c>
      <c r="R330" s="126">
        <f>Q330*H330</f>
        <v>0</v>
      </c>
      <c r="S330" s="126">
        <v>0</v>
      </c>
      <c r="T330" s="127">
        <f>S330*H330</f>
        <v>0</v>
      </c>
      <c r="AR330" s="128" t="s">
        <v>211</v>
      </c>
      <c r="AT330" s="128" t="s">
        <v>129</v>
      </c>
      <c r="AU330" s="128" t="s">
        <v>80</v>
      </c>
      <c r="AY330" s="17" t="s">
        <v>126</v>
      </c>
      <c r="BE330" s="129">
        <f>IF(N330="základní",J330,0)</f>
        <v>0</v>
      </c>
      <c r="BF330" s="129">
        <f>IF(N330="snížená",J330,0)</f>
        <v>0</v>
      </c>
      <c r="BG330" s="129">
        <f>IF(N330="zákl. přenesená",J330,0)</f>
        <v>0</v>
      </c>
      <c r="BH330" s="129">
        <f>IF(N330="sníž. přenesená",J330,0)</f>
        <v>0</v>
      </c>
      <c r="BI330" s="129">
        <f>IF(N330="nulová",J330,0)</f>
        <v>0</v>
      </c>
      <c r="BJ330" s="17" t="s">
        <v>78</v>
      </c>
      <c r="BK330" s="129">
        <f>ROUND(I330*H330,2)</f>
        <v>0</v>
      </c>
      <c r="BL330" s="17" t="s">
        <v>211</v>
      </c>
      <c r="BM330" s="128" t="s">
        <v>660</v>
      </c>
    </row>
    <row r="331" spans="1:65" s="1" customFormat="1" x14ac:dyDescent="0.2">
      <c r="A331" s="298"/>
      <c r="B331" s="299"/>
      <c r="C331" s="298"/>
      <c r="D331" s="305" t="s">
        <v>136</v>
      </c>
      <c r="E331" s="298"/>
      <c r="F331" s="306" t="s">
        <v>661</v>
      </c>
      <c r="G331" s="298"/>
      <c r="H331" s="298"/>
      <c r="I331" s="287"/>
      <c r="J331" s="298"/>
      <c r="K331" s="298"/>
      <c r="L331" s="29"/>
      <c r="M331" s="131"/>
      <c r="T331" s="50"/>
      <c r="AT331" s="17" t="s">
        <v>136</v>
      </c>
      <c r="AU331" s="17" t="s">
        <v>80</v>
      </c>
    </row>
    <row r="332" spans="1:65" s="1" customFormat="1" ht="21.75" customHeight="1" x14ac:dyDescent="0.2">
      <c r="A332" s="298"/>
      <c r="B332" s="299"/>
      <c r="C332" s="318" t="s">
        <v>662</v>
      </c>
      <c r="D332" s="318" t="s">
        <v>271</v>
      </c>
      <c r="E332" s="319" t="s">
        <v>663</v>
      </c>
      <c r="F332" s="320" t="s">
        <v>664</v>
      </c>
      <c r="G332" s="321" t="s">
        <v>210</v>
      </c>
      <c r="H332" s="322">
        <v>1</v>
      </c>
      <c r="I332" s="282">
        <v>0</v>
      </c>
      <c r="J332" s="333">
        <f>ROUND(I332*H332,2)</f>
        <v>0</v>
      </c>
      <c r="K332" s="320" t="s">
        <v>133</v>
      </c>
      <c r="L332" s="141"/>
      <c r="M332" s="142" t="s">
        <v>3</v>
      </c>
      <c r="N332" s="143" t="s">
        <v>41</v>
      </c>
      <c r="O332" s="126">
        <v>0</v>
      </c>
      <c r="P332" s="126">
        <f>O332*H332</f>
        <v>0</v>
      </c>
      <c r="Q332" s="126">
        <v>2.4299999999999999E-2</v>
      </c>
      <c r="R332" s="126">
        <f>Q332*H332</f>
        <v>2.4299999999999999E-2</v>
      </c>
      <c r="S332" s="126">
        <v>0</v>
      </c>
      <c r="T332" s="127">
        <f>S332*H332</f>
        <v>0</v>
      </c>
      <c r="AR332" s="128" t="s">
        <v>274</v>
      </c>
      <c r="AT332" s="128" t="s">
        <v>271</v>
      </c>
      <c r="AU332" s="128" t="s">
        <v>80</v>
      </c>
      <c r="AY332" s="17" t="s">
        <v>126</v>
      </c>
      <c r="BE332" s="129">
        <f>IF(N332="základní",J332,0)</f>
        <v>0</v>
      </c>
      <c r="BF332" s="129">
        <f>IF(N332="snížená",J332,0)</f>
        <v>0</v>
      </c>
      <c r="BG332" s="129">
        <f>IF(N332="zákl. přenesená",J332,0)</f>
        <v>0</v>
      </c>
      <c r="BH332" s="129">
        <f>IF(N332="sníž. přenesená",J332,0)</f>
        <v>0</v>
      </c>
      <c r="BI332" s="129">
        <f>IF(N332="nulová",J332,0)</f>
        <v>0</v>
      </c>
      <c r="BJ332" s="17" t="s">
        <v>78</v>
      </c>
      <c r="BK332" s="129">
        <f>ROUND(I332*H332,2)</f>
        <v>0</v>
      </c>
      <c r="BL332" s="17" t="s">
        <v>211</v>
      </c>
      <c r="BM332" s="128" t="s">
        <v>665</v>
      </c>
    </row>
    <row r="333" spans="1:65" s="1" customFormat="1" ht="16.5" customHeight="1" x14ac:dyDescent="0.2">
      <c r="A333" s="298"/>
      <c r="B333" s="299"/>
      <c r="C333" s="300" t="s">
        <v>666</v>
      </c>
      <c r="D333" s="300" t="s">
        <v>129</v>
      </c>
      <c r="E333" s="301" t="s">
        <v>667</v>
      </c>
      <c r="F333" s="302" t="s">
        <v>668</v>
      </c>
      <c r="G333" s="303" t="s">
        <v>148</v>
      </c>
      <c r="H333" s="304">
        <v>11</v>
      </c>
      <c r="I333" s="281">
        <v>0</v>
      </c>
      <c r="J333" s="330">
        <f>ROUND(I333*H333,2)</f>
        <v>0</v>
      </c>
      <c r="K333" s="302" t="s">
        <v>3</v>
      </c>
      <c r="L333" s="29"/>
      <c r="M333" s="124" t="s">
        <v>3</v>
      </c>
      <c r="N333" s="125" t="s">
        <v>41</v>
      </c>
      <c r="O333" s="126">
        <v>0</v>
      </c>
      <c r="P333" s="126">
        <f>O333*H333</f>
        <v>0</v>
      </c>
      <c r="Q333" s="126">
        <v>0</v>
      </c>
      <c r="R333" s="126">
        <f>Q333*H333</f>
        <v>0</v>
      </c>
      <c r="S333" s="126">
        <v>0</v>
      </c>
      <c r="T333" s="127">
        <f>S333*H333</f>
        <v>0</v>
      </c>
      <c r="AR333" s="128" t="s">
        <v>211</v>
      </c>
      <c r="AT333" s="128" t="s">
        <v>129</v>
      </c>
      <c r="AU333" s="128" t="s">
        <v>80</v>
      </c>
      <c r="AY333" s="17" t="s">
        <v>126</v>
      </c>
      <c r="BE333" s="129">
        <f>IF(N333="základní",J333,0)</f>
        <v>0</v>
      </c>
      <c r="BF333" s="129">
        <f>IF(N333="snížená",J333,0)</f>
        <v>0</v>
      </c>
      <c r="BG333" s="129">
        <f>IF(N333="zákl. přenesená",J333,0)</f>
        <v>0</v>
      </c>
      <c r="BH333" s="129">
        <f>IF(N333="sníž. přenesená",J333,0)</f>
        <v>0</v>
      </c>
      <c r="BI333" s="129">
        <f>IF(N333="nulová",J333,0)</f>
        <v>0</v>
      </c>
      <c r="BJ333" s="17" t="s">
        <v>78</v>
      </c>
      <c r="BK333" s="129">
        <f>ROUND(I333*H333,2)</f>
        <v>0</v>
      </c>
      <c r="BL333" s="17" t="s">
        <v>211</v>
      </c>
      <c r="BM333" s="128" t="s">
        <v>669</v>
      </c>
    </row>
    <row r="334" spans="1:65" s="1" customFormat="1" ht="16.5" customHeight="1" x14ac:dyDescent="0.2">
      <c r="A334" s="298"/>
      <c r="B334" s="299"/>
      <c r="C334" s="300" t="s">
        <v>670</v>
      </c>
      <c r="D334" s="300" t="s">
        <v>129</v>
      </c>
      <c r="E334" s="301" t="s">
        <v>671</v>
      </c>
      <c r="F334" s="302" t="s">
        <v>672</v>
      </c>
      <c r="G334" s="303" t="s">
        <v>210</v>
      </c>
      <c r="H334" s="304">
        <v>2</v>
      </c>
      <c r="I334" s="281">
        <v>0</v>
      </c>
      <c r="J334" s="330">
        <f>ROUND(I334*H334,2)</f>
        <v>0</v>
      </c>
      <c r="K334" s="302" t="s">
        <v>3</v>
      </c>
      <c r="L334" s="29"/>
      <c r="M334" s="124" t="s">
        <v>3</v>
      </c>
      <c r="N334" s="125" t="s">
        <v>41</v>
      </c>
      <c r="O334" s="126">
        <v>0</v>
      </c>
      <c r="P334" s="126">
        <f>O334*H334</f>
        <v>0</v>
      </c>
      <c r="Q334" s="126">
        <v>0</v>
      </c>
      <c r="R334" s="126">
        <f>Q334*H334</f>
        <v>0</v>
      </c>
      <c r="S334" s="126">
        <v>0</v>
      </c>
      <c r="T334" s="127">
        <f>S334*H334</f>
        <v>0</v>
      </c>
      <c r="AR334" s="128" t="s">
        <v>211</v>
      </c>
      <c r="AT334" s="128" t="s">
        <v>129</v>
      </c>
      <c r="AU334" s="128" t="s">
        <v>80</v>
      </c>
      <c r="AY334" s="17" t="s">
        <v>126</v>
      </c>
      <c r="BE334" s="129">
        <f>IF(N334="základní",J334,0)</f>
        <v>0</v>
      </c>
      <c r="BF334" s="129">
        <f>IF(N334="snížená",J334,0)</f>
        <v>0</v>
      </c>
      <c r="BG334" s="129">
        <f>IF(N334="zákl. přenesená",J334,0)</f>
        <v>0</v>
      </c>
      <c r="BH334" s="129">
        <f>IF(N334="sníž. přenesená",J334,0)</f>
        <v>0</v>
      </c>
      <c r="BI334" s="129">
        <f>IF(N334="nulová",J334,0)</f>
        <v>0</v>
      </c>
      <c r="BJ334" s="17" t="s">
        <v>78</v>
      </c>
      <c r="BK334" s="129">
        <f>ROUND(I334*H334,2)</f>
        <v>0</v>
      </c>
      <c r="BL334" s="17" t="s">
        <v>211</v>
      </c>
      <c r="BM334" s="128" t="s">
        <v>673</v>
      </c>
    </row>
    <row r="335" spans="1:65" s="1" customFormat="1" ht="28.8" x14ac:dyDescent="0.2">
      <c r="A335" s="298"/>
      <c r="B335" s="299"/>
      <c r="C335" s="298"/>
      <c r="D335" s="309" t="s">
        <v>401</v>
      </c>
      <c r="E335" s="298"/>
      <c r="F335" s="324" t="s">
        <v>674</v>
      </c>
      <c r="G335" s="298"/>
      <c r="H335" s="298"/>
      <c r="I335" s="287"/>
      <c r="J335" s="298"/>
      <c r="K335" s="298"/>
      <c r="L335" s="29"/>
      <c r="M335" s="131"/>
      <c r="T335" s="50"/>
      <c r="AT335" s="17" t="s">
        <v>401</v>
      </c>
      <c r="AU335" s="17" t="s">
        <v>80</v>
      </c>
    </row>
    <row r="336" spans="1:65" s="1" customFormat="1" ht="16.5" customHeight="1" x14ac:dyDescent="0.2">
      <c r="A336" s="298"/>
      <c r="B336" s="299"/>
      <c r="C336" s="300" t="s">
        <v>675</v>
      </c>
      <c r="D336" s="300" t="s">
        <v>129</v>
      </c>
      <c r="E336" s="301" t="s">
        <v>676</v>
      </c>
      <c r="F336" s="302" t="s">
        <v>677</v>
      </c>
      <c r="G336" s="303" t="s">
        <v>210</v>
      </c>
      <c r="H336" s="304">
        <v>4</v>
      </c>
      <c r="I336" s="281">
        <v>0</v>
      </c>
      <c r="J336" s="330">
        <f>ROUND(I336*H336,2)</f>
        <v>0</v>
      </c>
      <c r="K336" s="302" t="s">
        <v>3</v>
      </c>
      <c r="L336" s="29"/>
      <c r="M336" s="124" t="s">
        <v>3</v>
      </c>
      <c r="N336" s="125" t="s">
        <v>41</v>
      </c>
      <c r="O336" s="126">
        <v>0</v>
      </c>
      <c r="P336" s="126">
        <f>O336*H336</f>
        <v>0</v>
      </c>
      <c r="Q336" s="126">
        <v>0</v>
      </c>
      <c r="R336" s="126">
        <f>Q336*H336</f>
        <v>0</v>
      </c>
      <c r="S336" s="126">
        <v>0</v>
      </c>
      <c r="T336" s="127">
        <f>S336*H336</f>
        <v>0</v>
      </c>
      <c r="AR336" s="128" t="s">
        <v>211</v>
      </c>
      <c r="AT336" s="128" t="s">
        <v>129</v>
      </c>
      <c r="AU336" s="128" t="s">
        <v>80</v>
      </c>
      <c r="AY336" s="17" t="s">
        <v>126</v>
      </c>
      <c r="BE336" s="129">
        <f>IF(N336="základní",J336,0)</f>
        <v>0</v>
      </c>
      <c r="BF336" s="129">
        <f>IF(N336="snížená",J336,0)</f>
        <v>0</v>
      </c>
      <c r="BG336" s="129">
        <f>IF(N336="zákl. přenesená",J336,0)</f>
        <v>0</v>
      </c>
      <c r="BH336" s="129">
        <f>IF(N336="sníž. přenesená",J336,0)</f>
        <v>0</v>
      </c>
      <c r="BI336" s="129">
        <f>IF(N336="nulová",J336,0)</f>
        <v>0</v>
      </c>
      <c r="BJ336" s="17" t="s">
        <v>78</v>
      </c>
      <c r="BK336" s="129">
        <f>ROUND(I336*H336,2)</f>
        <v>0</v>
      </c>
      <c r="BL336" s="17" t="s">
        <v>211</v>
      </c>
      <c r="BM336" s="128" t="s">
        <v>678</v>
      </c>
    </row>
    <row r="337" spans="1:65" s="1" customFormat="1" ht="28.8" x14ac:dyDescent="0.2">
      <c r="A337" s="298"/>
      <c r="B337" s="299"/>
      <c r="C337" s="298"/>
      <c r="D337" s="309" t="s">
        <v>401</v>
      </c>
      <c r="E337" s="298"/>
      <c r="F337" s="324" t="s">
        <v>674</v>
      </c>
      <c r="G337" s="298"/>
      <c r="H337" s="298"/>
      <c r="I337" s="287"/>
      <c r="J337" s="298"/>
      <c r="K337" s="298"/>
      <c r="L337" s="29"/>
      <c r="M337" s="131"/>
      <c r="T337" s="50"/>
      <c r="AT337" s="17" t="s">
        <v>401</v>
      </c>
      <c r="AU337" s="17" t="s">
        <v>80</v>
      </c>
    </row>
    <row r="338" spans="1:65" s="1" customFormat="1" ht="16.5" customHeight="1" x14ac:dyDescent="0.2">
      <c r="A338" s="298"/>
      <c r="B338" s="299"/>
      <c r="C338" s="300" t="s">
        <v>679</v>
      </c>
      <c r="D338" s="300" t="s">
        <v>129</v>
      </c>
      <c r="E338" s="301" t="s">
        <v>680</v>
      </c>
      <c r="F338" s="302" t="s">
        <v>1086</v>
      </c>
      <c r="G338" s="303" t="s">
        <v>210</v>
      </c>
      <c r="H338" s="304">
        <v>1</v>
      </c>
      <c r="I338" s="281">
        <v>0</v>
      </c>
      <c r="J338" s="330">
        <f>ROUND(I338*H338,2)</f>
        <v>0</v>
      </c>
      <c r="K338" s="302" t="s">
        <v>3</v>
      </c>
      <c r="L338" s="29"/>
      <c r="M338" s="124" t="s">
        <v>3</v>
      </c>
      <c r="N338" s="125" t="s">
        <v>41</v>
      </c>
      <c r="O338" s="126">
        <v>0</v>
      </c>
      <c r="P338" s="126">
        <f>O338*H338</f>
        <v>0</v>
      </c>
      <c r="Q338" s="126">
        <v>0</v>
      </c>
      <c r="R338" s="126">
        <f>Q338*H338</f>
        <v>0</v>
      </c>
      <c r="S338" s="126">
        <v>0</v>
      </c>
      <c r="T338" s="127">
        <f>S338*H338</f>
        <v>0</v>
      </c>
      <c r="AR338" s="128" t="s">
        <v>211</v>
      </c>
      <c r="AT338" s="128" t="s">
        <v>129</v>
      </c>
      <c r="AU338" s="128" t="s">
        <v>80</v>
      </c>
      <c r="AY338" s="17" t="s">
        <v>126</v>
      </c>
      <c r="BE338" s="129">
        <f>IF(N338="základní",J338,0)</f>
        <v>0</v>
      </c>
      <c r="BF338" s="129">
        <f>IF(N338="snížená",J338,0)</f>
        <v>0</v>
      </c>
      <c r="BG338" s="129">
        <f>IF(N338="zákl. přenesená",J338,0)</f>
        <v>0</v>
      </c>
      <c r="BH338" s="129">
        <f>IF(N338="sníž. přenesená",J338,0)</f>
        <v>0</v>
      </c>
      <c r="BI338" s="129">
        <f>IF(N338="nulová",J338,0)</f>
        <v>0</v>
      </c>
      <c r="BJ338" s="17" t="s">
        <v>78</v>
      </c>
      <c r="BK338" s="129">
        <f>ROUND(I338*H338,2)</f>
        <v>0</v>
      </c>
      <c r="BL338" s="17" t="s">
        <v>211</v>
      </c>
      <c r="BM338" s="128" t="s">
        <v>681</v>
      </c>
    </row>
    <row r="339" spans="1:65" s="1" customFormat="1" ht="24.15" customHeight="1" x14ac:dyDescent="0.2">
      <c r="A339" s="298"/>
      <c r="B339" s="299"/>
      <c r="C339" s="300" t="s">
        <v>682</v>
      </c>
      <c r="D339" s="300" t="s">
        <v>129</v>
      </c>
      <c r="E339" s="301" t="s">
        <v>683</v>
      </c>
      <c r="F339" s="302" t="s">
        <v>684</v>
      </c>
      <c r="G339" s="303" t="s">
        <v>376</v>
      </c>
      <c r="H339" s="304">
        <v>12382</v>
      </c>
      <c r="I339" s="281">
        <v>0</v>
      </c>
      <c r="J339" s="330">
        <f>ROUND(I339*H339,2)</f>
        <v>0</v>
      </c>
      <c r="K339" s="302" t="s">
        <v>133</v>
      </c>
      <c r="L339" s="29"/>
      <c r="M339" s="124" t="s">
        <v>3</v>
      </c>
      <c r="N339" s="125" t="s">
        <v>41</v>
      </c>
      <c r="O339" s="126">
        <v>0</v>
      </c>
      <c r="P339" s="126">
        <f>O339*H339</f>
        <v>0</v>
      </c>
      <c r="Q339" s="126">
        <v>0</v>
      </c>
      <c r="R339" s="126">
        <f>Q339*H339</f>
        <v>0</v>
      </c>
      <c r="S339" s="126">
        <v>0</v>
      </c>
      <c r="T339" s="127">
        <f>S339*H339</f>
        <v>0</v>
      </c>
      <c r="AR339" s="128" t="s">
        <v>211</v>
      </c>
      <c r="AT339" s="128" t="s">
        <v>129</v>
      </c>
      <c r="AU339" s="128" t="s">
        <v>80</v>
      </c>
      <c r="AY339" s="17" t="s">
        <v>126</v>
      </c>
      <c r="BE339" s="129">
        <f>IF(N339="základní",J339,0)</f>
        <v>0</v>
      </c>
      <c r="BF339" s="129">
        <f>IF(N339="snížená",J339,0)</f>
        <v>0</v>
      </c>
      <c r="BG339" s="129">
        <f>IF(N339="zákl. přenesená",J339,0)</f>
        <v>0</v>
      </c>
      <c r="BH339" s="129">
        <f>IF(N339="sníž. přenesená",J339,0)</f>
        <v>0</v>
      </c>
      <c r="BI339" s="129">
        <f>IF(N339="nulová",J339,0)</f>
        <v>0</v>
      </c>
      <c r="BJ339" s="17" t="s">
        <v>78</v>
      </c>
      <c r="BK339" s="129">
        <f>ROUND(I339*H339,2)</f>
        <v>0</v>
      </c>
      <c r="BL339" s="17" t="s">
        <v>211</v>
      </c>
      <c r="BM339" s="128" t="s">
        <v>685</v>
      </c>
    </row>
    <row r="340" spans="1:65" s="1" customFormat="1" x14ac:dyDescent="0.2">
      <c r="A340" s="298"/>
      <c r="B340" s="299"/>
      <c r="C340" s="298"/>
      <c r="D340" s="305" t="s">
        <v>136</v>
      </c>
      <c r="E340" s="298"/>
      <c r="F340" s="306" t="s">
        <v>686</v>
      </c>
      <c r="G340" s="298"/>
      <c r="H340" s="298"/>
      <c r="I340" s="287"/>
      <c r="J340" s="298"/>
      <c r="K340" s="298"/>
      <c r="L340" s="29"/>
      <c r="M340" s="131"/>
      <c r="T340" s="50"/>
      <c r="AT340" s="17" t="s">
        <v>136</v>
      </c>
      <c r="AU340" s="17" t="s">
        <v>80</v>
      </c>
    </row>
    <row r="341" spans="1:65" s="11" customFormat="1" ht="22.8" customHeight="1" x14ac:dyDescent="0.25">
      <c r="A341" s="294"/>
      <c r="B341" s="295"/>
      <c r="C341" s="294"/>
      <c r="D341" s="296" t="s">
        <v>69</v>
      </c>
      <c r="E341" s="297" t="s">
        <v>687</v>
      </c>
      <c r="F341" s="297" t="s">
        <v>688</v>
      </c>
      <c r="G341" s="294"/>
      <c r="H341" s="294"/>
      <c r="I341" s="290"/>
      <c r="J341" s="331">
        <f>BK341</f>
        <v>0</v>
      </c>
      <c r="K341" s="294"/>
      <c r="L341" s="112"/>
      <c r="M341" s="116"/>
      <c r="P341" s="117">
        <f>SUM(P342:P378)</f>
        <v>61.902505000000005</v>
      </c>
      <c r="R341" s="117">
        <f>SUM(R342:R378)</f>
        <v>1.1601569499999997</v>
      </c>
      <c r="T341" s="118">
        <f>SUM(T342:T378)</f>
        <v>0</v>
      </c>
      <c r="AR341" s="113" t="s">
        <v>80</v>
      </c>
      <c r="AT341" s="119" t="s">
        <v>69</v>
      </c>
      <c r="AU341" s="119" t="s">
        <v>78</v>
      </c>
      <c r="AY341" s="113" t="s">
        <v>126</v>
      </c>
      <c r="BK341" s="120">
        <f>SUM(BK342:BK378)</f>
        <v>0</v>
      </c>
    </row>
    <row r="342" spans="1:65" s="1" customFormat="1" ht="16.5" customHeight="1" x14ac:dyDescent="0.2">
      <c r="A342" s="298"/>
      <c r="B342" s="299"/>
      <c r="C342" s="300" t="s">
        <v>689</v>
      </c>
      <c r="D342" s="300" t="s">
        <v>129</v>
      </c>
      <c r="E342" s="301" t="s">
        <v>690</v>
      </c>
      <c r="F342" s="302" t="s">
        <v>691</v>
      </c>
      <c r="G342" s="303" t="s">
        <v>132</v>
      </c>
      <c r="H342" s="304">
        <v>24.13</v>
      </c>
      <c r="I342" s="281">
        <v>0</v>
      </c>
      <c r="J342" s="330">
        <f>ROUND(I342*H342,2)</f>
        <v>0</v>
      </c>
      <c r="K342" s="302" t="s">
        <v>133</v>
      </c>
      <c r="L342" s="29"/>
      <c r="M342" s="124" t="s">
        <v>3</v>
      </c>
      <c r="N342" s="125" t="s">
        <v>41</v>
      </c>
      <c r="O342" s="126">
        <v>2.4E-2</v>
      </c>
      <c r="P342" s="126">
        <f>O342*H342</f>
        <v>0.57911999999999997</v>
      </c>
      <c r="Q342" s="126">
        <v>0</v>
      </c>
      <c r="R342" s="126">
        <f>Q342*H342</f>
        <v>0</v>
      </c>
      <c r="S342" s="126">
        <v>0</v>
      </c>
      <c r="T342" s="127">
        <f>S342*H342</f>
        <v>0</v>
      </c>
      <c r="AR342" s="128" t="s">
        <v>211</v>
      </c>
      <c r="AT342" s="128" t="s">
        <v>129</v>
      </c>
      <c r="AU342" s="128" t="s">
        <v>80</v>
      </c>
      <c r="AY342" s="17" t="s">
        <v>126</v>
      </c>
      <c r="BE342" s="129">
        <f>IF(N342="základní",J342,0)</f>
        <v>0</v>
      </c>
      <c r="BF342" s="129">
        <f>IF(N342="snížená",J342,0)</f>
        <v>0</v>
      </c>
      <c r="BG342" s="129">
        <f>IF(N342="zákl. přenesená",J342,0)</f>
        <v>0</v>
      </c>
      <c r="BH342" s="129">
        <f>IF(N342="sníž. přenesená",J342,0)</f>
        <v>0</v>
      </c>
      <c r="BI342" s="129">
        <f>IF(N342="nulová",J342,0)</f>
        <v>0</v>
      </c>
      <c r="BJ342" s="17" t="s">
        <v>78</v>
      </c>
      <c r="BK342" s="129">
        <f>ROUND(I342*H342,2)</f>
        <v>0</v>
      </c>
      <c r="BL342" s="17" t="s">
        <v>211</v>
      </c>
      <c r="BM342" s="128" t="s">
        <v>692</v>
      </c>
    </row>
    <row r="343" spans="1:65" s="1" customFormat="1" x14ac:dyDescent="0.2">
      <c r="A343" s="298"/>
      <c r="B343" s="299"/>
      <c r="C343" s="298"/>
      <c r="D343" s="305" t="s">
        <v>136</v>
      </c>
      <c r="E343" s="298"/>
      <c r="F343" s="306" t="s">
        <v>693</v>
      </c>
      <c r="G343" s="298"/>
      <c r="H343" s="298"/>
      <c r="I343" s="287"/>
      <c r="J343" s="298"/>
      <c r="K343" s="298"/>
      <c r="L343" s="29"/>
      <c r="M343" s="131"/>
      <c r="T343" s="50"/>
      <c r="AT343" s="17" t="s">
        <v>136</v>
      </c>
      <c r="AU343" s="17" t="s">
        <v>80</v>
      </c>
    </row>
    <row r="344" spans="1:65" s="1" customFormat="1" ht="16.5" customHeight="1" x14ac:dyDescent="0.2">
      <c r="A344" s="298"/>
      <c r="B344" s="299"/>
      <c r="C344" s="300" t="s">
        <v>694</v>
      </c>
      <c r="D344" s="300" t="s">
        <v>129</v>
      </c>
      <c r="E344" s="301" t="s">
        <v>695</v>
      </c>
      <c r="F344" s="302" t="s">
        <v>696</v>
      </c>
      <c r="G344" s="303" t="s">
        <v>132</v>
      </c>
      <c r="H344" s="304">
        <v>52.390999999999998</v>
      </c>
      <c r="I344" s="281">
        <v>0</v>
      </c>
      <c r="J344" s="330">
        <f>ROUND(I344*H344,2)</f>
        <v>0</v>
      </c>
      <c r="K344" s="302" t="s">
        <v>133</v>
      </c>
      <c r="L344" s="29"/>
      <c r="M344" s="124" t="s">
        <v>3</v>
      </c>
      <c r="N344" s="125" t="s">
        <v>41</v>
      </c>
      <c r="O344" s="126">
        <v>4.3999999999999997E-2</v>
      </c>
      <c r="P344" s="126">
        <f>O344*H344</f>
        <v>2.3052039999999998</v>
      </c>
      <c r="Q344" s="126">
        <v>2.9999999999999997E-4</v>
      </c>
      <c r="R344" s="126">
        <f>Q344*H344</f>
        <v>1.5717299999999997E-2</v>
      </c>
      <c r="S344" s="126">
        <v>0</v>
      </c>
      <c r="T344" s="127">
        <f>S344*H344</f>
        <v>0</v>
      </c>
      <c r="AR344" s="128" t="s">
        <v>211</v>
      </c>
      <c r="AT344" s="128" t="s">
        <v>129</v>
      </c>
      <c r="AU344" s="128" t="s">
        <v>80</v>
      </c>
      <c r="AY344" s="17" t="s">
        <v>126</v>
      </c>
      <c r="BE344" s="129">
        <f>IF(N344="základní",J344,0)</f>
        <v>0</v>
      </c>
      <c r="BF344" s="129">
        <f>IF(N344="snížená",J344,0)</f>
        <v>0</v>
      </c>
      <c r="BG344" s="129">
        <f>IF(N344="zákl. přenesená",J344,0)</f>
        <v>0</v>
      </c>
      <c r="BH344" s="129">
        <f>IF(N344="sníž. přenesená",J344,0)</f>
        <v>0</v>
      </c>
      <c r="BI344" s="129">
        <f>IF(N344="nulová",J344,0)</f>
        <v>0</v>
      </c>
      <c r="BJ344" s="17" t="s">
        <v>78</v>
      </c>
      <c r="BK344" s="129">
        <f>ROUND(I344*H344,2)</f>
        <v>0</v>
      </c>
      <c r="BL344" s="17" t="s">
        <v>211</v>
      </c>
      <c r="BM344" s="128" t="s">
        <v>697</v>
      </c>
    </row>
    <row r="345" spans="1:65" s="1" customFormat="1" x14ac:dyDescent="0.2">
      <c r="A345" s="298"/>
      <c r="B345" s="299"/>
      <c r="C345" s="298"/>
      <c r="D345" s="305" t="s">
        <v>136</v>
      </c>
      <c r="E345" s="298"/>
      <c r="F345" s="306" t="s">
        <v>698</v>
      </c>
      <c r="G345" s="298"/>
      <c r="H345" s="298"/>
      <c r="I345" s="287"/>
      <c r="J345" s="298"/>
      <c r="K345" s="298"/>
      <c r="L345" s="29"/>
      <c r="M345" s="131"/>
      <c r="T345" s="50"/>
      <c r="AT345" s="17" t="s">
        <v>136</v>
      </c>
      <c r="AU345" s="17" t="s">
        <v>80</v>
      </c>
    </row>
    <row r="346" spans="1:65" s="12" customFormat="1" x14ac:dyDescent="0.2">
      <c r="A346" s="307"/>
      <c r="B346" s="308"/>
      <c r="C346" s="307"/>
      <c r="D346" s="309" t="s">
        <v>142</v>
      </c>
      <c r="E346" s="310" t="s">
        <v>3</v>
      </c>
      <c r="F346" s="311" t="s">
        <v>166</v>
      </c>
      <c r="G346" s="307"/>
      <c r="H346" s="310" t="s">
        <v>3</v>
      </c>
      <c r="I346" s="288"/>
      <c r="J346" s="307"/>
      <c r="K346" s="307"/>
      <c r="L346" s="132"/>
      <c r="M346" s="135"/>
      <c r="T346" s="136"/>
      <c r="AT346" s="134" t="s">
        <v>142</v>
      </c>
      <c r="AU346" s="134" t="s">
        <v>80</v>
      </c>
      <c r="AV346" s="12" t="s">
        <v>78</v>
      </c>
      <c r="AW346" s="12" t="s">
        <v>30</v>
      </c>
      <c r="AX346" s="12" t="s">
        <v>70</v>
      </c>
      <c r="AY346" s="134" t="s">
        <v>126</v>
      </c>
    </row>
    <row r="347" spans="1:65" s="13" customFormat="1" x14ac:dyDescent="0.2">
      <c r="A347" s="312"/>
      <c r="B347" s="313"/>
      <c r="C347" s="312"/>
      <c r="D347" s="309" t="s">
        <v>142</v>
      </c>
      <c r="E347" s="314" t="s">
        <v>3</v>
      </c>
      <c r="F347" s="315" t="s">
        <v>699</v>
      </c>
      <c r="G347" s="312"/>
      <c r="H347" s="316">
        <v>24.13</v>
      </c>
      <c r="I347" s="289"/>
      <c r="J347" s="312"/>
      <c r="K347" s="312"/>
      <c r="L347" s="137"/>
      <c r="M347" s="139"/>
      <c r="T347" s="140"/>
      <c r="AT347" s="138" t="s">
        <v>142</v>
      </c>
      <c r="AU347" s="138" t="s">
        <v>80</v>
      </c>
      <c r="AV347" s="13" t="s">
        <v>80</v>
      </c>
      <c r="AW347" s="13" t="s">
        <v>30</v>
      </c>
      <c r="AX347" s="13" t="s">
        <v>70</v>
      </c>
      <c r="AY347" s="138" t="s">
        <v>126</v>
      </c>
    </row>
    <row r="348" spans="1:65" s="13" customFormat="1" x14ac:dyDescent="0.2">
      <c r="A348" s="312"/>
      <c r="B348" s="313"/>
      <c r="C348" s="312"/>
      <c r="D348" s="309" t="s">
        <v>142</v>
      </c>
      <c r="E348" s="314" t="s">
        <v>3</v>
      </c>
      <c r="F348" s="315" t="s">
        <v>700</v>
      </c>
      <c r="G348" s="312"/>
      <c r="H348" s="316">
        <v>28.260999999999999</v>
      </c>
      <c r="I348" s="289"/>
      <c r="J348" s="312"/>
      <c r="K348" s="312"/>
      <c r="L348" s="137"/>
      <c r="M348" s="139"/>
      <c r="T348" s="140"/>
      <c r="AT348" s="138" t="s">
        <v>142</v>
      </c>
      <c r="AU348" s="138" t="s">
        <v>80</v>
      </c>
      <c r="AV348" s="13" t="s">
        <v>80</v>
      </c>
      <c r="AW348" s="13" t="s">
        <v>30</v>
      </c>
      <c r="AX348" s="13" t="s">
        <v>70</v>
      </c>
      <c r="AY348" s="138" t="s">
        <v>126</v>
      </c>
    </row>
    <row r="349" spans="1:65" s="14" customFormat="1" x14ac:dyDescent="0.2">
      <c r="A349" s="325"/>
      <c r="B349" s="326"/>
      <c r="C349" s="325"/>
      <c r="D349" s="309" t="s">
        <v>142</v>
      </c>
      <c r="E349" s="327" t="s">
        <v>3</v>
      </c>
      <c r="F349" s="328" t="s">
        <v>510</v>
      </c>
      <c r="G349" s="325"/>
      <c r="H349" s="329">
        <v>52.390999999999998</v>
      </c>
      <c r="I349" s="291"/>
      <c r="J349" s="325"/>
      <c r="K349" s="325"/>
      <c r="L349" s="144"/>
      <c r="M349" s="146"/>
      <c r="T349" s="147"/>
      <c r="AT349" s="145" t="s">
        <v>142</v>
      </c>
      <c r="AU349" s="145" t="s">
        <v>80</v>
      </c>
      <c r="AV349" s="14" t="s">
        <v>134</v>
      </c>
      <c r="AW349" s="14" t="s">
        <v>30</v>
      </c>
      <c r="AX349" s="14" t="s">
        <v>78</v>
      </c>
      <c r="AY349" s="145" t="s">
        <v>126</v>
      </c>
    </row>
    <row r="350" spans="1:65" s="1" customFormat="1" ht="24.15" customHeight="1" x14ac:dyDescent="0.2">
      <c r="A350" s="298"/>
      <c r="B350" s="299"/>
      <c r="C350" s="300" t="s">
        <v>701</v>
      </c>
      <c r="D350" s="300" t="s">
        <v>129</v>
      </c>
      <c r="E350" s="301" t="s">
        <v>702</v>
      </c>
      <c r="F350" s="302" t="s">
        <v>703</v>
      </c>
      <c r="G350" s="303" t="s">
        <v>132</v>
      </c>
      <c r="H350" s="304">
        <v>24.13</v>
      </c>
      <c r="I350" s="281">
        <v>0</v>
      </c>
      <c r="J350" s="330">
        <f>ROUND(I350*H350,2)</f>
        <v>0</v>
      </c>
      <c r="K350" s="302" t="s">
        <v>133</v>
      </c>
      <c r="L350" s="29"/>
      <c r="M350" s="124" t="s">
        <v>3</v>
      </c>
      <c r="N350" s="125" t="s">
        <v>41</v>
      </c>
      <c r="O350" s="126">
        <v>0.245</v>
      </c>
      <c r="P350" s="126">
        <f>O350*H350</f>
        <v>5.9118499999999994</v>
      </c>
      <c r="Q350" s="126">
        <v>7.4999999999999997E-3</v>
      </c>
      <c r="R350" s="126">
        <f>Q350*H350</f>
        <v>0.180975</v>
      </c>
      <c r="S350" s="126">
        <v>0</v>
      </c>
      <c r="T350" s="127">
        <f>S350*H350</f>
        <v>0</v>
      </c>
      <c r="AR350" s="128" t="s">
        <v>211</v>
      </c>
      <c r="AT350" s="128" t="s">
        <v>129</v>
      </c>
      <c r="AU350" s="128" t="s">
        <v>80</v>
      </c>
      <c r="AY350" s="17" t="s">
        <v>126</v>
      </c>
      <c r="BE350" s="129">
        <f>IF(N350="základní",J350,0)</f>
        <v>0</v>
      </c>
      <c r="BF350" s="129">
        <f>IF(N350="snížená",J350,0)</f>
        <v>0</v>
      </c>
      <c r="BG350" s="129">
        <f>IF(N350="zákl. přenesená",J350,0)</f>
        <v>0</v>
      </c>
      <c r="BH350" s="129">
        <f>IF(N350="sníž. přenesená",J350,0)</f>
        <v>0</v>
      </c>
      <c r="BI350" s="129">
        <f>IF(N350="nulová",J350,0)</f>
        <v>0</v>
      </c>
      <c r="BJ350" s="17" t="s">
        <v>78</v>
      </c>
      <c r="BK350" s="129">
        <f>ROUND(I350*H350,2)</f>
        <v>0</v>
      </c>
      <c r="BL350" s="17" t="s">
        <v>211</v>
      </c>
      <c r="BM350" s="128" t="s">
        <v>704</v>
      </c>
    </row>
    <row r="351" spans="1:65" s="1" customFormat="1" x14ac:dyDescent="0.2">
      <c r="A351" s="298"/>
      <c r="B351" s="299"/>
      <c r="C351" s="298"/>
      <c r="D351" s="305" t="s">
        <v>136</v>
      </c>
      <c r="E351" s="298"/>
      <c r="F351" s="306" t="s">
        <v>705</v>
      </c>
      <c r="G351" s="298"/>
      <c r="H351" s="298"/>
      <c r="I351" s="287"/>
      <c r="J351" s="298"/>
      <c r="K351" s="298"/>
      <c r="L351" s="29"/>
      <c r="M351" s="131"/>
      <c r="T351" s="50"/>
      <c r="AT351" s="17" t="s">
        <v>136</v>
      </c>
      <c r="AU351" s="17" t="s">
        <v>80</v>
      </c>
    </row>
    <row r="352" spans="1:65" s="1" customFormat="1" ht="24.15" customHeight="1" x14ac:dyDescent="0.2">
      <c r="A352" s="298"/>
      <c r="B352" s="299"/>
      <c r="C352" s="300" t="s">
        <v>706</v>
      </c>
      <c r="D352" s="300" t="s">
        <v>129</v>
      </c>
      <c r="E352" s="301" t="s">
        <v>707</v>
      </c>
      <c r="F352" s="302" t="s">
        <v>708</v>
      </c>
      <c r="G352" s="303" t="s">
        <v>217</v>
      </c>
      <c r="H352" s="304">
        <v>45.9</v>
      </c>
      <c r="I352" s="281">
        <v>0</v>
      </c>
      <c r="J352" s="330">
        <f>ROUND(I352*H352,2)</f>
        <v>0</v>
      </c>
      <c r="K352" s="302" t="s">
        <v>133</v>
      </c>
      <c r="L352" s="29"/>
      <c r="M352" s="124" t="s">
        <v>3</v>
      </c>
      <c r="N352" s="125" t="s">
        <v>41</v>
      </c>
      <c r="O352" s="126">
        <v>0.19</v>
      </c>
      <c r="P352" s="126">
        <f>O352*H352</f>
        <v>8.7210000000000001</v>
      </c>
      <c r="Q352" s="126">
        <v>4.2999999999999999E-4</v>
      </c>
      <c r="R352" s="126">
        <f>Q352*H352</f>
        <v>1.9736999999999998E-2</v>
      </c>
      <c r="S352" s="126">
        <v>0</v>
      </c>
      <c r="T352" s="127">
        <f>S352*H352</f>
        <v>0</v>
      </c>
      <c r="AR352" s="128" t="s">
        <v>211</v>
      </c>
      <c r="AT352" s="128" t="s">
        <v>129</v>
      </c>
      <c r="AU352" s="128" t="s">
        <v>80</v>
      </c>
      <c r="AY352" s="17" t="s">
        <v>126</v>
      </c>
      <c r="BE352" s="129">
        <f>IF(N352="základní",J352,0)</f>
        <v>0</v>
      </c>
      <c r="BF352" s="129">
        <f>IF(N352="snížená",J352,0)</f>
        <v>0</v>
      </c>
      <c r="BG352" s="129">
        <f>IF(N352="zákl. přenesená",J352,0)</f>
        <v>0</v>
      </c>
      <c r="BH352" s="129">
        <f>IF(N352="sníž. přenesená",J352,0)</f>
        <v>0</v>
      </c>
      <c r="BI352" s="129">
        <f>IF(N352="nulová",J352,0)</f>
        <v>0</v>
      </c>
      <c r="BJ352" s="17" t="s">
        <v>78</v>
      </c>
      <c r="BK352" s="129">
        <f>ROUND(I352*H352,2)</f>
        <v>0</v>
      </c>
      <c r="BL352" s="17" t="s">
        <v>211</v>
      </c>
      <c r="BM352" s="128" t="s">
        <v>709</v>
      </c>
    </row>
    <row r="353" spans="1:65" s="1" customFormat="1" x14ac:dyDescent="0.2">
      <c r="A353" s="298"/>
      <c r="B353" s="299"/>
      <c r="C353" s="298"/>
      <c r="D353" s="305" t="s">
        <v>136</v>
      </c>
      <c r="E353" s="298"/>
      <c r="F353" s="306" t="s">
        <v>710</v>
      </c>
      <c r="G353" s="298"/>
      <c r="H353" s="298"/>
      <c r="I353" s="287"/>
      <c r="J353" s="298"/>
      <c r="K353" s="298"/>
      <c r="L353" s="29"/>
      <c r="M353" s="131"/>
      <c r="T353" s="50"/>
      <c r="AT353" s="17" t="s">
        <v>136</v>
      </c>
      <c r="AU353" s="17" t="s">
        <v>80</v>
      </c>
    </row>
    <row r="354" spans="1:65" s="12" customFormat="1" x14ac:dyDescent="0.2">
      <c r="A354" s="307"/>
      <c r="B354" s="308"/>
      <c r="C354" s="307"/>
      <c r="D354" s="309" t="s">
        <v>142</v>
      </c>
      <c r="E354" s="310" t="s">
        <v>3</v>
      </c>
      <c r="F354" s="311" t="s">
        <v>166</v>
      </c>
      <c r="G354" s="307"/>
      <c r="H354" s="310" t="s">
        <v>3</v>
      </c>
      <c r="I354" s="288"/>
      <c r="J354" s="307"/>
      <c r="K354" s="307"/>
      <c r="L354" s="132"/>
      <c r="M354" s="135"/>
      <c r="T354" s="136"/>
      <c r="AT354" s="134" t="s">
        <v>142</v>
      </c>
      <c r="AU354" s="134" t="s">
        <v>80</v>
      </c>
      <c r="AV354" s="12" t="s">
        <v>78</v>
      </c>
      <c r="AW354" s="12" t="s">
        <v>30</v>
      </c>
      <c r="AX354" s="12" t="s">
        <v>70</v>
      </c>
      <c r="AY354" s="134" t="s">
        <v>126</v>
      </c>
    </row>
    <row r="355" spans="1:65" s="13" customFormat="1" x14ac:dyDescent="0.2">
      <c r="A355" s="312"/>
      <c r="B355" s="313"/>
      <c r="C355" s="312"/>
      <c r="D355" s="309" t="s">
        <v>142</v>
      </c>
      <c r="E355" s="314" t="s">
        <v>3</v>
      </c>
      <c r="F355" s="315" t="s">
        <v>711</v>
      </c>
      <c r="G355" s="312"/>
      <c r="H355" s="316">
        <v>55.1</v>
      </c>
      <c r="I355" s="289"/>
      <c r="J355" s="312"/>
      <c r="K355" s="312"/>
      <c r="L355" s="137"/>
      <c r="M355" s="139"/>
      <c r="T355" s="140"/>
      <c r="AT355" s="138" t="s">
        <v>142</v>
      </c>
      <c r="AU355" s="138" t="s">
        <v>80</v>
      </c>
      <c r="AV355" s="13" t="s">
        <v>80</v>
      </c>
      <c r="AW355" s="13" t="s">
        <v>30</v>
      </c>
      <c r="AX355" s="13" t="s">
        <v>70</v>
      </c>
      <c r="AY355" s="138" t="s">
        <v>126</v>
      </c>
    </row>
    <row r="356" spans="1:65" s="13" customFormat="1" x14ac:dyDescent="0.2">
      <c r="A356" s="312"/>
      <c r="B356" s="313"/>
      <c r="C356" s="312"/>
      <c r="D356" s="309" t="s">
        <v>142</v>
      </c>
      <c r="E356" s="314" t="s">
        <v>3</v>
      </c>
      <c r="F356" s="315" t="s">
        <v>712</v>
      </c>
      <c r="G356" s="312"/>
      <c r="H356" s="316">
        <v>-9.1999999999999993</v>
      </c>
      <c r="I356" s="289"/>
      <c r="J356" s="312"/>
      <c r="K356" s="312"/>
      <c r="L356" s="137"/>
      <c r="M356" s="139"/>
      <c r="T356" s="140"/>
      <c r="AT356" s="138" t="s">
        <v>142</v>
      </c>
      <c r="AU356" s="138" t="s">
        <v>80</v>
      </c>
      <c r="AV356" s="13" t="s">
        <v>80</v>
      </c>
      <c r="AW356" s="13" t="s">
        <v>30</v>
      </c>
      <c r="AX356" s="13" t="s">
        <v>70</v>
      </c>
      <c r="AY356" s="138" t="s">
        <v>126</v>
      </c>
    </row>
    <row r="357" spans="1:65" s="14" customFormat="1" x14ac:dyDescent="0.2">
      <c r="A357" s="325"/>
      <c r="B357" s="326"/>
      <c r="C357" s="325"/>
      <c r="D357" s="309" t="s">
        <v>142</v>
      </c>
      <c r="E357" s="327" t="s">
        <v>3</v>
      </c>
      <c r="F357" s="328" t="s">
        <v>510</v>
      </c>
      <c r="G357" s="325"/>
      <c r="H357" s="329">
        <v>45.9</v>
      </c>
      <c r="I357" s="291"/>
      <c r="J357" s="325"/>
      <c r="K357" s="325"/>
      <c r="L357" s="144"/>
      <c r="M357" s="146"/>
      <c r="T357" s="147"/>
      <c r="AT357" s="145" t="s">
        <v>142</v>
      </c>
      <c r="AU357" s="145" t="s">
        <v>80</v>
      </c>
      <c r="AV357" s="14" t="s">
        <v>134</v>
      </c>
      <c r="AW357" s="14" t="s">
        <v>30</v>
      </c>
      <c r="AX357" s="14" t="s">
        <v>78</v>
      </c>
      <c r="AY357" s="145" t="s">
        <v>126</v>
      </c>
    </row>
    <row r="358" spans="1:65" s="1" customFormat="1" ht="16.5" customHeight="1" x14ac:dyDescent="0.2">
      <c r="A358" s="298"/>
      <c r="B358" s="299"/>
      <c r="C358" s="318" t="s">
        <v>713</v>
      </c>
      <c r="D358" s="318" t="s">
        <v>271</v>
      </c>
      <c r="E358" s="319" t="s">
        <v>714</v>
      </c>
      <c r="F358" s="320" t="s">
        <v>715</v>
      </c>
      <c r="G358" s="321" t="s">
        <v>217</v>
      </c>
      <c r="H358" s="322">
        <v>50.49</v>
      </c>
      <c r="I358" s="282">
        <v>0</v>
      </c>
      <c r="J358" s="333">
        <f>ROUND(I358*H358,2)</f>
        <v>0</v>
      </c>
      <c r="K358" s="320" t="s">
        <v>133</v>
      </c>
      <c r="L358" s="141"/>
      <c r="M358" s="142" t="s">
        <v>3</v>
      </c>
      <c r="N358" s="143" t="s">
        <v>41</v>
      </c>
      <c r="O358" s="126">
        <v>0</v>
      </c>
      <c r="P358" s="126">
        <f>O358*H358</f>
        <v>0</v>
      </c>
      <c r="Q358" s="126">
        <v>1.98E-3</v>
      </c>
      <c r="R358" s="126">
        <f>Q358*H358</f>
        <v>9.9970200000000009E-2</v>
      </c>
      <c r="S358" s="126">
        <v>0</v>
      </c>
      <c r="T358" s="127">
        <f>S358*H358</f>
        <v>0</v>
      </c>
      <c r="AR358" s="128" t="s">
        <v>274</v>
      </c>
      <c r="AT358" s="128" t="s">
        <v>271</v>
      </c>
      <c r="AU358" s="128" t="s">
        <v>80</v>
      </c>
      <c r="AY358" s="17" t="s">
        <v>126</v>
      </c>
      <c r="BE358" s="129">
        <f>IF(N358="základní",J358,0)</f>
        <v>0</v>
      </c>
      <c r="BF358" s="129">
        <f>IF(N358="snížená",J358,0)</f>
        <v>0</v>
      </c>
      <c r="BG358" s="129">
        <f>IF(N358="zákl. přenesená",J358,0)</f>
        <v>0</v>
      </c>
      <c r="BH358" s="129">
        <f>IF(N358="sníž. přenesená",J358,0)</f>
        <v>0</v>
      </c>
      <c r="BI358" s="129">
        <f>IF(N358="nulová",J358,0)</f>
        <v>0</v>
      </c>
      <c r="BJ358" s="17" t="s">
        <v>78</v>
      </c>
      <c r="BK358" s="129">
        <f>ROUND(I358*H358,2)</f>
        <v>0</v>
      </c>
      <c r="BL358" s="17" t="s">
        <v>211</v>
      </c>
      <c r="BM358" s="128" t="s">
        <v>716</v>
      </c>
    </row>
    <row r="359" spans="1:65" s="13" customFormat="1" x14ac:dyDescent="0.2">
      <c r="A359" s="312"/>
      <c r="B359" s="313"/>
      <c r="C359" s="312"/>
      <c r="D359" s="309" t="s">
        <v>142</v>
      </c>
      <c r="E359" s="312"/>
      <c r="F359" s="315" t="s">
        <v>717</v>
      </c>
      <c r="G359" s="312"/>
      <c r="H359" s="316">
        <v>50.49</v>
      </c>
      <c r="I359" s="289"/>
      <c r="J359" s="312"/>
      <c r="K359" s="312"/>
      <c r="L359" s="137"/>
      <c r="M359" s="139"/>
      <c r="T359" s="140"/>
      <c r="AT359" s="138" t="s">
        <v>142</v>
      </c>
      <c r="AU359" s="138" t="s">
        <v>80</v>
      </c>
      <c r="AV359" s="13" t="s">
        <v>80</v>
      </c>
      <c r="AW359" s="13" t="s">
        <v>4</v>
      </c>
      <c r="AX359" s="13" t="s">
        <v>78</v>
      </c>
      <c r="AY359" s="138" t="s">
        <v>126</v>
      </c>
    </row>
    <row r="360" spans="1:65" s="1" customFormat="1" ht="24.15" customHeight="1" x14ac:dyDescent="0.2">
      <c r="A360" s="298"/>
      <c r="B360" s="299"/>
      <c r="C360" s="300" t="s">
        <v>718</v>
      </c>
      <c r="D360" s="300" t="s">
        <v>129</v>
      </c>
      <c r="E360" s="301" t="s">
        <v>719</v>
      </c>
      <c r="F360" s="302" t="s">
        <v>720</v>
      </c>
      <c r="G360" s="303" t="s">
        <v>132</v>
      </c>
      <c r="H360" s="304">
        <v>24.13</v>
      </c>
      <c r="I360" s="281">
        <v>0</v>
      </c>
      <c r="J360" s="330">
        <f>ROUND(I360*H360,2)</f>
        <v>0</v>
      </c>
      <c r="K360" s="302" t="s">
        <v>133</v>
      </c>
      <c r="L360" s="29"/>
      <c r="M360" s="124" t="s">
        <v>3</v>
      </c>
      <c r="N360" s="125" t="s">
        <v>41</v>
      </c>
      <c r="O360" s="126">
        <v>1.33</v>
      </c>
      <c r="P360" s="126">
        <f>O360*H360</f>
        <v>32.0929</v>
      </c>
      <c r="Q360" s="126">
        <v>9.0299999999999998E-3</v>
      </c>
      <c r="R360" s="126">
        <f>Q360*H360</f>
        <v>0.21789389999999997</v>
      </c>
      <c r="S360" s="126">
        <v>0</v>
      </c>
      <c r="T360" s="127">
        <f>S360*H360</f>
        <v>0</v>
      </c>
      <c r="AR360" s="128" t="s">
        <v>211</v>
      </c>
      <c r="AT360" s="128" t="s">
        <v>129</v>
      </c>
      <c r="AU360" s="128" t="s">
        <v>80</v>
      </c>
      <c r="AY360" s="17" t="s">
        <v>126</v>
      </c>
      <c r="BE360" s="129">
        <f>IF(N360="základní",J360,0)</f>
        <v>0</v>
      </c>
      <c r="BF360" s="129">
        <f>IF(N360="snížená",J360,0)</f>
        <v>0</v>
      </c>
      <c r="BG360" s="129">
        <f>IF(N360="zákl. přenesená",J360,0)</f>
        <v>0</v>
      </c>
      <c r="BH360" s="129">
        <f>IF(N360="sníž. přenesená",J360,0)</f>
        <v>0</v>
      </c>
      <c r="BI360" s="129">
        <f>IF(N360="nulová",J360,0)</f>
        <v>0</v>
      </c>
      <c r="BJ360" s="17" t="s">
        <v>78</v>
      </c>
      <c r="BK360" s="129">
        <f>ROUND(I360*H360,2)</f>
        <v>0</v>
      </c>
      <c r="BL360" s="17" t="s">
        <v>211</v>
      </c>
      <c r="BM360" s="128" t="s">
        <v>721</v>
      </c>
    </row>
    <row r="361" spans="1:65" s="1" customFormat="1" x14ac:dyDescent="0.2">
      <c r="A361" s="298"/>
      <c r="B361" s="299"/>
      <c r="C361" s="298"/>
      <c r="D361" s="305" t="s">
        <v>136</v>
      </c>
      <c r="E361" s="298"/>
      <c r="F361" s="306" t="s">
        <v>722</v>
      </c>
      <c r="G361" s="298"/>
      <c r="H361" s="298"/>
      <c r="I361" s="287"/>
      <c r="J361" s="298"/>
      <c r="K361" s="298"/>
      <c r="L361" s="29"/>
      <c r="M361" s="131"/>
      <c r="T361" s="50"/>
      <c r="AT361" s="17" t="s">
        <v>136</v>
      </c>
      <c r="AU361" s="17" t="s">
        <v>80</v>
      </c>
    </row>
    <row r="362" spans="1:65" s="12" customFormat="1" x14ac:dyDescent="0.2">
      <c r="A362" s="307"/>
      <c r="B362" s="308"/>
      <c r="C362" s="307"/>
      <c r="D362" s="309" t="s">
        <v>142</v>
      </c>
      <c r="E362" s="310" t="s">
        <v>3</v>
      </c>
      <c r="F362" s="311" t="s">
        <v>166</v>
      </c>
      <c r="G362" s="307"/>
      <c r="H362" s="310" t="s">
        <v>3</v>
      </c>
      <c r="I362" s="288"/>
      <c r="J362" s="307"/>
      <c r="K362" s="307"/>
      <c r="L362" s="132"/>
      <c r="M362" s="135"/>
      <c r="T362" s="136"/>
      <c r="AT362" s="134" t="s">
        <v>142</v>
      </c>
      <c r="AU362" s="134" t="s">
        <v>80</v>
      </c>
      <c r="AV362" s="12" t="s">
        <v>78</v>
      </c>
      <c r="AW362" s="12" t="s">
        <v>30</v>
      </c>
      <c r="AX362" s="12" t="s">
        <v>70</v>
      </c>
      <c r="AY362" s="134" t="s">
        <v>126</v>
      </c>
    </row>
    <row r="363" spans="1:65" s="13" customFormat="1" x14ac:dyDescent="0.2">
      <c r="A363" s="312"/>
      <c r="B363" s="313"/>
      <c r="C363" s="312"/>
      <c r="D363" s="309" t="s">
        <v>142</v>
      </c>
      <c r="E363" s="314" t="s">
        <v>3</v>
      </c>
      <c r="F363" s="315" t="s">
        <v>723</v>
      </c>
      <c r="G363" s="312"/>
      <c r="H363" s="316">
        <v>24.13</v>
      </c>
      <c r="I363" s="289"/>
      <c r="J363" s="312"/>
      <c r="K363" s="312"/>
      <c r="L363" s="137"/>
      <c r="M363" s="139"/>
      <c r="T363" s="140"/>
      <c r="AT363" s="138" t="s">
        <v>142</v>
      </c>
      <c r="AU363" s="138" t="s">
        <v>80</v>
      </c>
      <c r="AV363" s="13" t="s">
        <v>80</v>
      </c>
      <c r="AW363" s="13" t="s">
        <v>30</v>
      </c>
      <c r="AX363" s="13" t="s">
        <v>78</v>
      </c>
      <c r="AY363" s="138" t="s">
        <v>126</v>
      </c>
    </row>
    <row r="364" spans="1:65" s="1" customFormat="1" ht="21.75" customHeight="1" x14ac:dyDescent="0.2">
      <c r="A364" s="298"/>
      <c r="B364" s="299"/>
      <c r="C364" s="318" t="s">
        <v>724</v>
      </c>
      <c r="D364" s="318" t="s">
        <v>271</v>
      </c>
      <c r="E364" s="319" t="s">
        <v>725</v>
      </c>
      <c r="F364" s="320" t="s">
        <v>726</v>
      </c>
      <c r="G364" s="321" t="s">
        <v>132</v>
      </c>
      <c r="H364" s="322">
        <v>27.75</v>
      </c>
      <c r="I364" s="282">
        <v>0</v>
      </c>
      <c r="J364" s="333">
        <f>ROUND(I364*H364,2)</f>
        <v>0</v>
      </c>
      <c r="K364" s="320" t="s">
        <v>133</v>
      </c>
      <c r="L364" s="141"/>
      <c r="M364" s="142" t="s">
        <v>3</v>
      </c>
      <c r="N364" s="143" t="s">
        <v>41</v>
      </c>
      <c r="O364" s="126">
        <v>0</v>
      </c>
      <c r="P364" s="126">
        <f>O364*H364</f>
        <v>0</v>
      </c>
      <c r="Q364" s="126">
        <v>2.1999999999999999E-2</v>
      </c>
      <c r="R364" s="126">
        <f>Q364*H364</f>
        <v>0.61049999999999993</v>
      </c>
      <c r="S364" s="126">
        <v>0</v>
      </c>
      <c r="T364" s="127">
        <f>S364*H364</f>
        <v>0</v>
      </c>
      <c r="AR364" s="128" t="s">
        <v>274</v>
      </c>
      <c r="AT364" s="128" t="s">
        <v>271</v>
      </c>
      <c r="AU364" s="128" t="s">
        <v>80</v>
      </c>
      <c r="AY364" s="17" t="s">
        <v>126</v>
      </c>
      <c r="BE364" s="129">
        <f>IF(N364="základní",J364,0)</f>
        <v>0</v>
      </c>
      <c r="BF364" s="129">
        <f>IF(N364="snížená",J364,0)</f>
        <v>0</v>
      </c>
      <c r="BG364" s="129">
        <f>IF(N364="zákl. přenesená",J364,0)</f>
        <v>0</v>
      </c>
      <c r="BH364" s="129">
        <f>IF(N364="sníž. přenesená",J364,0)</f>
        <v>0</v>
      </c>
      <c r="BI364" s="129">
        <f>IF(N364="nulová",J364,0)</f>
        <v>0</v>
      </c>
      <c r="BJ364" s="17" t="s">
        <v>78</v>
      </c>
      <c r="BK364" s="129">
        <f>ROUND(I364*H364,2)</f>
        <v>0</v>
      </c>
      <c r="BL364" s="17" t="s">
        <v>211</v>
      </c>
      <c r="BM364" s="128" t="s">
        <v>727</v>
      </c>
    </row>
    <row r="365" spans="1:65" s="13" customFormat="1" x14ac:dyDescent="0.2">
      <c r="A365" s="312"/>
      <c r="B365" s="313"/>
      <c r="C365" s="312"/>
      <c r="D365" s="309" t="s">
        <v>142</v>
      </c>
      <c r="E365" s="312"/>
      <c r="F365" s="315" t="s">
        <v>728</v>
      </c>
      <c r="G365" s="312"/>
      <c r="H365" s="316">
        <v>27.75</v>
      </c>
      <c r="I365" s="289"/>
      <c r="J365" s="312"/>
      <c r="K365" s="312"/>
      <c r="L365" s="137"/>
      <c r="M365" s="139"/>
      <c r="T365" s="140"/>
      <c r="AT365" s="138" t="s">
        <v>142</v>
      </c>
      <c r="AU365" s="138" t="s">
        <v>80</v>
      </c>
      <c r="AV365" s="13" t="s">
        <v>80</v>
      </c>
      <c r="AW365" s="13" t="s">
        <v>4</v>
      </c>
      <c r="AX365" s="13" t="s">
        <v>78</v>
      </c>
      <c r="AY365" s="138" t="s">
        <v>126</v>
      </c>
    </row>
    <row r="366" spans="1:65" s="1" customFormat="1" ht="24.15" customHeight="1" x14ac:dyDescent="0.2">
      <c r="A366" s="298"/>
      <c r="B366" s="299"/>
      <c r="C366" s="300" t="s">
        <v>729</v>
      </c>
      <c r="D366" s="300" t="s">
        <v>129</v>
      </c>
      <c r="E366" s="301" t="s">
        <v>730</v>
      </c>
      <c r="F366" s="302" t="s">
        <v>731</v>
      </c>
      <c r="G366" s="303" t="s">
        <v>132</v>
      </c>
      <c r="H366" s="304">
        <v>8.2100000000000009</v>
      </c>
      <c r="I366" s="281">
        <v>0</v>
      </c>
      <c r="J366" s="330">
        <f>ROUND(I366*H366,2)</f>
        <v>0</v>
      </c>
      <c r="K366" s="302" t="s">
        <v>133</v>
      </c>
      <c r="L366" s="29"/>
      <c r="M366" s="124" t="s">
        <v>3</v>
      </c>
      <c r="N366" s="125" t="s">
        <v>41</v>
      </c>
      <c r="O366" s="126">
        <v>0.14000000000000001</v>
      </c>
      <c r="P366" s="126">
        <f>O366*H366</f>
        <v>1.1494000000000002</v>
      </c>
      <c r="Q366" s="126">
        <v>0</v>
      </c>
      <c r="R366" s="126">
        <f>Q366*H366</f>
        <v>0</v>
      </c>
      <c r="S366" s="126">
        <v>0</v>
      </c>
      <c r="T366" s="127">
        <f>S366*H366</f>
        <v>0</v>
      </c>
      <c r="AR366" s="128" t="s">
        <v>211</v>
      </c>
      <c r="AT366" s="128" t="s">
        <v>129</v>
      </c>
      <c r="AU366" s="128" t="s">
        <v>80</v>
      </c>
      <c r="AY366" s="17" t="s">
        <v>126</v>
      </c>
      <c r="BE366" s="129">
        <f>IF(N366="základní",J366,0)</f>
        <v>0</v>
      </c>
      <c r="BF366" s="129">
        <f>IF(N366="snížená",J366,0)</f>
        <v>0</v>
      </c>
      <c r="BG366" s="129">
        <f>IF(N366="zákl. přenesená",J366,0)</f>
        <v>0</v>
      </c>
      <c r="BH366" s="129">
        <f>IF(N366="sníž. přenesená",J366,0)</f>
        <v>0</v>
      </c>
      <c r="BI366" s="129">
        <f>IF(N366="nulová",J366,0)</f>
        <v>0</v>
      </c>
      <c r="BJ366" s="17" t="s">
        <v>78</v>
      </c>
      <c r="BK366" s="129">
        <f>ROUND(I366*H366,2)</f>
        <v>0</v>
      </c>
      <c r="BL366" s="17" t="s">
        <v>211</v>
      </c>
      <c r="BM366" s="128" t="s">
        <v>732</v>
      </c>
    </row>
    <row r="367" spans="1:65" s="1" customFormat="1" x14ac:dyDescent="0.2">
      <c r="A367" s="298"/>
      <c r="B367" s="299"/>
      <c r="C367" s="298"/>
      <c r="D367" s="305" t="s">
        <v>136</v>
      </c>
      <c r="E367" s="298"/>
      <c r="F367" s="306" t="s">
        <v>733</v>
      </c>
      <c r="G367" s="298"/>
      <c r="H367" s="298"/>
      <c r="I367" s="287"/>
      <c r="J367" s="298"/>
      <c r="K367" s="298"/>
      <c r="L367" s="29"/>
      <c r="M367" s="131"/>
      <c r="T367" s="50"/>
      <c r="AT367" s="17" t="s">
        <v>136</v>
      </c>
      <c r="AU367" s="17" t="s">
        <v>80</v>
      </c>
    </row>
    <row r="368" spans="1:65" s="13" customFormat="1" x14ac:dyDescent="0.2">
      <c r="A368" s="312"/>
      <c r="B368" s="313"/>
      <c r="C368" s="312"/>
      <c r="D368" s="309" t="s">
        <v>142</v>
      </c>
      <c r="E368" s="314" t="s">
        <v>3</v>
      </c>
      <c r="F368" s="315" t="s">
        <v>734</v>
      </c>
      <c r="G368" s="312"/>
      <c r="H368" s="316">
        <v>8.2100000000000009</v>
      </c>
      <c r="I368" s="289"/>
      <c r="J368" s="312"/>
      <c r="K368" s="312"/>
      <c r="L368" s="137"/>
      <c r="M368" s="139"/>
      <c r="T368" s="140"/>
      <c r="AT368" s="138" t="s">
        <v>142</v>
      </c>
      <c r="AU368" s="138" t="s">
        <v>80</v>
      </c>
      <c r="AV368" s="13" t="s">
        <v>80</v>
      </c>
      <c r="AW368" s="13" t="s">
        <v>30</v>
      </c>
      <c r="AX368" s="13" t="s">
        <v>78</v>
      </c>
      <c r="AY368" s="138" t="s">
        <v>126</v>
      </c>
    </row>
    <row r="369" spans="1:65" s="1" customFormat="1" ht="16.5" customHeight="1" x14ac:dyDescent="0.2">
      <c r="A369" s="298"/>
      <c r="B369" s="299"/>
      <c r="C369" s="300" t="s">
        <v>735</v>
      </c>
      <c r="D369" s="300" t="s">
        <v>129</v>
      </c>
      <c r="E369" s="301" t="s">
        <v>736</v>
      </c>
      <c r="F369" s="302" t="s">
        <v>737</v>
      </c>
      <c r="G369" s="303" t="s">
        <v>217</v>
      </c>
      <c r="H369" s="304">
        <v>60</v>
      </c>
      <c r="I369" s="281">
        <v>0</v>
      </c>
      <c r="J369" s="330">
        <f>ROUND(I369*H369,2)</f>
        <v>0</v>
      </c>
      <c r="K369" s="302" t="s">
        <v>133</v>
      </c>
      <c r="L369" s="29"/>
      <c r="M369" s="124" t="s">
        <v>3</v>
      </c>
      <c r="N369" s="125" t="s">
        <v>41</v>
      </c>
      <c r="O369" s="126">
        <v>0.05</v>
      </c>
      <c r="P369" s="126">
        <f>O369*H369</f>
        <v>3</v>
      </c>
      <c r="Q369" s="126">
        <v>9.0000000000000006E-5</v>
      </c>
      <c r="R369" s="126">
        <f>Q369*H369</f>
        <v>5.4000000000000003E-3</v>
      </c>
      <c r="S369" s="126">
        <v>0</v>
      </c>
      <c r="T369" s="127">
        <f>S369*H369</f>
        <v>0</v>
      </c>
      <c r="AR369" s="128" t="s">
        <v>211</v>
      </c>
      <c r="AT369" s="128" t="s">
        <v>129</v>
      </c>
      <c r="AU369" s="128" t="s">
        <v>80</v>
      </c>
      <c r="AY369" s="17" t="s">
        <v>126</v>
      </c>
      <c r="BE369" s="129">
        <f>IF(N369="základní",J369,0)</f>
        <v>0</v>
      </c>
      <c r="BF369" s="129">
        <f>IF(N369="snížená",J369,0)</f>
        <v>0</v>
      </c>
      <c r="BG369" s="129">
        <f>IF(N369="zákl. přenesená",J369,0)</f>
        <v>0</v>
      </c>
      <c r="BH369" s="129">
        <f>IF(N369="sníž. přenesená",J369,0)</f>
        <v>0</v>
      </c>
      <c r="BI369" s="129">
        <f>IF(N369="nulová",J369,0)</f>
        <v>0</v>
      </c>
      <c r="BJ369" s="17" t="s">
        <v>78</v>
      </c>
      <c r="BK369" s="129">
        <f>ROUND(I369*H369,2)</f>
        <v>0</v>
      </c>
      <c r="BL369" s="17" t="s">
        <v>211</v>
      </c>
      <c r="BM369" s="128" t="s">
        <v>738</v>
      </c>
    </row>
    <row r="370" spans="1:65" s="1" customFormat="1" x14ac:dyDescent="0.2">
      <c r="A370" s="298"/>
      <c r="B370" s="299"/>
      <c r="C370" s="298"/>
      <c r="D370" s="305" t="s">
        <v>136</v>
      </c>
      <c r="E370" s="298"/>
      <c r="F370" s="306" t="s">
        <v>739</v>
      </c>
      <c r="G370" s="298"/>
      <c r="H370" s="298"/>
      <c r="I370" s="287"/>
      <c r="J370" s="298"/>
      <c r="K370" s="298"/>
      <c r="L370" s="29"/>
      <c r="M370" s="131"/>
      <c r="T370" s="50"/>
      <c r="AT370" s="17" t="s">
        <v>136</v>
      </c>
      <c r="AU370" s="17" t="s">
        <v>80</v>
      </c>
    </row>
    <row r="371" spans="1:65" s="1" customFormat="1" ht="16.5" customHeight="1" x14ac:dyDescent="0.2">
      <c r="A371" s="298"/>
      <c r="B371" s="299"/>
      <c r="C371" s="300" t="s">
        <v>740</v>
      </c>
      <c r="D371" s="300" t="s">
        <v>129</v>
      </c>
      <c r="E371" s="301" t="s">
        <v>741</v>
      </c>
      <c r="F371" s="302" t="s">
        <v>742</v>
      </c>
      <c r="G371" s="303" t="s">
        <v>217</v>
      </c>
      <c r="H371" s="304">
        <v>45.9</v>
      </c>
      <c r="I371" s="281">
        <v>0</v>
      </c>
      <c r="J371" s="330">
        <f>ROUND(I371*H371,2)</f>
        <v>0</v>
      </c>
      <c r="K371" s="302" t="s">
        <v>133</v>
      </c>
      <c r="L371" s="29"/>
      <c r="M371" s="124" t="s">
        <v>3</v>
      </c>
      <c r="N371" s="125" t="s">
        <v>41</v>
      </c>
      <c r="O371" s="126">
        <v>0.05</v>
      </c>
      <c r="P371" s="126">
        <f>O371*H371</f>
        <v>2.2949999999999999</v>
      </c>
      <c r="Q371" s="126">
        <v>1.6000000000000001E-4</v>
      </c>
      <c r="R371" s="126">
        <f>Q371*H371</f>
        <v>7.3440000000000007E-3</v>
      </c>
      <c r="S371" s="126">
        <v>0</v>
      </c>
      <c r="T371" s="127">
        <f>S371*H371</f>
        <v>0</v>
      </c>
      <c r="AR371" s="128" t="s">
        <v>211</v>
      </c>
      <c r="AT371" s="128" t="s">
        <v>129</v>
      </c>
      <c r="AU371" s="128" t="s">
        <v>80</v>
      </c>
      <c r="AY371" s="17" t="s">
        <v>126</v>
      </c>
      <c r="BE371" s="129">
        <f>IF(N371="základní",J371,0)</f>
        <v>0</v>
      </c>
      <c r="BF371" s="129">
        <f>IF(N371="snížená",J371,0)</f>
        <v>0</v>
      </c>
      <c r="BG371" s="129">
        <f>IF(N371="zákl. přenesená",J371,0)</f>
        <v>0</v>
      </c>
      <c r="BH371" s="129">
        <f>IF(N371="sníž. přenesená",J371,0)</f>
        <v>0</v>
      </c>
      <c r="BI371" s="129">
        <f>IF(N371="nulová",J371,0)</f>
        <v>0</v>
      </c>
      <c r="BJ371" s="17" t="s">
        <v>78</v>
      </c>
      <c r="BK371" s="129">
        <f>ROUND(I371*H371,2)</f>
        <v>0</v>
      </c>
      <c r="BL371" s="17" t="s">
        <v>211</v>
      </c>
      <c r="BM371" s="128" t="s">
        <v>743</v>
      </c>
    </row>
    <row r="372" spans="1:65" s="1" customFormat="1" x14ac:dyDescent="0.2">
      <c r="A372" s="298"/>
      <c r="B372" s="299"/>
      <c r="C372" s="298"/>
      <c r="D372" s="305" t="s">
        <v>136</v>
      </c>
      <c r="E372" s="298"/>
      <c r="F372" s="306" t="s">
        <v>744</v>
      </c>
      <c r="G372" s="298"/>
      <c r="H372" s="298"/>
      <c r="I372" s="287"/>
      <c r="J372" s="298"/>
      <c r="K372" s="298"/>
      <c r="L372" s="29"/>
      <c r="M372" s="131"/>
      <c r="T372" s="50"/>
      <c r="AT372" s="17" t="s">
        <v>136</v>
      </c>
      <c r="AU372" s="17" t="s">
        <v>80</v>
      </c>
    </row>
    <row r="373" spans="1:65" s="1" customFormat="1" ht="16.5" customHeight="1" x14ac:dyDescent="0.2">
      <c r="A373" s="298"/>
      <c r="B373" s="299"/>
      <c r="C373" s="300" t="s">
        <v>745</v>
      </c>
      <c r="D373" s="300" t="s">
        <v>129</v>
      </c>
      <c r="E373" s="301" t="s">
        <v>746</v>
      </c>
      <c r="F373" s="302" t="s">
        <v>747</v>
      </c>
      <c r="G373" s="303" t="s">
        <v>217</v>
      </c>
      <c r="H373" s="304">
        <v>20</v>
      </c>
      <c r="I373" s="281">
        <v>0</v>
      </c>
      <c r="J373" s="330">
        <f>ROUND(I373*H373,2)</f>
        <v>0</v>
      </c>
      <c r="K373" s="302" t="s">
        <v>133</v>
      </c>
      <c r="L373" s="29"/>
      <c r="M373" s="124" t="s">
        <v>3</v>
      </c>
      <c r="N373" s="125" t="s">
        <v>41</v>
      </c>
      <c r="O373" s="126">
        <v>0.185</v>
      </c>
      <c r="P373" s="126">
        <f>O373*H373</f>
        <v>3.7</v>
      </c>
      <c r="Q373" s="126">
        <v>0</v>
      </c>
      <c r="R373" s="126">
        <f>Q373*H373</f>
        <v>0</v>
      </c>
      <c r="S373" s="126">
        <v>0</v>
      </c>
      <c r="T373" s="127">
        <f>S373*H373</f>
        <v>0</v>
      </c>
      <c r="AR373" s="128" t="s">
        <v>211</v>
      </c>
      <c r="AT373" s="128" t="s">
        <v>129</v>
      </c>
      <c r="AU373" s="128" t="s">
        <v>80</v>
      </c>
      <c r="AY373" s="17" t="s">
        <v>126</v>
      </c>
      <c r="BE373" s="129">
        <f>IF(N373="základní",J373,0)</f>
        <v>0</v>
      </c>
      <c r="BF373" s="129">
        <f>IF(N373="snížená",J373,0)</f>
        <v>0</v>
      </c>
      <c r="BG373" s="129">
        <f>IF(N373="zákl. přenesená",J373,0)</f>
        <v>0</v>
      </c>
      <c r="BH373" s="129">
        <f>IF(N373="sníž. přenesená",J373,0)</f>
        <v>0</v>
      </c>
      <c r="BI373" s="129">
        <f>IF(N373="nulová",J373,0)</f>
        <v>0</v>
      </c>
      <c r="BJ373" s="17" t="s">
        <v>78</v>
      </c>
      <c r="BK373" s="129">
        <f>ROUND(I373*H373,2)</f>
        <v>0</v>
      </c>
      <c r="BL373" s="17" t="s">
        <v>211</v>
      </c>
      <c r="BM373" s="128" t="s">
        <v>748</v>
      </c>
    </row>
    <row r="374" spans="1:65" s="1" customFormat="1" x14ac:dyDescent="0.2">
      <c r="A374" s="298"/>
      <c r="B374" s="299"/>
      <c r="C374" s="298"/>
      <c r="D374" s="305" t="s">
        <v>136</v>
      </c>
      <c r="E374" s="298"/>
      <c r="F374" s="306" t="s">
        <v>749</v>
      </c>
      <c r="G374" s="298"/>
      <c r="H374" s="298"/>
      <c r="I374" s="287"/>
      <c r="J374" s="298"/>
      <c r="K374" s="298"/>
      <c r="L374" s="29"/>
      <c r="M374" s="131"/>
      <c r="T374" s="50"/>
      <c r="AT374" s="17" t="s">
        <v>136</v>
      </c>
      <c r="AU374" s="17" t="s">
        <v>80</v>
      </c>
    </row>
    <row r="375" spans="1:65" s="1" customFormat="1" ht="16.5" customHeight="1" x14ac:dyDescent="0.2">
      <c r="A375" s="298"/>
      <c r="B375" s="299"/>
      <c r="C375" s="300" t="s">
        <v>750</v>
      </c>
      <c r="D375" s="300" t="s">
        <v>129</v>
      </c>
      <c r="E375" s="301" t="s">
        <v>751</v>
      </c>
      <c r="F375" s="302" t="s">
        <v>752</v>
      </c>
      <c r="G375" s="303" t="s">
        <v>132</v>
      </c>
      <c r="H375" s="304">
        <v>52.390999999999998</v>
      </c>
      <c r="I375" s="281">
        <v>0</v>
      </c>
      <c r="J375" s="330">
        <f>ROUND(I375*H375,2)</f>
        <v>0</v>
      </c>
      <c r="K375" s="302" t="s">
        <v>133</v>
      </c>
      <c r="L375" s="29"/>
      <c r="M375" s="124" t="s">
        <v>3</v>
      </c>
      <c r="N375" s="125" t="s">
        <v>41</v>
      </c>
      <c r="O375" s="126">
        <v>4.1000000000000002E-2</v>
      </c>
      <c r="P375" s="126">
        <f>O375*H375</f>
        <v>2.148031</v>
      </c>
      <c r="Q375" s="126">
        <v>5.0000000000000002E-5</v>
      </c>
      <c r="R375" s="126">
        <f>Q375*H375</f>
        <v>2.61955E-3</v>
      </c>
      <c r="S375" s="126">
        <v>0</v>
      </c>
      <c r="T375" s="127">
        <f>S375*H375</f>
        <v>0</v>
      </c>
      <c r="AR375" s="128" t="s">
        <v>211</v>
      </c>
      <c r="AT375" s="128" t="s">
        <v>129</v>
      </c>
      <c r="AU375" s="128" t="s">
        <v>80</v>
      </c>
      <c r="AY375" s="17" t="s">
        <v>126</v>
      </c>
      <c r="BE375" s="129">
        <f>IF(N375="základní",J375,0)</f>
        <v>0</v>
      </c>
      <c r="BF375" s="129">
        <f>IF(N375="snížená",J375,0)</f>
        <v>0</v>
      </c>
      <c r="BG375" s="129">
        <f>IF(N375="zákl. přenesená",J375,0)</f>
        <v>0</v>
      </c>
      <c r="BH375" s="129">
        <f>IF(N375="sníž. přenesená",J375,0)</f>
        <v>0</v>
      </c>
      <c r="BI375" s="129">
        <f>IF(N375="nulová",J375,0)</f>
        <v>0</v>
      </c>
      <c r="BJ375" s="17" t="s">
        <v>78</v>
      </c>
      <c r="BK375" s="129">
        <f>ROUND(I375*H375,2)</f>
        <v>0</v>
      </c>
      <c r="BL375" s="17" t="s">
        <v>211</v>
      </c>
      <c r="BM375" s="128" t="s">
        <v>753</v>
      </c>
    </row>
    <row r="376" spans="1:65" s="1" customFormat="1" x14ac:dyDescent="0.2">
      <c r="A376" s="298"/>
      <c r="B376" s="299"/>
      <c r="C376" s="298"/>
      <c r="D376" s="305" t="s">
        <v>136</v>
      </c>
      <c r="E376" s="298"/>
      <c r="F376" s="306" t="s">
        <v>754</v>
      </c>
      <c r="G376" s="298"/>
      <c r="H376" s="298"/>
      <c r="I376" s="287"/>
      <c r="J376" s="298"/>
      <c r="K376" s="298"/>
      <c r="L376" s="29"/>
      <c r="M376" s="131"/>
      <c r="T376" s="50"/>
      <c r="AT376" s="17" t="s">
        <v>136</v>
      </c>
      <c r="AU376" s="17" t="s">
        <v>80</v>
      </c>
    </row>
    <row r="377" spans="1:65" s="1" customFormat="1" ht="24.15" customHeight="1" x14ac:dyDescent="0.2">
      <c r="A377" s="298"/>
      <c r="B377" s="299"/>
      <c r="C377" s="300" t="s">
        <v>755</v>
      </c>
      <c r="D377" s="300" t="s">
        <v>129</v>
      </c>
      <c r="E377" s="301" t="s">
        <v>756</v>
      </c>
      <c r="F377" s="302" t="s">
        <v>757</v>
      </c>
      <c r="G377" s="303" t="s">
        <v>376</v>
      </c>
      <c r="H377" s="304">
        <v>1131.3869999999999</v>
      </c>
      <c r="I377" s="281">
        <v>0</v>
      </c>
      <c r="J377" s="330">
        <f>ROUND(I377*H377,2)</f>
        <v>0</v>
      </c>
      <c r="K377" s="302" t="s">
        <v>133</v>
      </c>
      <c r="L377" s="29"/>
      <c r="M377" s="124" t="s">
        <v>3</v>
      </c>
      <c r="N377" s="125" t="s">
        <v>41</v>
      </c>
      <c r="O377" s="126">
        <v>0</v>
      </c>
      <c r="P377" s="126">
        <f>O377*H377</f>
        <v>0</v>
      </c>
      <c r="Q377" s="126">
        <v>0</v>
      </c>
      <c r="R377" s="126">
        <f>Q377*H377</f>
        <v>0</v>
      </c>
      <c r="S377" s="126">
        <v>0</v>
      </c>
      <c r="T377" s="127">
        <f>S377*H377</f>
        <v>0</v>
      </c>
      <c r="AR377" s="128" t="s">
        <v>211</v>
      </c>
      <c r="AT377" s="128" t="s">
        <v>129</v>
      </c>
      <c r="AU377" s="128" t="s">
        <v>80</v>
      </c>
      <c r="AY377" s="17" t="s">
        <v>126</v>
      </c>
      <c r="BE377" s="129">
        <f>IF(N377="základní",J377,0)</f>
        <v>0</v>
      </c>
      <c r="BF377" s="129">
        <f>IF(N377="snížená",J377,0)</f>
        <v>0</v>
      </c>
      <c r="BG377" s="129">
        <f>IF(N377="zákl. přenesená",J377,0)</f>
        <v>0</v>
      </c>
      <c r="BH377" s="129">
        <f>IF(N377="sníž. přenesená",J377,0)</f>
        <v>0</v>
      </c>
      <c r="BI377" s="129">
        <f>IF(N377="nulová",J377,0)</f>
        <v>0</v>
      </c>
      <c r="BJ377" s="17" t="s">
        <v>78</v>
      </c>
      <c r="BK377" s="129">
        <f>ROUND(I377*H377,2)</f>
        <v>0</v>
      </c>
      <c r="BL377" s="17" t="s">
        <v>211</v>
      </c>
      <c r="BM377" s="128" t="s">
        <v>758</v>
      </c>
    </row>
    <row r="378" spans="1:65" s="1" customFormat="1" x14ac:dyDescent="0.2">
      <c r="A378" s="298"/>
      <c r="B378" s="299"/>
      <c r="C378" s="298"/>
      <c r="D378" s="305" t="s">
        <v>136</v>
      </c>
      <c r="E378" s="298"/>
      <c r="F378" s="306" t="s">
        <v>759</v>
      </c>
      <c r="G378" s="298"/>
      <c r="H378" s="298"/>
      <c r="I378" s="287"/>
      <c r="J378" s="298"/>
      <c r="K378" s="298"/>
      <c r="L378" s="29"/>
      <c r="M378" s="131"/>
      <c r="T378" s="50"/>
      <c r="AT378" s="17" t="s">
        <v>136</v>
      </c>
      <c r="AU378" s="17" t="s">
        <v>80</v>
      </c>
    </row>
    <row r="379" spans="1:65" s="11" customFormat="1" ht="22.8" customHeight="1" x14ac:dyDescent="0.25">
      <c r="A379" s="294"/>
      <c r="B379" s="295"/>
      <c r="C379" s="294"/>
      <c r="D379" s="296" t="s">
        <v>69</v>
      </c>
      <c r="E379" s="297" t="s">
        <v>760</v>
      </c>
      <c r="F379" s="297" t="s">
        <v>761</v>
      </c>
      <c r="G379" s="294"/>
      <c r="H379" s="294"/>
      <c r="I379" s="290"/>
      <c r="J379" s="331">
        <f>BK379</f>
        <v>0</v>
      </c>
      <c r="K379" s="294"/>
      <c r="L379" s="112"/>
      <c r="M379" s="116"/>
      <c r="P379" s="117">
        <f>SUM(P380:P393)</f>
        <v>10.882439999999999</v>
      </c>
      <c r="R379" s="117">
        <f>SUM(R380:R393)</f>
        <v>7.5923999999999991E-3</v>
      </c>
      <c r="T379" s="118">
        <f>SUM(T380:T393)</f>
        <v>0</v>
      </c>
      <c r="AR379" s="113" t="s">
        <v>80</v>
      </c>
      <c r="AT379" s="119" t="s">
        <v>69</v>
      </c>
      <c r="AU379" s="119" t="s">
        <v>78</v>
      </c>
      <c r="AY379" s="113" t="s">
        <v>126</v>
      </c>
      <c r="BK379" s="120">
        <f>SUM(BK380:BK393)</f>
        <v>0</v>
      </c>
    </row>
    <row r="380" spans="1:65" s="1" customFormat="1" ht="21.75" customHeight="1" x14ac:dyDescent="0.2">
      <c r="A380" s="298"/>
      <c r="B380" s="299"/>
      <c r="C380" s="300" t="s">
        <v>762</v>
      </c>
      <c r="D380" s="300" t="s">
        <v>129</v>
      </c>
      <c r="E380" s="301" t="s">
        <v>763</v>
      </c>
      <c r="F380" s="302" t="s">
        <v>764</v>
      </c>
      <c r="G380" s="303" t="s">
        <v>132</v>
      </c>
      <c r="H380" s="304">
        <v>16.872</v>
      </c>
      <c r="I380" s="281">
        <v>0</v>
      </c>
      <c r="J380" s="330">
        <f>ROUND(I380*H380,2)</f>
        <v>0</v>
      </c>
      <c r="K380" s="302" t="s">
        <v>133</v>
      </c>
      <c r="L380" s="29"/>
      <c r="M380" s="124" t="s">
        <v>3</v>
      </c>
      <c r="N380" s="125" t="s">
        <v>41</v>
      </c>
      <c r="O380" s="126">
        <v>0.11700000000000001</v>
      </c>
      <c r="P380" s="126">
        <f>O380*H380</f>
        <v>1.974024</v>
      </c>
      <c r="Q380" s="126">
        <v>6.9999999999999994E-5</v>
      </c>
      <c r="R380" s="126">
        <f>Q380*H380</f>
        <v>1.18104E-3</v>
      </c>
      <c r="S380" s="126">
        <v>0</v>
      </c>
      <c r="T380" s="127">
        <f>S380*H380</f>
        <v>0</v>
      </c>
      <c r="AR380" s="128" t="s">
        <v>211</v>
      </c>
      <c r="AT380" s="128" t="s">
        <v>129</v>
      </c>
      <c r="AU380" s="128" t="s">
        <v>80</v>
      </c>
      <c r="AY380" s="17" t="s">
        <v>126</v>
      </c>
      <c r="BE380" s="129">
        <f>IF(N380="základní",J380,0)</f>
        <v>0</v>
      </c>
      <c r="BF380" s="129">
        <f>IF(N380="snížená",J380,0)</f>
        <v>0</v>
      </c>
      <c r="BG380" s="129">
        <f>IF(N380="zákl. přenesená",J380,0)</f>
        <v>0</v>
      </c>
      <c r="BH380" s="129">
        <f>IF(N380="sníž. přenesená",J380,0)</f>
        <v>0</v>
      </c>
      <c r="BI380" s="129">
        <f>IF(N380="nulová",J380,0)</f>
        <v>0</v>
      </c>
      <c r="BJ380" s="17" t="s">
        <v>78</v>
      </c>
      <c r="BK380" s="129">
        <f>ROUND(I380*H380,2)</f>
        <v>0</v>
      </c>
      <c r="BL380" s="17" t="s">
        <v>211</v>
      </c>
      <c r="BM380" s="128" t="s">
        <v>765</v>
      </c>
    </row>
    <row r="381" spans="1:65" s="1" customFormat="1" x14ac:dyDescent="0.2">
      <c r="A381" s="298"/>
      <c r="B381" s="299"/>
      <c r="C381" s="298"/>
      <c r="D381" s="305" t="s">
        <v>136</v>
      </c>
      <c r="E381" s="298"/>
      <c r="F381" s="306" t="s">
        <v>766</v>
      </c>
      <c r="G381" s="298"/>
      <c r="H381" s="298"/>
      <c r="I381" s="287"/>
      <c r="J381" s="298"/>
      <c r="K381" s="298"/>
      <c r="L381" s="29"/>
      <c r="M381" s="131"/>
      <c r="T381" s="50"/>
      <c r="AT381" s="17" t="s">
        <v>136</v>
      </c>
      <c r="AU381" s="17" t="s">
        <v>80</v>
      </c>
    </row>
    <row r="382" spans="1:65" s="12" customFormat="1" x14ac:dyDescent="0.2">
      <c r="A382" s="307"/>
      <c r="B382" s="308"/>
      <c r="C382" s="307"/>
      <c r="D382" s="309" t="s">
        <v>142</v>
      </c>
      <c r="E382" s="310" t="s">
        <v>3</v>
      </c>
      <c r="F382" s="311" t="s">
        <v>166</v>
      </c>
      <c r="G382" s="307"/>
      <c r="H382" s="310" t="s">
        <v>3</v>
      </c>
      <c r="I382" s="288"/>
      <c r="J382" s="307"/>
      <c r="K382" s="307"/>
      <c r="L382" s="132"/>
      <c r="M382" s="135"/>
      <c r="T382" s="136"/>
      <c r="AT382" s="134" t="s">
        <v>142</v>
      </c>
      <c r="AU382" s="134" t="s">
        <v>80</v>
      </c>
      <c r="AV382" s="12" t="s">
        <v>78</v>
      </c>
      <c r="AW382" s="12" t="s">
        <v>30</v>
      </c>
      <c r="AX382" s="12" t="s">
        <v>70</v>
      </c>
      <c r="AY382" s="134" t="s">
        <v>126</v>
      </c>
    </row>
    <row r="383" spans="1:65" s="12" customFormat="1" x14ac:dyDescent="0.2">
      <c r="A383" s="307"/>
      <c r="B383" s="308"/>
      <c r="C383" s="307"/>
      <c r="D383" s="309" t="s">
        <v>142</v>
      </c>
      <c r="E383" s="310" t="s">
        <v>3</v>
      </c>
      <c r="F383" s="311" t="s">
        <v>767</v>
      </c>
      <c r="G383" s="307"/>
      <c r="H383" s="310" t="s">
        <v>3</v>
      </c>
      <c r="I383" s="288"/>
      <c r="J383" s="307"/>
      <c r="K383" s="307"/>
      <c r="L383" s="132"/>
      <c r="M383" s="135"/>
      <c r="T383" s="136"/>
      <c r="AT383" s="134" t="s">
        <v>142</v>
      </c>
      <c r="AU383" s="134" t="s">
        <v>80</v>
      </c>
      <c r="AV383" s="12" t="s">
        <v>78</v>
      </c>
      <c r="AW383" s="12" t="s">
        <v>30</v>
      </c>
      <c r="AX383" s="12" t="s">
        <v>70</v>
      </c>
      <c r="AY383" s="134" t="s">
        <v>126</v>
      </c>
    </row>
    <row r="384" spans="1:65" s="13" customFormat="1" x14ac:dyDescent="0.2">
      <c r="A384" s="312"/>
      <c r="B384" s="313"/>
      <c r="C384" s="312"/>
      <c r="D384" s="309" t="s">
        <v>142</v>
      </c>
      <c r="E384" s="314" t="s">
        <v>3</v>
      </c>
      <c r="F384" s="315" t="s">
        <v>768</v>
      </c>
      <c r="G384" s="312"/>
      <c r="H384" s="316">
        <v>4.3559999999999999</v>
      </c>
      <c r="I384" s="289"/>
      <c r="J384" s="312"/>
      <c r="K384" s="312"/>
      <c r="L384" s="137"/>
      <c r="M384" s="139"/>
      <c r="T384" s="140"/>
      <c r="AT384" s="138" t="s">
        <v>142</v>
      </c>
      <c r="AU384" s="138" t="s">
        <v>80</v>
      </c>
      <c r="AV384" s="13" t="s">
        <v>80</v>
      </c>
      <c r="AW384" s="13" t="s">
        <v>30</v>
      </c>
      <c r="AX384" s="13" t="s">
        <v>70</v>
      </c>
      <c r="AY384" s="138" t="s">
        <v>126</v>
      </c>
    </row>
    <row r="385" spans="1:65" s="13" customFormat="1" x14ac:dyDescent="0.2">
      <c r="A385" s="312"/>
      <c r="B385" s="313"/>
      <c r="C385" s="312"/>
      <c r="D385" s="309" t="s">
        <v>142</v>
      </c>
      <c r="E385" s="314" t="s">
        <v>3</v>
      </c>
      <c r="F385" s="315" t="s">
        <v>769</v>
      </c>
      <c r="G385" s="312"/>
      <c r="H385" s="316">
        <v>5.9279999999999999</v>
      </c>
      <c r="I385" s="289"/>
      <c r="J385" s="312"/>
      <c r="K385" s="312"/>
      <c r="L385" s="137"/>
      <c r="M385" s="139"/>
      <c r="T385" s="140"/>
      <c r="AT385" s="138" t="s">
        <v>142</v>
      </c>
      <c r="AU385" s="138" t="s">
        <v>80</v>
      </c>
      <c r="AV385" s="13" t="s">
        <v>80</v>
      </c>
      <c r="AW385" s="13" t="s">
        <v>30</v>
      </c>
      <c r="AX385" s="13" t="s">
        <v>70</v>
      </c>
      <c r="AY385" s="138" t="s">
        <v>126</v>
      </c>
    </row>
    <row r="386" spans="1:65" s="13" customFormat="1" x14ac:dyDescent="0.2">
      <c r="A386" s="312"/>
      <c r="B386" s="313"/>
      <c r="C386" s="312"/>
      <c r="D386" s="309" t="s">
        <v>142</v>
      </c>
      <c r="E386" s="314" t="s">
        <v>3</v>
      </c>
      <c r="F386" s="315" t="s">
        <v>770</v>
      </c>
      <c r="G386" s="312"/>
      <c r="H386" s="316">
        <v>3.024</v>
      </c>
      <c r="I386" s="289"/>
      <c r="J386" s="312"/>
      <c r="K386" s="312"/>
      <c r="L386" s="137"/>
      <c r="M386" s="139"/>
      <c r="T386" s="140"/>
      <c r="AT386" s="138" t="s">
        <v>142</v>
      </c>
      <c r="AU386" s="138" t="s">
        <v>80</v>
      </c>
      <c r="AV386" s="13" t="s">
        <v>80</v>
      </c>
      <c r="AW386" s="13" t="s">
        <v>30</v>
      </c>
      <c r="AX386" s="13" t="s">
        <v>70</v>
      </c>
      <c r="AY386" s="138" t="s">
        <v>126</v>
      </c>
    </row>
    <row r="387" spans="1:65" s="13" customFormat="1" x14ac:dyDescent="0.2">
      <c r="A387" s="312"/>
      <c r="B387" s="313"/>
      <c r="C387" s="312"/>
      <c r="D387" s="309" t="s">
        <v>142</v>
      </c>
      <c r="E387" s="314" t="s">
        <v>3</v>
      </c>
      <c r="F387" s="315" t="s">
        <v>771</v>
      </c>
      <c r="G387" s="312"/>
      <c r="H387" s="316">
        <v>3.5640000000000001</v>
      </c>
      <c r="I387" s="289"/>
      <c r="J387" s="312"/>
      <c r="K387" s="312"/>
      <c r="L387" s="137"/>
      <c r="M387" s="139"/>
      <c r="T387" s="140"/>
      <c r="AT387" s="138" t="s">
        <v>142</v>
      </c>
      <c r="AU387" s="138" t="s">
        <v>80</v>
      </c>
      <c r="AV387" s="13" t="s">
        <v>80</v>
      </c>
      <c r="AW387" s="13" t="s">
        <v>30</v>
      </c>
      <c r="AX387" s="13" t="s">
        <v>70</v>
      </c>
      <c r="AY387" s="138" t="s">
        <v>126</v>
      </c>
    </row>
    <row r="388" spans="1:65" s="14" customFormat="1" x14ac:dyDescent="0.2">
      <c r="A388" s="325"/>
      <c r="B388" s="326"/>
      <c r="C388" s="325"/>
      <c r="D388" s="309" t="s">
        <v>142</v>
      </c>
      <c r="E388" s="327" t="s">
        <v>3</v>
      </c>
      <c r="F388" s="328" t="s">
        <v>510</v>
      </c>
      <c r="G388" s="325"/>
      <c r="H388" s="329">
        <v>16.872</v>
      </c>
      <c r="I388" s="291"/>
      <c r="J388" s="325"/>
      <c r="K388" s="325"/>
      <c r="L388" s="144"/>
      <c r="M388" s="146"/>
      <c r="T388" s="147"/>
      <c r="AT388" s="145" t="s">
        <v>142</v>
      </c>
      <c r="AU388" s="145" t="s">
        <v>80</v>
      </c>
      <c r="AV388" s="14" t="s">
        <v>134</v>
      </c>
      <c r="AW388" s="14" t="s">
        <v>30</v>
      </c>
      <c r="AX388" s="14" t="s">
        <v>78</v>
      </c>
      <c r="AY388" s="145" t="s">
        <v>126</v>
      </c>
    </row>
    <row r="389" spans="1:65" s="1" customFormat="1" ht="16.5" customHeight="1" x14ac:dyDescent="0.2">
      <c r="A389" s="298"/>
      <c r="B389" s="299"/>
      <c r="C389" s="300" t="s">
        <v>772</v>
      </c>
      <c r="D389" s="300" t="s">
        <v>129</v>
      </c>
      <c r="E389" s="301" t="s">
        <v>773</v>
      </c>
      <c r="F389" s="302" t="s">
        <v>774</v>
      </c>
      <c r="G389" s="303" t="s">
        <v>132</v>
      </c>
      <c r="H389" s="304">
        <v>16.872</v>
      </c>
      <c r="I389" s="281">
        <v>0</v>
      </c>
      <c r="J389" s="330">
        <f>ROUND(I389*H389,2)</f>
        <v>0</v>
      </c>
      <c r="K389" s="302" t="s">
        <v>133</v>
      </c>
      <c r="L389" s="29"/>
      <c r="M389" s="124" t="s">
        <v>3</v>
      </c>
      <c r="N389" s="125" t="s">
        <v>41</v>
      </c>
      <c r="O389" s="126">
        <v>0.184</v>
      </c>
      <c r="P389" s="126">
        <f>O389*H389</f>
        <v>3.1044480000000001</v>
      </c>
      <c r="Q389" s="126">
        <v>1.3999999999999999E-4</v>
      </c>
      <c r="R389" s="126">
        <f>Q389*H389</f>
        <v>2.3620799999999999E-3</v>
      </c>
      <c r="S389" s="126">
        <v>0</v>
      </c>
      <c r="T389" s="127">
        <f>S389*H389</f>
        <v>0</v>
      </c>
      <c r="AR389" s="128" t="s">
        <v>211</v>
      </c>
      <c r="AT389" s="128" t="s">
        <v>129</v>
      </c>
      <c r="AU389" s="128" t="s">
        <v>80</v>
      </c>
      <c r="AY389" s="17" t="s">
        <v>126</v>
      </c>
      <c r="BE389" s="129">
        <f>IF(N389="základní",J389,0)</f>
        <v>0</v>
      </c>
      <c r="BF389" s="129">
        <f>IF(N389="snížená",J389,0)</f>
        <v>0</v>
      </c>
      <c r="BG389" s="129">
        <f>IF(N389="zákl. přenesená",J389,0)</f>
        <v>0</v>
      </c>
      <c r="BH389" s="129">
        <f>IF(N389="sníž. přenesená",J389,0)</f>
        <v>0</v>
      </c>
      <c r="BI389" s="129">
        <f>IF(N389="nulová",J389,0)</f>
        <v>0</v>
      </c>
      <c r="BJ389" s="17" t="s">
        <v>78</v>
      </c>
      <c r="BK389" s="129">
        <f>ROUND(I389*H389,2)</f>
        <v>0</v>
      </c>
      <c r="BL389" s="17" t="s">
        <v>211</v>
      </c>
      <c r="BM389" s="128" t="s">
        <v>775</v>
      </c>
    </row>
    <row r="390" spans="1:65" s="1" customFormat="1" x14ac:dyDescent="0.2">
      <c r="A390" s="298"/>
      <c r="B390" s="299"/>
      <c r="C390" s="298"/>
      <c r="D390" s="305" t="s">
        <v>136</v>
      </c>
      <c r="E390" s="298"/>
      <c r="F390" s="306" t="s">
        <v>776</v>
      </c>
      <c r="G390" s="298"/>
      <c r="H390" s="298"/>
      <c r="I390" s="287"/>
      <c r="J390" s="298"/>
      <c r="K390" s="298"/>
      <c r="L390" s="29"/>
      <c r="M390" s="131"/>
      <c r="T390" s="50"/>
      <c r="AT390" s="17" t="s">
        <v>136</v>
      </c>
      <c r="AU390" s="17" t="s">
        <v>80</v>
      </c>
    </row>
    <row r="391" spans="1:65" s="1" customFormat="1" ht="16.5" customHeight="1" x14ac:dyDescent="0.2">
      <c r="A391" s="298"/>
      <c r="B391" s="299"/>
      <c r="C391" s="300" t="s">
        <v>777</v>
      </c>
      <c r="D391" s="300" t="s">
        <v>129</v>
      </c>
      <c r="E391" s="301" t="s">
        <v>778</v>
      </c>
      <c r="F391" s="302" t="s">
        <v>779</v>
      </c>
      <c r="G391" s="303" t="s">
        <v>132</v>
      </c>
      <c r="H391" s="304">
        <v>33.744</v>
      </c>
      <c r="I391" s="281">
        <v>0</v>
      </c>
      <c r="J391" s="330">
        <f>ROUND(I391*H391,2)</f>
        <v>0</v>
      </c>
      <c r="K391" s="302" t="s">
        <v>133</v>
      </c>
      <c r="L391" s="29"/>
      <c r="M391" s="124" t="s">
        <v>3</v>
      </c>
      <c r="N391" s="125" t="s">
        <v>41</v>
      </c>
      <c r="O391" s="126">
        <v>0.17199999999999999</v>
      </c>
      <c r="P391" s="126">
        <f>O391*H391</f>
        <v>5.8039679999999993</v>
      </c>
      <c r="Q391" s="126">
        <v>1.2E-4</v>
      </c>
      <c r="R391" s="126">
        <f>Q391*H391</f>
        <v>4.0492799999999997E-3</v>
      </c>
      <c r="S391" s="126">
        <v>0</v>
      </c>
      <c r="T391" s="127">
        <f>S391*H391</f>
        <v>0</v>
      </c>
      <c r="AR391" s="128" t="s">
        <v>211</v>
      </c>
      <c r="AT391" s="128" t="s">
        <v>129</v>
      </c>
      <c r="AU391" s="128" t="s">
        <v>80</v>
      </c>
      <c r="AY391" s="17" t="s">
        <v>126</v>
      </c>
      <c r="BE391" s="129">
        <f>IF(N391="základní",J391,0)</f>
        <v>0</v>
      </c>
      <c r="BF391" s="129">
        <f>IF(N391="snížená",J391,0)</f>
        <v>0</v>
      </c>
      <c r="BG391" s="129">
        <f>IF(N391="zákl. přenesená",J391,0)</f>
        <v>0</v>
      </c>
      <c r="BH391" s="129">
        <f>IF(N391="sníž. přenesená",J391,0)</f>
        <v>0</v>
      </c>
      <c r="BI391" s="129">
        <f>IF(N391="nulová",J391,0)</f>
        <v>0</v>
      </c>
      <c r="BJ391" s="17" t="s">
        <v>78</v>
      </c>
      <c r="BK391" s="129">
        <f>ROUND(I391*H391,2)</f>
        <v>0</v>
      </c>
      <c r="BL391" s="17" t="s">
        <v>211</v>
      </c>
      <c r="BM391" s="128" t="s">
        <v>780</v>
      </c>
    </row>
    <row r="392" spans="1:65" s="1" customFormat="1" x14ac:dyDescent="0.2">
      <c r="A392" s="298"/>
      <c r="B392" s="299"/>
      <c r="C392" s="298"/>
      <c r="D392" s="305" t="s">
        <v>136</v>
      </c>
      <c r="E392" s="298"/>
      <c r="F392" s="306" t="s">
        <v>781</v>
      </c>
      <c r="G392" s="298"/>
      <c r="H392" s="298"/>
      <c r="I392" s="287"/>
      <c r="J392" s="298"/>
      <c r="K392" s="298"/>
      <c r="L392" s="29"/>
      <c r="M392" s="131"/>
      <c r="T392" s="50"/>
      <c r="AT392" s="17" t="s">
        <v>136</v>
      </c>
      <c r="AU392" s="17" t="s">
        <v>80</v>
      </c>
    </row>
    <row r="393" spans="1:65" s="13" customFormat="1" x14ac:dyDescent="0.2">
      <c r="A393" s="312"/>
      <c r="B393" s="313"/>
      <c r="C393" s="312"/>
      <c r="D393" s="309" t="s">
        <v>142</v>
      </c>
      <c r="E393" s="314" t="s">
        <v>3</v>
      </c>
      <c r="F393" s="315" t="s">
        <v>782</v>
      </c>
      <c r="G393" s="312"/>
      <c r="H393" s="316">
        <v>33.744</v>
      </c>
      <c r="I393" s="289"/>
      <c r="J393" s="312"/>
      <c r="K393" s="312"/>
      <c r="L393" s="137"/>
      <c r="M393" s="139"/>
      <c r="T393" s="140"/>
      <c r="AT393" s="138" t="s">
        <v>142</v>
      </c>
      <c r="AU393" s="138" t="s">
        <v>80</v>
      </c>
      <c r="AV393" s="13" t="s">
        <v>80</v>
      </c>
      <c r="AW393" s="13" t="s">
        <v>30</v>
      </c>
      <c r="AX393" s="13" t="s">
        <v>78</v>
      </c>
      <c r="AY393" s="138" t="s">
        <v>126</v>
      </c>
    </row>
    <row r="394" spans="1:65" s="11" customFormat="1" ht="22.8" customHeight="1" x14ac:dyDescent="0.25">
      <c r="A394" s="294"/>
      <c r="B394" s="295"/>
      <c r="C394" s="294"/>
      <c r="D394" s="296" t="s">
        <v>69</v>
      </c>
      <c r="E394" s="297" t="s">
        <v>783</v>
      </c>
      <c r="F394" s="297" t="s">
        <v>784</v>
      </c>
      <c r="G394" s="294"/>
      <c r="H394" s="294"/>
      <c r="I394" s="290"/>
      <c r="J394" s="331">
        <f>BK394</f>
        <v>0</v>
      </c>
      <c r="K394" s="294"/>
      <c r="L394" s="112"/>
      <c r="M394" s="116"/>
      <c r="P394" s="117">
        <f>SUM(P395:P417)</f>
        <v>478.71774200000004</v>
      </c>
      <c r="R394" s="117">
        <f>SUM(R395:R417)</f>
        <v>3.0676139999999998</v>
      </c>
      <c r="T394" s="118">
        <f>SUM(T395:T417)</f>
        <v>0.58296771000000003</v>
      </c>
      <c r="AR394" s="113" t="s">
        <v>80</v>
      </c>
      <c r="AT394" s="119" t="s">
        <v>69</v>
      </c>
      <c r="AU394" s="119" t="s">
        <v>78</v>
      </c>
      <c r="AY394" s="113" t="s">
        <v>126</v>
      </c>
      <c r="BK394" s="120">
        <f>SUM(BK395:BK417)</f>
        <v>0</v>
      </c>
    </row>
    <row r="395" spans="1:65" s="1" customFormat="1" ht="16.5" customHeight="1" x14ac:dyDescent="0.2">
      <c r="A395" s="298"/>
      <c r="B395" s="299"/>
      <c r="C395" s="300" t="s">
        <v>785</v>
      </c>
      <c r="D395" s="300" t="s">
        <v>129</v>
      </c>
      <c r="E395" s="301" t="s">
        <v>786</v>
      </c>
      <c r="F395" s="302" t="s">
        <v>787</v>
      </c>
      <c r="G395" s="303" t="s">
        <v>132</v>
      </c>
      <c r="H395" s="304">
        <v>1880.5409999999999</v>
      </c>
      <c r="I395" s="281">
        <v>0</v>
      </c>
      <c r="J395" s="330">
        <f>ROUND(I395*H395,2)</f>
        <v>0</v>
      </c>
      <c r="K395" s="302" t="s">
        <v>133</v>
      </c>
      <c r="L395" s="29"/>
      <c r="M395" s="124" t="s">
        <v>3</v>
      </c>
      <c r="N395" s="125" t="s">
        <v>41</v>
      </c>
      <c r="O395" s="126">
        <v>7.9000000000000001E-2</v>
      </c>
      <c r="P395" s="126">
        <f>O395*H395</f>
        <v>148.56273899999999</v>
      </c>
      <c r="Q395" s="126">
        <v>1E-3</v>
      </c>
      <c r="R395" s="126">
        <f>Q395*H395</f>
        <v>1.880541</v>
      </c>
      <c r="S395" s="126">
        <v>3.1E-4</v>
      </c>
      <c r="T395" s="127">
        <f>S395*H395</f>
        <v>0.58296771000000003</v>
      </c>
      <c r="AR395" s="128" t="s">
        <v>211</v>
      </c>
      <c r="AT395" s="128" t="s">
        <v>129</v>
      </c>
      <c r="AU395" s="128" t="s">
        <v>80</v>
      </c>
      <c r="AY395" s="17" t="s">
        <v>126</v>
      </c>
      <c r="BE395" s="129">
        <f>IF(N395="základní",J395,0)</f>
        <v>0</v>
      </c>
      <c r="BF395" s="129">
        <f>IF(N395="snížená",J395,0)</f>
        <v>0</v>
      </c>
      <c r="BG395" s="129">
        <f>IF(N395="zákl. přenesená",J395,0)</f>
        <v>0</v>
      </c>
      <c r="BH395" s="129">
        <f>IF(N395="sníž. přenesená",J395,0)</f>
        <v>0</v>
      </c>
      <c r="BI395" s="129">
        <f>IF(N395="nulová",J395,0)</f>
        <v>0</v>
      </c>
      <c r="BJ395" s="17" t="s">
        <v>78</v>
      </c>
      <c r="BK395" s="129">
        <f>ROUND(I395*H395,2)</f>
        <v>0</v>
      </c>
      <c r="BL395" s="17" t="s">
        <v>211</v>
      </c>
      <c r="BM395" s="128" t="s">
        <v>788</v>
      </c>
    </row>
    <row r="396" spans="1:65" s="1" customFormat="1" x14ac:dyDescent="0.2">
      <c r="A396" s="298"/>
      <c r="B396" s="299"/>
      <c r="C396" s="298"/>
      <c r="D396" s="305" t="s">
        <v>136</v>
      </c>
      <c r="E396" s="298"/>
      <c r="F396" s="306" t="s">
        <v>789</v>
      </c>
      <c r="G396" s="298"/>
      <c r="H396" s="298"/>
      <c r="I396" s="287"/>
      <c r="J396" s="298"/>
      <c r="K396" s="298"/>
      <c r="L396" s="29"/>
      <c r="M396" s="131"/>
      <c r="T396" s="50"/>
      <c r="AT396" s="17" t="s">
        <v>136</v>
      </c>
      <c r="AU396" s="17" t="s">
        <v>80</v>
      </c>
    </row>
    <row r="397" spans="1:65" s="13" customFormat="1" x14ac:dyDescent="0.2">
      <c r="A397" s="312"/>
      <c r="B397" s="313"/>
      <c r="C397" s="312"/>
      <c r="D397" s="309" t="s">
        <v>142</v>
      </c>
      <c r="E397" s="314" t="s">
        <v>3</v>
      </c>
      <c r="F397" s="315" t="s">
        <v>790</v>
      </c>
      <c r="G397" s="312"/>
      <c r="H397" s="316">
        <v>1880.5409999999999</v>
      </c>
      <c r="I397" s="289"/>
      <c r="J397" s="312"/>
      <c r="K397" s="312"/>
      <c r="L397" s="137"/>
      <c r="M397" s="139"/>
      <c r="T397" s="140"/>
      <c r="AT397" s="138" t="s">
        <v>142</v>
      </c>
      <c r="AU397" s="138" t="s">
        <v>80</v>
      </c>
      <c r="AV397" s="13" t="s">
        <v>80</v>
      </c>
      <c r="AW397" s="13" t="s">
        <v>30</v>
      </c>
      <c r="AX397" s="13" t="s">
        <v>78</v>
      </c>
      <c r="AY397" s="138" t="s">
        <v>126</v>
      </c>
    </row>
    <row r="398" spans="1:65" s="1" customFormat="1" ht="16.5" customHeight="1" x14ac:dyDescent="0.2">
      <c r="A398" s="298"/>
      <c r="B398" s="299"/>
      <c r="C398" s="300" t="s">
        <v>791</v>
      </c>
      <c r="D398" s="300" t="s">
        <v>129</v>
      </c>
      <c r="E398" s="301" t="s">
        <v>792</v>
      </c>
      <c r="F398" s="302" t="s">
        <v>793</v>
      </c>
      <c r="G398" s="303" t="s">
        <v>132</v>
      </c>
      <c r="H398" s="304">
        <v>1880.5409999999999</v>
      </c>
      <c r="I398" s="281">
        <v>0</v>
      </c>
      <c r="J398" s="330">
        <f>ROUND(I398*H398,2)</f>
        <v>0</v>
      </c>
      <c r="K398" s="302" t="s">
        <v>133</v>
      </c>
      <c r="L398" s="29"/>
      <c r="M398" s="124" t="s">
        <v>3</v>
      </c>
      <c r="N398" s="125" t="s">
        <v>41</v>
      </c>
      <c r="O398" s="126">
        <v>0.04</v>
      </c>
      <c r="P398" s="126">
        <f>O398*H398</f>
        <v>75.221639999999994</v>
      </c>
      <c r="Q398" s="126">
        <v>0</v>
      </c>
      <c r="R398" s="126">
        <f>Q398*H398</f>
        <v>0</v>
      </c>
      <c r="S398" s="126">
        <v>0</v>
      </c>
      <c r="T398" s="127">
        <f>S398*H398</f>
        <v>0</v>
      </c>
      <c r="AR398" s="128" t="s">
        <v>211</v>
      </c>
      <c r="AT398" s="128" t="s">
        <v>129</v>
      </c>
      <c r="AU398" s="128" t="s">
        <v>80</v>
      </c>
      <c r="AY398" s="17" t="s">
        <v>126</v>
      </c>
      <c r="BE398" s="129">
        <f>IF(N398="základní",J398,0)</f>
        <v>0</v>
      </c>
      <c r="BF398" s="129">
        <f>IF(N398="snížená",J398,0)</f>
        <v>0</v>
      </c>
      <c r="BG398" s="129">
        <f>IF(N398="zákl. přenesená",J398,0)</f>
        <v>0</v>
      </c>
      <c r="BH398" s="129">
        <f>IF(N398="sníž. přenesená",J398,0)</f>
        <v>0</v>
      </c>
      <c r="BI398" s="129">
        <f>IF(N398="nulová",J398,0)</f>
        <v>0</v>
      </c>
      <c r="BJ398" s="17" t="s">
        <v>78</v>
      </c>
      <c r="BK398" s="129">
        <f>ROUND(I398*H398,2)</f>
        <v>0</v>
      </c>
      <c r="BL398" s="17" t="s">
        <v>211</v>
      </c>
      <c r="BM398" s="128" t="s">
        <v>794</v>
      </c>
    </row>
    <row r="399" spans="1:65" s="1" customFormat="1" x14ac:dyDescent="0.2">
      <c r="A399" s="298"/>
      <c r="B399" s="299"/>
      <c r="C399" s="298"/>
      <c r="D399" s="305" t="s">
        <v>136</v>
      </c>
      <c r="E399" s="298"/>
      <c r="F399" s="306" t="s">
        <v>795</v>
      </c>
      <c r="G399" s="298"/>
      <c r="H399" s="298"/>
      <c r="I399" s="287"/>
      <c r="J399" s="298"/>
      <c r="K399" s="298"/>
      <c r="L399" s="29"/>
      <c r="M399" s="131"/>
      <c r="T399" s="50"/>
      <c r="AT399" s="17" t="s">
        <v>136</v>
      </c>
      <c r="AU399" s="17" t="s">
        <v>80</v>
      </c>
    </row>
    <row r="400" spans="1:65" s="1" customFormat="1" ht="21.75" customHeight="1" x14ac:dyDescent="0.2">
      <c r="A400" s="298"/>
      <c r="B400" s="299"/>
      <c r="C400" s="300" t="s">
        <v>796</v>
      </c>
      <c r="D400" s="300" t="s">
        <v>129</v>
      </c>
      <c r="E400" s="301" t="s">
        <v>797</v>
      </c>
      <c r="F400" s="302" t="s">
        <v>798</v>
      </c>
      <c r="G400" s="303" t="s">
        <v>132</v>
      </c>
      <c r="H400" s="304">
        <v>2374.1460000000002</v>
      </c>
      <c r="I400" s="281">
        <v>0</v>
      </c>
      <c r="J400" s="330">
        <f>ROUND(I400*H400,2)</f>
        <v>0</v>
      </c>
      <c r="K400" s="302" t="s">
        <v>133</v>
      </c>
      <c r="L400" s="29"/>
      <c r="M400" s="124" t="s">
        <v>3</v>
      </c>
      <c r="N400" s="125" t="s">
        <v>41</v>
      </c>
      <c r="O400" s="126">
        <v>3.5000000000000003E-2</v>
      </c>
      <c r="P400" s="126">
        <f>O400*H400</f>
        <v>83.09511000000002</v>
      </c>
      <c r="Q400" s="126">
        <v>2.1000000000000001E-4</v>
      </c>
      <c r="R400" s="126">
        <f>Q400*H400</f>
        <v>0.49857066000000005</v>
      </c>
      <c r="S400" s="126">
        <v>0</v>
      </c>
      <c r="T400" s="127">
        <f>S400*H400</f>
        <v>0</v>
      </c>
      <c r="AR400" s="128" t="s">
        <v>211</v>
      </c>
      <c r="AT400" s="128" t="s">
        <v>129</v>
      </c>
      <c r="AU400" s="128" t="s">
        <v>80</v>
      </c>
      <c r="AY400" s="17" t="s">
        <v>126</v>
      </c>
      <c r="BE400" s="129">
        <f>IF(N400="základní",J400,0)</f>
        <v>0</v>
      </c>
      <c r="BF400" s="129">
        <f>IF(N400="snížená",J400,0)</f>
        <v>0</v>
      </c>
      <c r="BG400" s="129">
        <f>IF(N400="zákl. přenesená",J400,0)</f>
        <v>0</v>
      </c>
      <c r="BH400" s="129">
        <f>IF(N400="sníž. přenesená",J400,0)</f>
        <v>0</v>
      </c>
      <c r="BI400" s="129">
        <f>IF(N400="nulová",J400,0)</f>
        <v>0</v>
      </c>
      <c r="BJ400" s="17" t="s">
        <v>78</v>
      </c>
      <c r="BK400" s="129">
        <f>ROUND(I400*H400,2)</f>
        <v>0</v>
      </c>
      <c r="BL400" s="17" t="s">
        <v>211</v>
      </c>
      <c r="BM400" s="128" t="s">
        <v>799</v>
      </c>
    </row>
    <row r="401" spans="1:65" s="1" customFormat="1" x14ac:dyDescent="0.2">
      <c r="A401" s="298"/>
      <c r="B401" s="299"/>
      <c r="C401" s="298"/>
      <c r="D401" s="305" t="s">
        <v>136</v>
      </c>
      <c r="E401" s="298"/>
      <c r="F401" s="306" t="s">
        <v>800</v>
      </c>
      <c r="G401" s="298"/>
      <c r="H401" s="298"/>
      <c r="I401" s="287"/>
      <c r="J401" s="298"/>
      <c r="K401" s="298"/>
      <c r="L401" s="29"/>
      <c r="M401" s="131"/>
      <c r="T401" s="50"/>
      <c r="AT401" s="17" t="s">
        <v>136</v>
      </c>
      <c r="AU401" s="17" t="s">
        <v>80</v>
      </c>
    </row>
    <row r="402" spans="1:65" s="13" customFormat="1" x14ac:dyDescent="0.2">
      <c r="A402" s="312"/>
      <c r="B402" s="313"/>
      <c r="C402" s="312"/>
      <c r="D402" s="309" t="s">
        <v>142</v>
      </c>
      <c r="E402" s="314" t="s">
        <v>3</v>
      </c>
      <c r="F402" s="315" t="s">
        <v>790</v>
      </c>
      <c r="G402" s="312"/>
      <c r="H402" s="316">
        <v>1880.5409999999999</v>
      </c>
      <c r="I402" s="289"/>
      <c r="J402" s="312"/>
      <c r="K402" s="312"/>
      <c r="L402" s="137"/>
      <c r="M402" s="139"/>
      <c r="T402" s="140"/>
      <c r="AT402" s="138" t="s">
        <v>142</v>
      </c>
      <c r="AU402" s="138" t="s">
        <v>80</v>
      </c>
      <c r="AV402" s="13" t="s">
        <v>80</v>
      </c>
      <c r="AW402" s="13" t="s">
        <v>30</v>
      </c>
      <c r="AX402" s="13" t="s">
        <v>70</v>
      </c>
      <c r="AY402" s="138" t="s">
        <v>126</v>
      </c>
    </row>
    <row r="403" spans="1:65" s="13" customFormat="1" x14ac:dyDescent="0.2">
      <c r="A403" s="312"/>
      <c r="B403" s="313"/>
      <c r="C403" s="312"/>
      <c r="D403" s="309" t="s">
        <v>142</v>
      </c>
      <c r="E403" s="314" t="s">
        <v>3</v>
      </c>
      <c r="F403" s="315" t="s">
        <v>801</v>
      </c>
      <c r="G403" s="312"/>
      <c r="H403" s="316">
        <v>461.53399999999999</v>
      </c>
      <c r="I403" s="289"/>
      <c r="J403" s="312"/>
      <c r="K403" s="312"/>
      <c r="L403" s="137"/>
      <c r="M403" s="139"/>
      <c r="T403" s="140"/>
      <c r="AT403" s="138" t="s">
        <v>142</v>
      </c>
      <c r="AU403" s="138" t="s">
        <v>80</v>
      </c>
      <c r="AV403" s="13" t="s">
        <v>80</v>
      </c>
      <c r="AW403" s="13" t="s">
        <v>30</v>
      </c>
      <c r="AX403" s="13" t="s">
        <v>70</v>
      </c>
      <c r="AY403" s="138" t="s">
        <v>126</v>
      </c>
    </row>
    <row r="404" spans="1:65" s="13" customFormat="1" x14ac:dyDescent="0.2">
      <c r="A404" s="312"/>
      <c r="B404" s="313"/>
      <c r="C404" s="312"/>
      <c r="D404" s="309" t="s">
        <v>142</v>
      </c>
      <c r="E404" s="314" t="s">
        <v>3</v>
      </c>
      <c r="F404" s="315" t="s">
        <v>802</v>
      </c>
      <c r="G404" s="312"/>
      <c r="H404" s="316">
        <v>32.070999999999998</v>
      </c>
      <c r="I404" s="289"/>
      <c r="J404" s="312"/>
      <c r="K404" s="312"/>
      <c r="L404" s="137"/>
      <c r="M404" s="139"/>
      <c r="T404" s="140"/>
      <c r="AT404" s="138" t="s">
        <v>142</v>
      </c>
      <c r="AU404" s="138" t="s">
        <v>80</v>
      </c>
      <c r="AV404" s="13" t="s">
        <v>80</v>
      </c>
      <c r="AW404" s="13" t="s">
        <v>30</v>
      </c>
      <c r="AX404" s="13" t="s">
        <v>70</v>
      </c>
      <c r="AY404" s="138" t="s">
        <v>126</v>
      </c>
    </row>
    <row r="405" spans="1:65" s="14" customFormat="1" x14ac:dyDescent="0.2">
      <c r="A405" s="325"/>
      <c r="B405" s="326"/>
      <c r="C405" s="325"/>
      <c r="D405" s="309" t="s">
        <v>142</v>
      </c>
      <c r="E405" s="327" t="s">
        <v>3</v>
      </c>
      <c r="F405" s="328" t="s">
        <v>510</v>
      </c>
      <c r="G405" s="325"/>
      <c r="H405" s="329">
        <v>2374.1460000000002</v>
      </c>
      <c r="I405" s="291"/>
      <c r="J405" s="325"/>
      <c r="K405" s="325"/>
      <c r="L405" s="144"/>
      <c r="M405" s="146"/>
      <c r="T405" s="147"/>
      <c r="AT405" s="145" t="s">
        <v>142</v>
      </c>
      <c r="AU405" s="145" t="s">
        <v>80</v>
      </c>
      <c r="AV405" s="14" t="s">
        <v>134</v>
      </c>
      <c r="AW405" s="14" t="s">
        <v>30</v>
      </c>
      <c r="AX405" s="14" t="s">
        <v>78</v>
      </c>
      <c r="AY405" s="145" t="s">
        <v>126</v>
      </c>
    </row>
    <row r="406" spans="1:65" s="1" customFormat="1" ht="24.15" customHeight="1" x14ac:dyDescent="0.2">
      <c r="A406" s="298"/>
      <c r="B406" s="299"/>
      <c r="C406" s="300" t="s">
        <v>803</v>
      </c>
      <c r="D406" s="300" t="s">
        <v>129</v>
      </c>
      <c r="E406" s="301" t="s">
        <v>804</v>
      </c>
      <c r="F406" s="302" t="s">
        <v>805</v>
      </c>
      <c r="G406" s="303" t="s">
        <v>132</v>
      </c>
      <c r="H406" s="304">
        <v>241.77500000000001</v>
      </c>
      <c r="I406" s="281"/>
      <c r="J406" s="330">
        <f>ROUND(I406*H406,2)</f>
        <v>0</v>
      </c>
      <c r="K406" s="302" t="s">
        <v>133</v>
      </c>
      <c r="L406" s="29"/>
      <c r="M406" s="124" t="s">
        <v>3</v>
      </c>
      <c r="N406" s="125" t="s">
        <v>41</v>
      </c>
      <c r="O406" s="126">
        <v>0.111</v>
      </c>
      <c r="P406" s="126">
        <f>O406*H406</f>
        <v>26.837025000000001</v>
      </c>
      <c r="Q406" s="126">
        <v>2.9E-4</v>
      </c>
      <c r="R406" s="126">
        <f>Q406*H406</f>
        <v>7.0114750000000003E-2</v>
      </c>
      <c r="S406" s="126">
        <v>0</v>
      </c>
      <c r="T406" s="127">
        <f>S406*H406</f>
        <v>0</v>
      </c>
      <c r="AR406" s="128" t="s">
        <v>211</v>
      </c>
      <c r="AT406" s="128" t="s">
        <v>129</v>
      </c>
      <c r="AU406" s="128" t="s">
        <v>80</v>
      </c>
      <c r="AY406" s="17" t="s">
        <v>126</v>
      </c>
      <c r="BE406" s="129">
        <f>IF(N406="základní",J406,0)</f>
        <v>0</v>
      </c>
      <c r="BF406" s="129">
        <f>IF(N406="snížená",J406,0)</f>
        <v>0</v>
      </c>
      <c r="BG406" s="129">
        <f>IF(N406="zákl. přenesená",J406,0)</f>
        <v>0</v>
      </c>
      <c r="BH406" s="129">
        <f>IF(N406="sníž. přenesená",J406,0)</f>
        <v>0</v>
      </c>
      <c r="BI406" s="129">
        <f>IF(N406="nulová",J406,0)</f>
        <v>0</v>
      </c>
      <c r="BJ406" s="17" t="s">
        <v>78</v>
      </c>
      <c r="BK406" s="129">
        <f>ROUND(I406*H406,2)</f>
        <v>0</v>
      </c>
      <c r="BL406" s="17" t="s">
        <v>211</v>
      </c>
      <c r="BM406" s="128" t="s">
        <v>806</v>
      </c>
    </row>
    <row r="407" spans="1:65" s="1" customFormat="1" x14ac:dyDescent="0.2">
      <c r="A407" s="298"/>
      <c r="B407" s="299"/>
      <c r="C407" s="298"/>
      <c r="D407" s="305" t="s">
        <v>136</v>
      </c>
      <c r="E407" s="298"/>
      <c r="F407" s="306" t="s">
        <v>807</v>
      </c>
      <c r="G407" s="298"/>
      <c r="H407" s="298"/>
      <c r="I407" s="287"/>
      <c r="J407" s="298"/>
      <c r="K407" s="298"/>
      <c r="L407" s="29"/>
      <c r="M407" s="131"/>
      <c r="T407" s="50"/>
      <c r="AT407" s="17" t="s">
        <v>136</v>
      </c>
      <c r="AU407" s="17" t="s">
        <v>80</v>
      </c>
    </row>
    <row r="408" spans="1:65" s="12" customFormat="1" x14ac:dyDescent="0.2">
      <c r="A408" s="307"/>
      <c r="B408" s="308"/>
      <c r="C408" s="307"/>
      <c r="D408" s="309" t="s">
        <v>142</v>
      </c>
      <c r="E408" s="310" t="s">
        <v>3</v>
      </c>
      <c r="F408" s="311" t="s">
        <v>166</v>
      </c>
      <c r="G408" s="307"/>
      <c r="H408" s="310" t="s">
        <v>3</v>
      </c>
      <c r="I408" s="288"/>
      <c r="J408" s="307"/>
      <c r="K408" s="307"/>
      <c r="L408" s="132"/>
      <c r="M408" s="135"/>
      <c r="T408" s="136"/>
      <c r="AT408" s="134" t="s">
        <v>142</v>
      </c>
      <c r="AU408" s="134" t="s">
        <v>80</v>
      </c>
      <c r="AV408" s="12" t="s">
        <v>78</v>
      </c>
      <c r="AW408" s="12" t="s">
        <v>30</v>
      </c>
      <c r="AX408" s="12" t="s">
        <v>70</v>
      </c>
      <c r="AY408" s="134" t="s">
        <v>126</v>
      </c>
    </row>
    <row r="409" spans="1:65" s="12" customFormat="1" x14ac:dyDescent="0.2">
      <c r="A409" s="307"/>
      <c r="B409" s="308"/>
      <c r="C409" s="307"/>
      <c r="D409" s="309" t="s">
        <v>142</v>
      </c>
      <c r="E409" s="310" t="s">
        <v>3</v>
      </c>
      <c r="F409" s="311" t="s">
        <v>808</v>
      </c>
      <c r="G409" s="307"/>
      <c r="H409" s="310" t="s">
        <v>3</v>
      </c>
      <c r="I409" s="288"/>
      <c r="J409" s="307"/>
      <c r="K409" s="307"/>
      <c r="L409" s="132"/>
      <c r="M409" s="135"/>
      <c r="T409" s="136"/>
      <c r="AT409" s="134" t="s">
        <v>142</v>
      </c>
      <c r="AU409" s="134" t="s">
        <v>80</v>
      </c>
      <c r="AV409" s="12" t="s">
        <v>78</v>
      </c>
      <c r="AW409" s="12" t="s">
        <v>30</v>
      </c>
      <c r="AX409" s="12" t="s">
        <v>70</v>
      </c>
      <c r="AY409" s="134" t="s">
        <v>126</v>
      </c>
    </row>
    <row r="410" spans="1:65" s="13" customFormat="1" x14ac:dyDescent="0.2">
      <c r="A410" s="312"/>
      <c r="B410" s="313"/>
      <c r="C410" s="312"/>
      <c r="D410" s="309" t="s">
        <v>142</v>
      </c>
      <c r="E410" s="314" t="s">
        <v>3</v>
      </c>
      <c r="F410" s="315" t="s">
        <v>809</v>
      </c>
      <c r="G410" s="312"/>
      <c r="H410" s="316">
        <v>217.64500000000001</v>
      </c>
      <c r="I410" s="289"/>
      <c r="J410" s="312"/>
      <c r="K410" s="312"/>
      <c r="L410" s="137"/>
      <c r="M410" s="139"/>
      <c r="T410" s="140"/>
      <c r="AT410" s="138" t="s">
        <v>142</v>
      </c>
      <c r="AU410" s="138" t="s">
        <v>80</v>
      </c>
      <c r="AV410" s="13" t="s">
        <v>80</v>
      </c>
      <c r="AW410" s="13" t="s">
        <v>30</v>
      </c>
      <c r="AX410" s="13" t="s">
        <v>70</v>
      </c>
      <c r="AY410" s="138" t="s">
        <v>126</v>
      </c>
    </row>
    <row r="411" spans="1:65" s="13" customFormat="1" x14ac:dyDescent="0.2">
      <c r="A411" s="312"/>
      <c r="B411" s="313"/>
      <c r="C411" s="312"/>
      <c r="D411" s="309" t="s">
        <v>142</v>
      </c>
      <c r="E411" s="314" t="s">
        <v>3</v>
      </c>
      <c r="F411" s="315" t="s">
        <v>810</v>
      </c>
      <c r="G411" s="312"/>
      <c r="H411" s="316">
        <v>24.13</v>
      </c>
      <c r="I411" s="289"/>
      <c r="J411" s="312"/>
      <c r="K411" s="312"/>
      <c r="L411" s="137"/>
      <c r="M411" s="139"/>
      <c r="T411" s="140"/>
      <c r="AT411" s="138" t="s">
        <v>142</v>
      </c>
      <c r="AU411" s="138" t="s">
        <v>80</v>
      </c>
      <c r="AV411" s="13" t="s">
        <v>80</v>
      </c>
      <c r="AW411" s="13" t="s">
        <v>30</v>
      </c>
      <c r="AX411" s="13" t="s">
        <v>70</v>
      </c>
      <c r="AY411" s="138" t="s">
        <v>126</v>
      </c>
    </row>
    <row r="412" spans="1:65" s="14" customFormat="1" x14ac:dyDescent="0.2">
      <c r="A412" s="325"/>
      <c r="B412" s="326"/>
      <c r="C412" s="325"/>
      <c r="D412" s="309" t="s">
        <v>142</v>
      </c>
      <c r="E412" s="327" t="s">
        <v>3</v>
      </c>
      <c r="F412" s="328" t="s">
        <v>510</v>
      </c>
      <c r="G412" s="325"/>
      <c r="H412" s="329">
        <v>241.77500000000001</v>
      </c>
      <c r="I412" s="291"/>
      <c r="J412" s="325"/>
      <c r="K412" s="325"/>
      <c r="L412" s="144"/>
      <c r="M412" s="146"/>
      <c r="T412" s="147"/>
      <c r="AT412" s="145" t="s">
        <v>142</v>
      </c>
      <c r="AU412" s="145" t="s">
        <v>80</v>
      </c>
      <c r="AV412" s="14" t="s">
        <v>134</v>
      </c>
      <c r="AW412" s="14" t="s">
        <v>30</v>
      </c>
      <c r="AX412" s="14" t="s">
        <v>78</v>
      </c>
      <c r="AY412" s="145" t="s">
        <v>126</v>
      </c>
    </row>
    <row r="413" spans="1:65" s="1" customFormat="1" ht="24.15" customHeight="1" x14ac:dyDescent="0.2">
      <c r="A413" s="298"/>
      <c r="B413" s="299"/>
      <c r="C413" s="300" t="s">
        <v>811</v>
      </c>
      <c r="D413" s="300" t="s">
        <v>129</v>
      </c>
      <c r="E413" s="301" t="s">
        <v>812</v>
      </c>
      <c r="F413" s="302" t="s">
        <v>813</v>
      </c>
      <c r="G413" s="303" t="s">
        <v>132</v>
      </c>
      <c r="H413" s="304">
        <v>2132.3710000000001</v>
      </c>
      <c r="I413" s="281">
        <v>0</v>
      </c>
      <c r="J413" s="330">
        <f>ROUND(I413*H413,2)</f>
        <v>0</v>
      </c>
      <c r="K413" s="302" t="s">
        <v>133</v>
      </c>
      <c r="L413" s="29"/>
      <c r="M413" s="124" t="s">
        <v>3</v>
      </c>
      <c r="N413" s="125" t="s">
        <v>41</v>
      </c>
      <c r="O413" s="126">
        <v>6.8000000000000005E-2</v>
      </c>
      <c r="P413" s="126">
        <f>O413*H413</f>
        <v>145.00122800000003</v>
      </c>
      <c r="Q413" s="126">
        <v>2.9E-4</v>
      </c>
      <c r="R413" s="126">
        <f>Q413*H413</f>
        <v>0.61838758999999999</v>
      </c>
      <c r="S413" s="126">
        <v>0</v>
      </c>
      <c r="T413" s="127">
        <f>S413*H413</f>
        <v>0</v>
      </c>
      <c r="AR413" s="128" t="s">
        <v>211</v>
      </c>
      <c r="AT413" s="128" t="s">
        <v>129</v>
      </c>
      <c r="AU413" s="128" t="s">
        <v>80</v>
      </c>
      <c r="AY413" s="17" t="s">
        <v>126</v>
      </c>
      <c r="BE413" s="129">
        <f>IF(N413="základní",J413,0)</f>
        <v>0</v>
      </c>
      <c r="BF413" s="129">
        <f>IF(N413="snížená",J413,0)</f>
        <v>0</v>
      </c>
      <c r="BG413" s="129">
        <f>IF(N413="zákl. přenesená",J413,0)</f>
        <v>0</v>
      </c>
      <c r="BH413" s="129">
        <f>IF(N413="sníž. přenesená",J413,0)</f>
        <v>0</v>
      </c>
      <c r="BI413" s="129">
        <f>IF(N413="nulová",J413,0)</f>
        <v>0</v>
      </c>
      <c r="BJ413" s="17" t="s">
        <v>78</v>
      </c>
      <c r="BK413" s="129">
        <f>ROUND(I413*H413,2)</f>
        <v>0</v>
      </c>
      <c r="BL413" s="17" t="s">
        <v>211</v>
      </c>
      <c r="BM413" s="128" t="s">
        <v>814</v>
      </c>
    </row>
    <row r="414" spans="1:65" s="1" customFormat="1" x14ac:dyDescent="0.2">
      <c r="A414" s="298"/>
      <c r="B414" s="299"/>
      <c r="C414" s="298"/>
      <c r="D414" s="305" t="s">
        <v>136</v>
      </c>
      <c r="E414" s="298"/>
      <c r="F414" s="306" t="s">
        <v>815</v>
      </c>
      <c r="G414" s="298"/>
      <c r="H414" s="298"/>
      <c r="I414" s="287"/>
      <c r="J414" s="298"/>
      <c r="K414" s="298"/>
      <c r="L414" s="29"/>
      <c r="M414" s="131"/>
      <c r="T414" s="50"/>
      <c r="AT414" s="17" t="s">
        <v>136</v>
      </c>
      <c r="AU414" s="17" t="s">
        <v>80</v>
      </c>
    </row>
    <row r="415" spans="1:65" s="13" customFormat="1" x14ac:dyDescent="0.2">
      <c r="A415" s="312"/>
      <c r="B415" s="313"/>
      <c r="C415" s="312"/>
      <c r="D415" s="309" t="s">
        <v>142</v>
      </c>
      <c r="E415" s="314" t="s">
        <v>3</v>
      </c>
      <c r="F415" s="315" t="s">
        <v>816</v>
      </c>
      <c r="G415" s="312"/>
      <c r="H415" s="316">
        <v>2374.1460000000002</v>
      </c>
      <c r="I415" s="289"/>
      <c r="J415" s="312"/>
      <c r="K415" s="312"/>
      <c r="L415" s="137"/>
      <c r="M415" s="139"/>
      <c r="T415" s="140"/>
      <c r="AT415" s="138" t="s">
        <v>142</v>
      </c>
      <c r="AU415" s="138" t="s">
        <v>80</v>
      </c>
      <c r="AV415" s="13" t="s">
        <v>80</v>
      </c>
      <c r="AW415" s="13" t="s">
        <v>30</v>
      </c>
      <c r="AX415" s="13" t="s">
        <v>70</v>
      </c>
      <c r="AY415" s="138" t="s">
        <v>126</v>
      </c>
    </row>
    <row r="416" spans="1:65" s="13" customFormat="1" x14ac:dyDescent="0.2">
      <c r="A416" s="312"/>
      <c r="B416" s="313"/>
      <c r="C416" s="312"/>
      <c r="D416" s="309" t="s">
        <v>142</v>
      </c>
      <c r="E416" s="314" t="s">
        <v>3</v>
      </c>
      <c r="F416" s="315" t="s">
        <v>817</v>
      </c>
      <c r="G416" s="312"/>
      <c r="H416" s="316">
        <v>-241.77500000000001</v>
      </c>
      <c r="I416" s="289"/>
      <c r="J416" s="312"/>
      <c r="K416" s="312"/>
      <c r="L416" s="137"/>
      <c r="M416" s="139"/>
      <c r="T416" s="140"/>
      <c r="AT416" s="138" t="s">
        <v>142</v>
      </c>
      <c r="AU416" s="138" t="s">
        <v>80</v>
      </c>
      <c r="AV416" s="13" t="s">
        <v>80</v>
      </c>
      <c r="AW416" s="13" t="s">
        <v>30</v>
      </c>
      <c r="AX416" s="13" t="s">
        <v>70</v>
      </c>
      <c r="AY416" s="138" t="s">
        <v>126</v>
      </c>
    </row>
    <row r="417" spans="1:65" s="14" customFormat="1" x14ac:dyDescent="0.2">
      <c r="A417" s="325"/>
      <c r="B417" s="326"/>
      <c r="C417" s="325"/>
      <c r="D417" s="309" t="s">
        <v>142</v>
      </c>
      <c r="E417" s="327" t="s">
        <v>3</v>
      </c>
      <c r="F417" s="328" t="s">
        <v>510</v>
      </c>
      <c r="G417" s="325"/>
      <c r="H417" s="329">
        <v>2132.3710000000001</v>
      </c>
      <c r="I417" s="291"/>
      <c r="J417" s="325"/>
      <c r="K417" s="325"/>
      <c r="L417" s="144"/>
      <c r="M417" s="146"/>
      <c r="T417" s="147"/>
      <c r="AT417" s="145" t="s">
        <v>142</v>
      </c>
      <c r="AU417" s="145" t="s">
        <v>80</v>
      </c>
      <c r="AV417" s="14" t="s">
        <v>134</v>
      </c>
      <c r="AW417" s="14" t="s">
        <v>30</v>
      </c>
      <c r="AX417" s="14" t="s">
        <v>78</v>
      </c>
      <c r="AY417" s="145" t="s">
        <v>126</v>
      </c>
    </row>
    <row r="418" spans="1:65" s="11" customFormat="1" ht="25.95" customHeight="1" x14ac:dyDescent="0.25">
      <c r="A418" s="294"/>
      <c r="B418" s="295"/>
      <c r="C418" s="294"/>
      <c r="D418" s="296" t="s">
        <v>69</v>
      </c>
      <c r="E418" s="317" t="s">
        <v>818</v>
      </c>
      <c r="F418" s="317" t="s">
        <v>819</v>
      </c>
      <c r="G418" s="294"/>
      <c r="H418" s="294"/>
      <c r="I418" s="290"/>
      <c r="J418" s="332">
        <f>BK418</f>
        <v>0</v>
      </c>
      <c r="K418" s="294"/>
      <c r="L418" s="112"/>
      <c r="M418" s="116"/>
      <c r="P418" s="117">
        <f>SUM(P419:P421)</f>
        <v>60</v>
      </c>
      <c r="R418" s="117">
        <f>SUM(R419:R421)</f>
        <v>0</v>
      </c>
      <c r="T418" s="118">
        <f>SUM(T419:T421)</f>
        <v>0</v>
      </c>
      <c r="AR418" s="113" t="s">
        <v>134</v>
      </c>
      <c r="AT418" s="119" t="s">
        <v>69</v>
      </c>
      <c r="AU418" s="119" t="s">
        <v>70</v>
      </c>
      <c r="AY418" s="113" t="s">
        <v>126</v>
      </c>
      <c r="BK418" s="120">
        <f>SUM(BK419:BK421)</f>
        <v>0</v>
      </c>
    </row>
    <row r="419" spans="1:65" s="1" customFormat="1" ht="21.75" customHeight="1" x14ac:dyDescent="0.2">
      <c r="A419" s="298"/>
      <c r="B419" s="299"/>
      <c r="C419" s="300" t="s">
        <v>820</v>
      </c>
      <c r="D419" s="300" t="s">
        <v>129</v>
      </c>
      <c r="E419" s="301" t="s">
        <v>821</v>
      </c>
      <c r="F419" s="302" t="s">
        <v>822</v>
      </c>
      <c r="G419" s="303" t="s">
        <v>823</v>
      </c>
      <c r="H419" s="304">
        <v>60</v>
      </c>
      <c r="I419" s="281">
        <v>0</v>
      </c>
      <c r="J419" s="330">
        <f>ROUND(I419*H419,2)</f>
        <v>0</v>
      </c>
      <c r="K419" s="302" t="s">
        <v>133</v>
      </c>
      <c r="L419" s="29"/>
      <c r="M419" s="124" t="s">
        <v>3</v>
      </c>
      <c r="N419" s="125" t="s">
        <v>41</v>
      </c>
      <c r="O419" s="126">
        <v>1</v>
      </c>
      <c r="P419" s="126">
        <f>O419*H419</f>
        <v>60</v>
      </c>
      <c r="Q419" s="126">
        <v>0</v>
      </c>
      <c r="R419" s="126">
        <f>Q419*H419</f>
        <v>0</v>
      </c>
      <c r="S419" s="126">
        <v>0</v>
      </c>
      <c r="T419" s="127">
        <f>S419*H419</f>
        <v>0</v>
      </c>
      <c r="AR419" s="128" t="s">
        <v>824</v>
      </c>
      <c r="AT419" s="128" t="s">
        <v>129</v>
      </c>
      <c r="AU419" s="128" t="s">
        <v>78</v>
      </c>
      <c r="AY419" s="17" t="s">
        <v>126</v>
      </c>
      <c r="BE419" s="129">
        <f>IF(N419="základní",J419,0)</f>
        <v>0</v>
      </c>
      <c r="BF419" s="129">
        <f>IF(N419="snížená",J419,0)</f>
        <v>0</v>
      </c>
      <c r="BG419" s="129">
        <f>IF(N419="zákl. přenesená",J419,0)</f>
        <v>0</v>
      </c>
      <c r="BH419" s="129">
        <f>IF(N419="sníž. přenesená",J419,0)</f>
        <v>0</v>
      </c>
      <c r="BI419" s="129">
        <f>IF(N419="nulová",J419,0)</f>
        <v>0</v>
      </c>
      <c r="BJ419" s="17" t="s">
        <v>78</v>
      </c>
      <c r="BK419" s="129">
        <f>ROUND(I419*H419,2)</f>
        <v>0</v>
      </c>
      <c r="BL419" s="17" t="s">
        <v>824</v>
      </c>
      <c r="BM419" s="128" t="s">
        <v>825</v>
      </c>
    </row>
    <row r="420" spans="1:65" s="1" customFormat="1" x14ac:dyDescent="0.2">
      <c r="A420" s="298"/>
      <c r="B420" s="299"/>
      <c r="C420" s="298"/>
      <c r="D420" s="305" t="s">
        <v>136</v>
      </c>
      <c r="E420" s="298"/>
      <c r="F420" s="306" t="s">
        <v>826</v>
      </c>
      <c r="G420" s="298"/>
      <c r="H420" s="298"/>
      <c r="I420" s="287"/>
      <c r="J420" s="298"/>
      <c r="K420" s="298"/>
      <c r="L420" s="29"/>
      <c r="M420" s="131"/>
      <c r="T420" s="50"/>
      <c r="AT420" s="17" t="s">
        <v>136</v>
      </c>
      <c r="AU420" s="17" t="s">
        <v>78</v>
      </c>
    </row>
    <row r="421" spans="1:65" s="13" customFormat="1" x14ac:dyDescent="0.2">
      <c r="A421" s="312"/>
      <c r="B421" s="313"/>
      <c r="C421" s="312"/>
      <c r="D421" s="309" t="s">
        <v>142</v>
      </c>
      <c r="E421" s="314" t="s">
        <v>3</v>
      </c>
      <c r="F421" s="315" t="s">
        <v>827</v>
      </c>
      <c r="G421" s="312"/>
      <c r="H421" s="316">
        <v>100</v>
      </c>
      <c r="I421" s="289"/>
      <c r="J421" s="312"/>
      <c r="K421" s="312"/>
      <c r="L421" s="137"/>
      <c r="M421" s="148"/>
      <c r="N421" s="149"/>
      <c r="O421" s="149"/>
      <c r="P421" s="149"/>
      <c r="Q421" s="149"/>
      <c r="R421" s="149"/>
      <c r="S421" s="149"/>
      <c r="T421" s="150"/>
      <c r="AT421" s="138" t="s">
        <v>142</v>
      </c>
      <c r="AU421" s="138" t="s">
        <v>78</v>
      </c>
      <c r="AV421" s="13" t="s">
        <v>80</v>
      </c>
      <c r="AW421" s="13" t="s">
        <v>30</v>
      </c>
      <c r="AX421" s="13" t="s">
        <v>78</v>
      </c>
      <c r="AY421" s="138" t="s">
        <v>126</v>
      </c>
    </row>
    <row r="422" spans="1:65" s="1" customFormat="1" ht="6.9" customHeight="1" x14ac:dyDescent="0.2">
      <c r="B422" s="38"/>
      <c r="C422" s="39"/>
      <c r="D422" s="39"/>
      <c r="E422" s="39"/>
      <c r="F422" s="39"/>
      <c r="G422" s="39"/>
      <c r="H422" s="39"/>
      <c r="I422" s="39"/>
      <c r="J422" s="39"/>
      <c r="K422" s="39"/>
      <c r="L422" s="29"/>
    </row>
  </sheetData>
  <sheetProtection algorithmName="SHA-512" hashValue="tBLg6gmuknlAIam34pDD9DAWsYCPEqligE68cFk7mJSZh+9LiHZMRb47tP+qv89MHS5NM1BnuvlZnI87w8GmjA==" saltValue="XyTF0h9GkaN/A6g4otT4yQ==" spinCount="100000" sheet="1" objects="1" scenarios="1" formatRows="0" insertColumns="0" insertRows="0" deleteColumns="0" deleteRows="0"/>
  <autoFilter ref="C98:K421" xr:uid="{00000000-0009-0000-0000-000001000000}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hyperlinks>
    <hyperlink ref="F103" r:id="rId1" xr:uid="{00000000-0004-0000-0100-000000000000}"/>
    <hyperlink ref="F105" r:id="rId2" xr:uid="{00000000-0004-0000-0100-000001000000}"/>
    <hyperlink ref="F111" r:id="rId3" xr:uid="{00000000-0004-0000-0100-000002000000}"/>
    <hyperlink ref="F113" r:id="rId4" xr:uid="{00000000-0004-0000-0100-000003000000}"/>
    <hyperlink ref="F115" r:id="rId5" xr:uid="{00000000-0004-0000-0100-000004000000}"/>
    <hyperlink ref="F119" r:id="rId6" xr:uid="{00000000-0004-0000-0100-000005000000}"/>
    <hyperlink ref="F124" r:id="rId7" xr:uid="{00000000-0004-0000-0100-000006000000}"/>
    <hyperlink ref="F126" r:id="rId8" xr:uid="{00000000-0004-0000-0100-000007000000}"/>
    <hyperlink ref="F128" r:id="rId9" xr:uid="{00000000-0004-0000-0100-000008000000}"/>
    <hyperlink ref="F131" r:id="rId10" xr:uid="{00000000-0004-0000-0100-000009000000}"/>
    <hyperlink ref="F134" r:id="rId11" xr:uid="{00000000-0004-0000-0100-00000A000000}"/>
    <hyperlink ref="F138" r:id="rId12" xr:uid="{00000000-0004-0000-0100-00000B000000}"/>
    <hyperlink ref="F140" r:id="rId13" xr:uid="{00000000-0004-0000-0100-00000C000000}"/>
    <hyperlink ref="F142" r:id="rId14" xr:uid="{00000000-0004-0000-0100-00000D000000}"/>
    <hyperlink ref="F144" r:id="rId15" xr:uid="{00000000-0004-0000-0100-00000E000000}"/>
    <hyperlink ref="F146" r:id="rId16" xr:uid="{00000000-0004-0000-0100-00000F000000}"/>
    <hyperlink ref="F148" r:id="rId17" xr:uid="{00000000-0004-0000-0100-000010000000}"/>
    <hyperlink ref="F150" r:id="rId18" xr:uid="{00000000-0004-0000-0100-000011000000}"/>
    <hyperlink ref="F152" r:id="rId19" xr:uid="{00000000-0004-0000-0100-000012000000}"/>
    <hyperlink ref="F154" r:id="rId20" xr:uid="{00000000-0004-0000-0100-000013000000}"/>
    <hyperlink ref="F156" r:id="rId21" xr:uid="{00000000-0004-0000-0100-000014000000}"/>
    <hyperlink ref="F158" r:id="rId22" xr:uid="{00000000-0004-0000-0100-000015000000}"/>
    <hyperlink ref="F161" r:id="rId23" xr:uid="{00000000-0004-0000-0100-000016000000}"/>
    <hyperlink ref="F165" r:id="rId24" xr:uid="{00000000-0004-0000-0100-000017000000}"/>
    <hyperlink ref="F169" r:id="rId25" xr:uid="{00000000-0004-0000-0100-000018000000}"/>
    <hyperlink ref="F173" r:id="rId26" xr:uid="{00000000-0004-0000-0100-000019000000}"/>
    <hyperlink ref="F175" r:id="rId27" xr:uid="{00000000-0004-0000-0100-00001A000000}"/>
    <hyperlink ref="F177" r:id="rId28" xr:uid="{00000000-0004-0000-0100-00001B000000}"/>
    <hyperlink ref="F179" r:id="rId29" xr:uid="{00000000-0004-0000-0100-00001C000000}"/>
    <hyperlink ref="F181" r:id="rId30" xr:uid="{00000000-0004-0000-0100-00001D000000}"/>
    <hyperlink ref="F183" r:id="rId31" xr:uid="{00000000-0004-0000-0100-00001E000000}"/>
    <hyperlink ref="F185" r:id="rId32" xr:uid="{00000000-0004-0000-0100-00001F000000}"/>
    <hyperlink ref="F187" r:id="rId33" xr:uid="{00000000-0004-0000-0100-000020000000}"/>
    <hyperlink ref="F189" r:id="rId34" xr:uid="{00000000-0004-0000-0100-000021000000}"/>
    <hyperlink ref="F191" r:id="rId35" xr:uid="{00000000-0004-0000-0100-000022000000}"/>
    <hyperlink ref="F193" r:id="rId36" xr:uid="{00000000-0004-0000-0100-000023000000}"/>
    <hyperlink ref="F195" r:id="rId37" xr:uid="{00000000-0004-0000-0100-000024000000}"/>
    <hyperlink ref="F197" r:id="rId38" xr:uid="{00000000-0004-0000-0100-000025000000}"/>
    <hyperlink ref="F201" r:id="rId39" xr:uid="{00000000-0004-0000-0100-000026000000}"/>
    <hyperlink ref="F203" r:id="rId40" xr:uid="{00000000-0004-0000-0100-000027000000}"/>
    <hyperlink ref="F239" r:id="rId41" xr:uid="{00000000-0004-0000-0100-000028000000}"/>
    <hyperlink ref="F248" r:id="rId42" xr:uid="{00000000-0004-0000-0100-000029000000}"/>
    <hyperlink ref="F253" r:id="rId43" xr:uid="{00000000-0004-0000-0100-00002A000000}"/>
    <hyperlink ref="F262" r:id="rId44" xr:uid="{00000000-0004-0000-0100-00002B000000}"/>
    <hyperlink ref="F267" r:id="rId45" xr:uid="{00000000-0004-0000-0100-00002C000000}"/>
    <hyperlink ref="F271" r:id="rId46" xr:uid="{00000000-0004-0000-0100-00002D000000}"/>
    <hyperlink ref="F275" r:id="rId47" xr:uid="{00000000-0004-0000-0100-00002E000000}"/>
    <hyperlink ref="F287" r:id="rId48" xr:uid="{00000000-0004-0000-0100-00002F000000}"/>
    <hyperlink ref="F292" r:id="rId49" xr:uid="{00000000-0004-0000-0100-000030000000}"/>
    <hyperlink ref="F296" r:id="rId50" xr:uid="{00000000-0004-0000-0100-000031000000}"/>
    <hyperlink ref="F300" r:id="rId51" xr:uid="{00000000-0004-0000-0100-000032000000}"/>
    <hyperlink ref="F311" r:id="rId52" xr:uid="{00000000-0004-0000-0100-000033000000}"/>
    <hyperlink ref="F314" r:id="rId53" xr:uid="{00000000-0004-0000-0100-000034000000}"/>
    <hyperlink ref="F317" r:id="rId54" xr:uid="{00000000-0004-0000-0100-000035000000}"/>
    <hyperlink ref="F321" r:id="rId55" xr:uid="{00000000-0004-0000-0100-000036000000}"/>
    <hyperlink ref="F325" r:id="rId56" xr:uid="{00000000-0004-0000-0100-000037000000}"/>
    <hyperlink ref="F328" r:id="rId57" xr:uid="{00000000-0004-0000-0100-000038000000}"/>
    <hyperlink ref="F331" r:id="rId58" xr:uid="{00000000-0004-0000-0100-000039000000}"/>
    <hyperlink ref="F340" r:id="rId59" xr:uid="{00000000-0004-0000-0100-00003A000000}"/>
    <hyperlink ref="F343" r:id="rId60" xr:uid="{00000000-0004-0000-0100-00003B000000}"/>
    <hyperlink ref="F345" r:id="rId61" xr:uid="{00000000-0004-0000-0100-00003C000000}"/>
    <hyperlink ref="F351" r:id="rId62" xr:uid="{00000000-0004-0000-0100-00003D000000}"/>
    <hyperlink ref="F353" r:id="rId63" xr:uid="{00000000-0004-0000-0100-00003E000000}"/>
    <hyperlink ref="F361" r:id="rId64" xr:uid="{00000000-0004-0000-0100-00003F000000}"/>
    <hyperlink ref="F367" r:id="rId65" xr:uid="{00000000-0004-0000-0100-000040000000}"/>
    <hyperlink ref="F370" r:id="rId66" xr:uid="{00000000-0004-0000-0100-000041000000}"/>
    <hyperlink ref="F372" r:id="rId67" xr:uid="{00000000-0004-0000-0100-000042000000}"/>
    <hyperlink ref="F374" r:id="rId68" xr:uid="{00000000-0004-0000-0100-000043000000}"/>
    <hyperlink ref="F376" r:id="rId69" xr:uid="{00000000-0004-0000-0100-000044000000}"/>
    <hyperlink ref="F378" r:id="rId70" xr:uid="{00000000-0004-0000-0100-000045000000}"/>
    <hyperlink ref="F381" r:id="rId71" xr:uid="{00000000-0004-0000-0100-000046000000}"/>
    <hyperlink ref="F390" r:id="rId72" xr:uid="{00000000-0004-0000-0100-000047000000}"/>
    <hyperlink ref="F392" r:id="rId73" xr:uid="{00000000-0004-0000-0100-000048000000}"/>
    <hyperlink ref="F396" r:id="rId74" xr:uid="{00000000-0004-0000-0100-000049000000}"/>
    <hyperlink ref="F399" r:id="rId75" xr:uid="{00000000-0004-0000-0100-00004A000000}"/>
    <hyperlink ref="F401" r:id="rId76" xr:uid="{00000000-0004-0000-0100-00004B000000}"/>
    <hyperlink ref="F407" r:id="rId77" xr:uid="{00000000-0004-0000-0100-00004C000000}"/>
    <hyperlink ref="F414" r:id="rId78" xr:uid="{00000000-0004-0000-0100-00004D000000}"/>
    <hyperlink ref="F420" r:id="rId79" xr:uid="{00000000-0004-0000-0100-00004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8"/>
  <sheetViews>
    <sheetView showGridLines="0" tabSelected="1" topLeftCell="A86" workbookViewId="0">
      <selection activeCell="H115" sqref="H115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6" t="s">
        <v>6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83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" customHeight="1" x14ac:dyDescent="0.2">
      <c r="B4" s="20"/>
      <c r="D4" s="21" t="s">
        <v>84</v>
      </c>
      <c r="L4" s="20"/>
      <c r="M4" s="82" t="s">
        <v>11</v>
      </c>
      <c r="AT4" s="17" t="s">
        <v>4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6" t="s">
        <v>15</v>
      </c>
      <c r="L6" s="20"/>
    </row>
    <row r="7" spans="2:46" ht="26.25" customHeight="1" x14ac:dyDescent="0.2">
      <c r="B7" s="20"/>
      <c r="E7" s="270" t="str">
        <f>'Rekapitulace stavby'!K6</f>
        <v>Stavební úpravy objektu občanského vybavení - obchodního domu BREDA spojené se změnou účelu užívání části stavby</v>
      </c>
      <c r="F7" s="271"/>
      <c r="G7" s="271"/>
      <c r="H7" s="271"/>
      <c r="L7" s="20"/>
    </row>
    <row r="8" spans="2:46" s="1" customFormat="1" ht="12" customHeight="1" x14ac:dyDescent="0.2">
      <c r="B8" s="29"/>
      <c r="D8" s="26" t="s">
        <v>85</v>
      </c>
      <c r="L8" s="29"/>
    </row>
    <row r="9" spans="2:46" s="1" customFormat="1" ht="16.5" customHeight="1" x14ac:dyDescent="0.2">
      <c r="B9" s="29"/>
      <c r="E9" s="247" t="s">
        <v>828</v>
      </c>
      <c r="F9" s="269"/>
      <c r="G9" s="269"/>
      <c r="H9" s="269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 x14ac:dyDescent="0.2">
      <c r="B12" s="29"/>
      <c r="D12" s="26" t="s">
        <v>19</v>
      </c>
      <c r="F12" s="24" t="s">
        <v>20</v>
      </c>
      <c r="I12" s="26" t="s">
        <v>21</v>
      </c>
      <c r="J12" s="284" t="str">
        <f>'Rekapitulace stavby'!AN8</f>
        <v>13. 2. 2026</v>
      </c>
      <c r="L12" s="29"/>
    </row>
    <row r="13" spans="2:46" s="1" customFormat="1" ht="10.8" customHeight="1" x14ac:dyDescent="0.2">
      <c r="B13" s="29"/>
      <c r="L13" s="29"/>
    </row>
    <row r="14" spans="2:46" s="1" customFormat="1" ht="12" customHeight="1" x14ac:dyDescent="0.2">
      <c r="B14" s="29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29"/>
    </row>
    <row r="15" spans="2:46" s="1" customFormat="1" ht="18" customHeight="1" x14ac:dyDescent="0.2">
      <c r="B15" s="29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6" t="s">
        <v>27</v>
      </c>
      <c r="I17" s="26" t="s">
        <v>24</v>
      </c>
      <c r="J17" s="280">
        <f>'Rekapitulace stavby'!AN13</f>
        <v>0</v>
      </c>
      <c r="L17" s="29"/>
    </row>
    <row r="18" spans="2:12" s="1" customFormat="1" ht="18" customHeight="1" x14ac:dyDescent="0.2">
      <c r="B18" s="29"/>
      <c r="E18" s="283" t="str">
        <f>'Rekapitulace stavby'!E14</f>
        <v xml:space="preserve"> </v>
      </c>
      <c r="F18" s="283"/>
      <c r="G18" s="283"/>
      <c r="H18" s="283"/>
      <c r="I18" s="26" t="s">
        <v>26</v>
      </c>
      <c r="J18" s="280" t="str">
        <f>'Rekapitulace stavby'!AN14</f>
        <v/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6" t="s">
        <v>28</v>
      </c>
      <c r="I20" s="26" t="s">
        <v>24</v>
      </c>
      <c r="J20" s="24" t="s">
        <v>3</v>
      </c>
      <c r="L20" s="29"/>
    </row>
    <row r="21" spans="2:12" s="1" customFormat="1" ht="18" customHeight="1" x14ac:dyDescent="0.2">
      <c r="B21" s="29"/>
      <c r="E21" s="24" t="s">
        <v>29</v>
      </c>
      <c r="I21" s="26" t="s">
        <v>26</v>
      </c>
      <c r="J21" s="24" t="s">
        <v>3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6" t="s">
        <v>31</v>
      </c>
      <c r="I23" s="26" t="s">
        <v>24</v>
      </c>
      <c r="J23" s="24" t="s">
        <v>32</v>
      </c>
      <c r="L23" s="29"/>
    </row>
    <row r="24" spans="2:12" s="1" customFormat="1" ht="18" customHeight="1" x14ac:dyDescent="0.2">
      <c r="B24" s="29"/>
      <c r="E24" s="24" t="s">
        <v>33</v>
      </c>
      <c r="I24" s="26" t="s">
        <v>26</v>
      </c>
      <c r="J24" s="24" t="s">
        <v>3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6" t="s">
        <v>34</v>
      </c>
      <c r="L26" s="29"/>
    </row>
    <row r="27" spans="2:12" s="7" customFormat="1" ht="16.5" customHeight="1" x14ac:dyDescent="0.2">
      <c r="B27" s="83"/>
      <c r="E27" s="265" t="s">
        <v>3</v>
      </c>
      <c r="F27" s="265"/>
      <c r="G27" s="265"/>
      <c r="H27" s="265"/>
      <c r="L27" s="83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4" t="s">
        <v>36</v>
      </c>
      <c r="J30" s="60">
        <f>ROUND(J86, 2)</f>
        <v>0</v>
      </c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 x14ac:dyDescent="0.2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" customHeight="1" x14ac:dyDescent="0.2">
      <c r="B33" s="29"/>
      <c r="D33" s="49" t="s">
        <v>40</v>
      </c>
      <c r="E33" s="26" t="s">
        <v>41</v>
      </c>
      <c r="F33" s="85">
        <f>ROUND((SUM(BE86:BE137)),  2)</f>
        <v>0</v>
      </c>
      <c r="I33" s="86">
        <v>0.21</v>
      </c>
      <c r="J33" s="85">
        <f>ROUND(((SUM(BE86:BE137))*I33),  2)</f>
        <v>0</v>
      </c>
      <c r="L33" s="29"/>
    </row>
    <row r="34" spans="2:12" s="1" customFormat="1" ht="14.4" customHeight="1" x14ac:dyDescent="0.2">
      <c r="B34" s="29"/>
      <c r="E34" s="26" t="s">
        <v>42</v>
      </c>
      <c r="F34" s="85">
        <f>ROUND((SUM(BF86:BF137)),  2)</f>
        <v>0</v>
      </c>
      <c r="I34" s="86">
        <v>0.12</v>
      </c>
      <c r="J34" s="85">
        <f>ROUND(((SUM(BF86:BF137))*I34),  2)</f>
        <v>0</v>
      </c>
      <c r="L34" s="29"/>
    </row>
    <row r="35" spans="2:12" s="1" customFormat="1" ht="14.4" hidden="1" customHeight="1" x14ac:dyDescent="0.2">
      <c r="B35" s="29"/>
      <c r="E35" s="26" t="s">
        <v>43</v>
      </c>
      <c r="F35" s="85">
        <f>ROUND((SUM(BG86:BG137)),  2)</f>
        <v>0</v>
      </c>
      <c r="I35" s="86">
        <v>0.21</v>
      </c>
      <c r="J35" s="85">
        <f>0</f>
        <v>0</v>
      </c>
      <c r="L35" s="29"/>
    </row>
    <row r="36" spans="2:12" s="1" customFormat="1" ht="14.4" hidden="1" customHeight="1" x14ac:dyDescent="0.2">
      <c r="B36" s="29"/>
      <c r="E36" s="26" t="s">
        <v>44</v>
      </c>
      <c r="F36" s="85">
        <f>ROUND((SUM(BH86:BH137)),  2)</f>
        <v>0</v>
      </c>
      <c r="I36" s="86">
        <v>0.12</v>
      </c>
      <c r="J36" s="85">
        <f>0</f>
        <v>0</v>
      </c>
      <c r="L36" s="29"/>
    </row>
    <row r="37" spans="2:12" s="1" customFormat="1" ht="14.4" hidden="1" customHeight="1" x14ac:dyDescent="0.2">
      <c r="B37" s="29"/>
      <c r="E37" s="26" t="s">
        <v>45</v>
      </c>
      <c r="F37" s="85">
        <f>ROUND((SUM(BI86:BI137)),  2)</f>
        <v>0</v>
      </c>
      <c r="I37" s="86">
        <v>0</v>
      </c>
      <c r="J37" s="85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87"/>
      <c r="D39" s="88" t="s">
        <v>46</v>
      </c>
      <c r="E39" s="51"/>
      <c r="F39" s="51"/>
      <c r="G39" s="89" t="s">
        <v>47</v>
      </c>
      <c r="H39" s="90" t="s">
        <v>48</v>
      </c>
      <c r="I39" s="51"/>
      <c r="J39" s="91">
        <f>SUM(J30:J37)</f>
        <v>0</v>
      </c>
      <c r="K39" s="92"/>
      <c r="L39" s="29"/>
    </row>
    <row r="40" spans="2:12" s="1" customFormat="1" ht="14.4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 x14ac:dyDescent="0.2">
      <c r="B45" s="29"/>
      <c r="C45" s="21" t="s">
        <v>87</v>
      </c>
      <c r="L45" s="29"/>
    </row>
    <row r="46" spans="2:12" s="1" customFormat="1" ht="6.9" customHeight="1" x14ac:dyDescent="0.2">
      <c r="B46" s="29"/>
      <c r="L46" s="29"/>
    </row>
    <row r="47" spans="2:12" s="1" customFormat="1" ht="12" customHeight="1" x14ac:dyDescent="0.2">
      <c r="B47" s="29"/>
      <c r="C47" s="26" t="s">
        <v>15</v>
      </c>
      <c r="L47" s="29"/>
    </row>
    <row r="48" spans="2:12" s="1" customFormat="1" ht="26.25" customHeight="1" x14ac:dyDescent="0.2">
      <c r="B48" s="29"/>
      <c r="E48" s="270" t="str">
        <f>E7</f>
        <v>Stavební úpravy objektu občanského vybavení - obchodního domu BREDA spojené se změnou účelu užívání části stavby</v>
      </c>
      <c r="F48" s="271"/>
      <c r="G48" s="271"/>
      <c r="H48" s="271"/>
      <c r="L48" s="29"/>
    </row>
    <row r="49" spans="2:47" s="1" customFormat="1" ht="12" customHeight="1" x14ac:dyDescent="0.2">
      <c r="B49" s="29"/>
      <c r="C49" s="26" t="s">
        <v>85</v>
      </c>
      <c r="L49" s="29"/>
    </row>
    <row r="50" spans="2:47" s="1" customFormat="1" ht="16.5" customHeight="1" x14ac:dyDescent="0.2">
      <c r="B50" s="29"/>
      <c r="E50" s="247" t="str">
        <f>E9</f>
        <v>VRN - Vedlejší rozpočtové náklady</v>
      </c>
      <c r="F50" s="269"/>
      <c r="G50" s="269"/>
      <c r="H50" s="269"/>
      <c r="L50" s="29"/>
    </row>
    <row r="51" spans="2:47" s="1" customFormat="1" ht="6.9" customHeight="1" x14ac:dyDescent="0.2">
      <c r="B51" s="29"/>
      <c r="L51" s="29"/>
    </row>
    <row r="52" spans="2:47" s="1" customFormat="1" ht="12" customHeight="1" x14ac:dyDescent="0.2">
      <c r="B52" s="29"/>
      <c r="C52" s="26" t="s">
        <v>19</v>
      </c>
      <c r="F52" s="24" t="str">
        <f>F12</f>
        <v>Nám. Republiky č.p. 159, 160 Opava</v>
      </c>
      <c r="I52" s="26" t="s">
        <v>21</v>
      </c>
      <c r="J52" s="46" t="str">
        <f>IF(J12="","",J12)</f>
        <v>13. 2. 2026</v>
      </c>
      <c r="L52" s="29"/>
    </row>
    <row r="53" spans="2:47" s="1" customFormat="1" ht="6.9" customHeight="1" x14ac:dyDescent="0.2">
      <c r="B53" s="29"/>
      <c r="L53" s="29"/>
    </row>
    <row r="54" spans="2:47" s="1" customFormat="1" ht="25.65" customHeight="1" x14ac:dyDescent="0.2">
      <c r="B54" s="29"/>
      <c r="C54" s="26" t="s">
        <v>23</v>
      </c>
      <c r="F54" s="24" t="str">
        <f>E15</f>
        <v xml:space="preserve"> </v>
      </c>
      <c r="I54" s="26" t="s">
        <v>28</v>
      </c>
      <c r="J54" s="27" t="str">
        <f>E21</f>
        <v>Projekční kancelář INFOHOME, Opava</v>
      </c>
      <c r="L54" s="29"/>
    </row>
    <row r="55" spans="2:47" s="1" customFormat="1" ht="25.65" customHeight="1" x14ac:dyDescent="0.2">
      <c r="B55" s="29"/>
      <c r="C55" s="26" t="s">
        <v>27</v>
      </c>
      <c r="F55" s="24" t="str">
        <f>IF(E18="","",E18)</f>
        <v xml:space="preserve"> </v>
      </c>
      <c r="I55" s="26" t="s">
        <v>31</v>
      </c>
      <c r="J55" s="27" t="str">
        <f>E24</f>
        <v>Ing. Alena Chmelová, Opava</v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93" t="s">
        <v>88</v>
      </c>
      <c r="D57" s="87"/>
      <c r="E57" s="87"/>
      <c r="F57" s="87"/>
      <c r="G57" s="87"/>
      <c r="H57" s="87"/>
      <c r="I57" s="87"/>
      <c r="J57" s="94" t="s">
        <v>89</v>
      </c>
      <c r="K57" s="87"/>
      <c r="L57" s="29"/>
    </row>
    <row r="58" spans="2:47" s="1" customFormat="1" ht="10.35" customHeight="1" x14ac:dyDescent="0.2">
      <c r="B58" s="29"/>
      <c r="L58" s="29"/>
    </row>
    <row r="59" spans="2:47" s="1" customFormat="1" ht="22.8" customHeight="1" x14ac:dyDescent="0.2">
      <c r="B59" s="29"/>
      <c r="C59" s="95" t="s">
        <v>68</v>
      </c>
      <c r="J59" s="60">
        <f>J86</f>
        <v>0</v>
      </c>
      <c r="L59" s="29"/>
      <c r="AU59" s="17" t="s">
        <v>90</v>
      </c>
    </row>
    <row r="60" spans="2:47" s="8" customFormat="1" ht="24.9" customHeight="1" x14ac:dyDescent="0.2">
      <c r="B60" s="96"/>
      <c r="D60" s="97" t="s">
        <v>828</v>
      </c>
      <c r="E60" s="98"/>
      <c r="F60" s="98"/>
      <c r="G60" s="98"/>
      <c r="H60" s="98"/>
      <c r="I60" s="98"/>
      <c r="J60" s="99">
        <f>J87</f>
        <v>0</v>
      </c>
      <c r="L60" s="96"/>
    </row>
    <row r="61" spans="2:47" s="9" customFormat="1" ht="19.95" customHeight="1" x14ac:dyDescent="0.2">
      <c r="B61" s="100"/>
      <c r="D61" s="101" t="s">
        <v>829</v>
      </c>
      <c r="E61" s="102"/>
      <c r="F61" s="102"/>
      <c r="G61" s="102"/>
      <c r="H61" s="102"/>
      <c r="I61" s="102"/>
      <c r="J61" s="103">
        <f>J88</f>
        <v>0</v>
      </c>
      <c r="L61" s="100"/>
    </row>
    <row r="62" spans="2:47" s="9" customFormat="1" ht="19.95" customHeight="1" x14ac:dyDescent="0.2">
      <c r="B62" s="100"/>
      <c r="D62" s="101" t="s">
        <v>830</v>
      </c>
      <c r="E62" s="102"/>
      <c r="F62" s="102"/>
      <c r="G62" s="102"/>
      <c r="H62" s="102"/>
      <c r="I62" s="102"/>
      <c r="J62" s="103">
        <f>J93</f>
        <v>0</v>
      </c>
      <c r="L62" s="100"/>
    </row>
    <row r="63" spans="2:47" s="9" customFormat="1" ht="19.95" customHeight="1" x14ac:dyDescent="0.2">
      <c r="B63" s="100"/>
      <c r="D63" s="101" t="s">
        <v>831</v>
      </c>
      <c r="E63" s="102"/>
      <c r="F63" s="102"/>
      <c r="G63" s="102"/>
      <c r="H63" s="102"/>
      <c r="I63" s="102"/>
      <c r="J63" s="103">
        <f>J101</f>
        <v>0</v>
      </c>
      <c r="L63" s="100"/>
    </row>
    <row r="64" spans="2:47" s="9" customFormat="1" ht="19.95" customHeight="1" x14ac:dyDescent="0.2">
      <c r="B64" s="100"/>
      <c r="D64" s="101" t="s">
        <v>832</v>
      </c>
      <c r="E64" s="102"/>
      <c r="F64" s="102"/>
      <c r="G64" s="102"/>
      <c r="H64" s="102"/>
      <c r="I64" s="102"/>
      <c r="J64" s="103">
        <f>J121</f>
        <v>0</v>
      </c>
      <c r="L64" s="100"/>
    </row>
    <row r="65" spans="2:12" s="9" customFormat="1" ht="19.95" customHeight="1" x14ac:dyDescent="0.2">
      <c r="B65" s="100"/>
      <c r="D65" s="101" t="s">
        <v>833</v>
      </c>
      <c r="E65" s="102"/>
      <c r="F65" s="102"/>
      <c r="G65" s="102"/>
      <c r="H65" s="102"/>
      <c r="I65" s="102"/>
      <c r="J65" s="103">
        <f>J129</f>
        <v>0</v>
      </c>
      <c r="L65" s="100"/>
    </row>
    <row r="66" spans="2:12" s="9" customFormat="1" ht="19.95" customHeight="1" x14ac:dyDescent="0.2">
      <c r="B66" s="100"/>
      <c r="D66" s="101" t="s">
        <v>834</v>
      </c>
      <c r="E66" s="102"/>
      <c r="F66" s="102"/>
      <c r="G66" s="102"/>
      <c r="H66" s="102"/>
      <c r="I66" s="102"/>
      <c r="J66" s="103">
        <f>J134</f>
        <v>0</v>
      </c>
      <c r="L66" s="100"/>
    </row>
    <row r="67" spans="2:12" s="1" customFormat="1" ht="21.75" customHeight="1" x14ac:dyDescent="0.2">
      <c r="B67" s="29"/>
      <c r="L67" s="29"/>
    </row>
    <row r="68" spans="2:12" s="1" customFormat="1" ht="6.9" customHeight="1" x14ac:dyDescent="0.2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29"/>
    </row>
    <row r="72" spans="2:12" s="1" customFormat="1" ht="6.9" customHeight="1" x14ac:dyDescent="0.2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29"/>
    </row>
    <row r="73" spans="2:12" s="1" customFormat="1" ht="24.9" customHeight="1" x14ac:dyDescent="0.2">
      <c r="B73" s="29"/>
      <c r="C73" s="21" t="s">
        <v>111</v>
      </c>
      <c r="L73" s="29"/>
    </row>
    <row r="74" spans="2:12" s="1" customFormat="1" ht="6.9" customHeight="1" x14ac:dyDescent="0.2">
      <c r="B74" s="29"/>
      <c r="L74" s="29"/>
    </row>
    <row r="75" spans="2:12" s="1" customFormat="1" ht="12" customHeight="1" x14ac:dyDescent="0.2">
      <c r="B75" s="29"/>
      <c r="C75" s="26" t="s">
        <v>15</v>
      </c>
      <c r="L75" s="29"/>
    </row>
    <row r="76" spans="2:12" s="1" customFormat="1" ht="26.25" customHeight="1" x14ac:dyDescent="0.2">
      <c r="B76" s="29"/>
      <c r="E76" s="270" t="str">
        <f>E7</f>
        <v>Stavební úpravy objektu občanského vybavení - obchodního domu BREDA spojené se změnou účelu užívání části stavby</v>
      </c>
      <c r="F76" s="271"/>
      <c r="G76" s="271"/>
      <c r="H76" s="271"/>
      <c r="L76" s="29"/>
    </row>
    <row r="77" spans="2:12" s="1" customFormat="1" ht="12" customHeight="1" x14ac:dyDescent="0.2">
      <c r="B77" s="29"/>
      <c r="C77" s="26" t="s">
        <v>85</v>
      </c>
      <c r="L77" s="29"/>
    </row>
    <row r="78" spans="2:12" s="1" customFormat="1" ht="16.5" customHeight="1" x14ac:dyDescent="0.2">
      <c r="B78" s="29"/>
      <c r="E78" s="247" t="str">
        <f>E9</f>
        <v>VRN - Vedlejší rozpočtové náklady</v>
      </c>
      <c r="F78" s="269"/>
      <c r="G78" s="269"/>
      <c r="H78" s="269"/>
      <c r="L78" s="29"/>
    </row>
    <row r="79" spans="2:12" s="1" customFormat="1" ht="6.9" customHeight="1" x14ac:dyDescent="0.2">
      <c r="B79" s="29"/>
      <c r="L79" s="29"/>
    </row>
    <row r="80" spans="2:12" s="1" customFormat="1" ht="12" customHeight="1" x14ac:dyDescent="0.2">
      <c r="B80" s="29"/>
      <c r="C80" s="26" t="s">
        <v>19</v>
      </c>
      <c r="F80" s="24" t="str">
        <f>F12</f>
        <v>Nám. Republiky č.p. 159, 160 Opava</v>
      </c>
      <c r="I80" s="26" t="s">
        <v>21</v>
      </c>
      <c r="J80" s="46" t="str">
        <f>IF(J12="","",J12)</f>
        <v>13. 2. 2026</v>
      </c>
      <c r="L80" s="29"/>
    </row>
    <row r="81" spans="2:65" s="1" customFormat="1" ht="6.9" customHeight="1" x14ac:dyDescent="0.2">
      <c r="B81" s="29"/>
      <c r="L81" s="29"/>
    </row>
    <row r="82" spans="2:65" s="1" customFormat="1" ht="25.65" customHeight="1" x14ac:dyDescent="0.2">
      <c r="B82" s="29"/>
      <c r="C82" s="26" t="s">
        <v>23</v>
      </c>
      <c r="F82" s="24" t="str">
        <f>E15</f>
        <v xml:space="preserve"> </v>
      </c>
      <c r="I82" s="26" t="s">
        <v>28</v>
      </c>
      <c r="J82" s="27" t="str">
        <f>E21</f>
        <v>Projekční kancelář INFOHOME, Opava</v>
      </c>
      <c r="L82" s="29"/>
    </row>
    <row r="83" spans="2:65" s="1" customFormat="1" ht="25.65" customHeight="1" x14ac:dyDescent="0.2">
      <c r="B83" s="29"/>
      <c r="C83" s="26" t="s">
        <v>27</v>
      </c>
      <c r="F83" s="24" t="str">
        <f>IF(E18="","",E18)</f>
        <v xml:space="preserve"> </v>
      </c>
      <c r="I83" s="26" t="s">
        <v>31</v>
      </c>
      <c r="J83" s="27" t="str">
        <f>E24</f>
        <v>Ing. Alena Chmelová, Opava</v>
      </c>
      <c r="L83" s="29"/>
    </row>
    <row r="84" spans="2:65" s="1" customFormat="1" ht="10.35" customHeight="1" x14ac:dyDescent="0.2">
      <c r="B84" s="29"/>
      <c r="L84" s="29"/>
    </row>
    <row r="85" spans="2:65" s="10" customFormat="1" ht="29.25" customHeight="1" x14ac:dyDescent="0.2">
      <c r="B85" s="104"/>
      <c r="C85" s="105" t="s">
        <v>112</v>
      </c>
      <c r="D85" s="106" t="s">
        <v>55</v>
      </c>
      <c r="E85" s="106" t="s">
        <v>51</v>
      </c>
      <c r="F85" s="106" t="s">
        <v>52</v>
      </c>
      <c r="G85" s="106" t="s">
        <v>113</v>
      </c>
      <c r="H85" s="106" t="s">
        <v>114</v>
      </c>
      <c r="I85" s="106" t="s">
        <v>115</v>
      </c>
      <c r="J85" s="106" t="s">
        <v>89</v>
      </c>
      <c r="K85" s="107" t="s">
        <v>116</v>
      </c>
      <c r="L85" s="104"/>
      <c r="M85" s="53" t="s">
        <v>3</v>
      </c>
      <c r="N85" s="54" t="s">
        <v>40</v>
      </c>
      <c r="O85" s="54" t="s">
        <v>117</v>
      </c>
      <c r="P85" s="54" t="s">
        <v>118</v>
      </c>
      <c r="Q85" s="54" t="s">
        <v>119</v>
      </c>
      <c r="R85" s="54" t="s">
        <v>120</v>
      </c>
      <c r="S85" s="54" t="s">
        <v>121</v>
      </c>
      <c r="T85" s="55" t="s">
        <v>122</v>
      </c>
    </row>
    <row r="86" spans="2:65" s="1" customFormat="1" ht="22.8" customHeight="1" x14ac:dyDescent="0.3">
      <c r="B86" s="29"/>
      <c r="C86" s="58" t="s">
        <v>123</v>
      </c>
      <c r="I86" s="287"/>
      <c r="J86" s="334">
        <f>BK86</f>
        <v>0</v>
      </c>
      <c r="K86" s="298"/>
      <c r="L86" s="29"/>
      <c r="M86" s="56"/>
      <c r="N86" s="47"/>
      <c r="O86" s="47"/>
      <c r="P86" s="109">
        <f>P87</f>
        <v>0</v>
      </c>
      <c r="Q86" s="47"/>
      <c r="R86" s="109">
        <f>R87</f>
        <v>0</v>
      </c>
      <c r="S86" s="47"/>
      <c r="T86" s="110">
        <f>T87</f>
        <v>0</v>
      </c>
      <c r="AT86" s="17" t="s">
        <v>69</v>
      </c>
      <c r="AU86" s="17" t="s">
        <v>90</v>
      </c>
      <c r="BK86" s="111">
        <f>BK87</f>
        <v>0</v>
      </c>
    </row>
    <row r="87" spans="2:65" s="11" customFormat="1" ht="25.95" customHeight="1" x14ac:dyDescent="0.25">
      <c r="B87" s="112"/>
      <c r="D87" s="113" t="s">
        <v>69</v>
      </c>
      <c r="E87" s="317" t="s">
        <v>81</v>
      </c>
      <c r="F87" s="317" t="s">
        <v>82</v>
      </c>
      <c r="G87" s="294"/>
      <c r="H87" s="294"/>
      <c r="I87" s="290"/>
      <c r="J87" s="332">
        <f>BK87</f>
        <v>0</v>
      </c>
      <c r="K87" s="294"/>
      <c r="L87" s="112"/>
      <c r="M87" s="116"/>
      <c r="P87" s="117">
        <f>P88+P93+P101+P121+P129+P134</f>
        <v>0</v>
      </c>
      <c r="R87" s="117">
        <f>R88+R93+R101+R121+R129+R134</f>
        <v>0</v>
      </c>
      <c r="T87" s="118">
        <f>T88+T93+T101+T121+T129+T134</f>
        <v>0</v>
      </c>
      <c r="AR87" s="113" t="s">
        <v>156</v>
      </c>
      <c r="AT87" s="119" t="s">
        <v>69</v>
      </c>
      <c r="AU87" s="119" t="s">
        <v>70</v>
      </c>
      <c r="AY87" s="113" t="s">
        <v>126</v>
      </c>
      <c r="BK87" s="120">
        <f>BK88+BK93+BK101+BK121+BK129+BK134</f>
        <v>0</v>
      </c>
    </row>
    <row r="88" spans="2:65" s="11" customFormat="1" ht="22.8" customHeight="1" x14ac:dyDescent="0.25">
      <c r="B88" s="112"/>
      <c r="D88" s="113" t="s">
        <v>69</v>
      </c>
      <c r="E88" s="297" t="s">
        <v>835</v>
      </c>
      <c r="F88" s="297" t="s">
        <v>836</v>
      </c>
      <c r="G88" s="294"/>
      <c r="H88" s="294"/>
      <c r="I88" s="290"/>
      <c r="J88" s="331">
        <f>BK88</f>
        <v>0</v>
      </c>
      <c r="K88" s="294"/>
      <c r="L88" s="112"/>
      <c r="M88" s="116"/>
      <c r="P88" s="117">
        <f>SUM(P89:P92)</f>
        <v>0</v>
      </c>
      <c r="R88" s="117">
        <f>SUM(R89:R92)</f>
        <v>0</v>
      </c>
      <c r="T88" s="118">
        <f>SUM(T89:T92)</f>
        <v>0</v>
      </c>
      <c r="AR88" s="113" t="s">
        <v>156</v>
      </c>
      <c r="AT88" s="119" t="s">
        <v>69</v>
      </c>
      <c r="AU88" s="119" t="s">
        <v>78</v>
      </c>
      <c r="AY88" s="113" t="s">
        <v>126</v>
      </c>
      <c r="BK88" s="120">
        <f>SUM(BK89:BK92)</f>
        <v>0</v>
      </c>
    </row>
    <row r="89" spans="2:65" s="1" customFormat="1" ht="16.5" customHeight="1" x14ac:dyDescent="0.2">
      <c r="B89" s="122"/>
      <c r="C89" s="123" t="s">
        <v>78</v>
      </c>
      <c r="D89" s="123" t="s">
        <v>129</v>
      </c>
      <c r="E89" s="301" t="s">
        <v>837</v>
      </c>
      <c r="F89" s="302" t="s">
        <v>838</v>
      </c>
      <c r="G89" s="303" t="s">
        <v>354</v>
      </c>
      <c r="H89" s="304">
        <v>1</v>
      </c>
      <c r="I89" s="281">
        <v>0</v>
      </c>
      <c r="J89" s="330">
        <f>ROUND(I89*H89,2)</f>
        <v>0</v>
      </c>
      <c r="K89" s="302" t="s">
        <v>133</v>
      </c>
      <c r="L89" s="29"/>
      <c r="M89" s="124" t="s">
        <v>3</v>
      </c>
      <c r="N89" s="125" t="s">
        <v>41</v>
      </c>
      <c r="O89" s="126">
        <v>0</v>
      </c>
      <c r="P89" s="126">
        <f>O89*H89</f>
        <v>0</v>
      </c>
      <c r="Q89" s="126">
        <v>0</v>
      </c>
      <c r="R89" s="126">
        <f>Q89*H89</f>
        <v>0</v>
      </c>
      <c r="S89" s="126">
        <v>0</v>
      </c>
      <c r="T89" s="127">
        <f>S89*H89</f>
        <v>0</v>
      </c>
      <c r="AR89" s="128" t="s">
        <v>839</v>
      </c>
      <c r="AT89" s="128" t="s">
        <v>129</v>
      </c>
      <c r="AU89" s="128" t="s">
        <v>80</v>
      </c>
      <c r="AY89" s="17" t="s">
        <v>126</v>
      </c>
      <c r="BE89" s="129">
        <f>IF(N89="základní",J89,0)</f>
        <v>0</v>
      </c>
      <c r="BF89" s="129">
        <f>IF(N89="snížená",J89,0)</f>
        <v>0</v>
      </c>
      <c r="BG89" s="129">
        <f>IF(N89="zákl. přenesená",J89,0)</f>
        <v>0</v>
      </c>
      <c r="BH89" s="129">
        <f>IF(N89="sníž. přenesená",J89,0)</f>
        <v>0</v>
      </c>
      <c r="BI89" s="129">
        <f>IF(N89="nulová",J89,0)</f>
        <v>0</v>
      </c>
      <c r="BJ89" s="17" t="s">
        <v>78</v>
      </c>
      <c r="BK89" s="129">
        <f>ROUND(I89*H89,2)</f>
        <v>0</v>
      </c>
      <c r="BL89" s="17" t="s">
        <v>839</v>
      </c>
      <c r="BM89" s="128" t="s">
        <v>840</v>
      </c>
    </row>
    <row r="90" spans="2:65" s="1" customFormat="1" x14ac:dyDescent="0.2">
      <c r="B90" s="29"/>
      <c r="D90" s="130" t="s">
        <v>136</v>
      </c>
      <c r="E90" s="298"/>
      <c r="F90" s="306" t="s">
        <v>841</v>
      </c>
      <c r="G90" s="298"/>
      <c r="H90" s="298"/>
      <c r="I90" s="287"/>
      <c r="J90" s="298"/>
      <c r="K90" s="298"/>
      <c r="L90" s="29"/>
      <c r="M90" s="131"/>
      <c r="T90" s="50"/>
      <c r="AT90" s="17" t="s">
        <v>136</v>
      </c>
      <c r="AU90" s="17" t="s">
        <v>80</v>
      </c>
    </row>
    <row r="91" spans="2:65" s="12" customFormat="1" x14ac:dyDescent="0.2">
      <c r="B91" s="132"/>
      <c r="D91" s="133" t="s">
        <v>142</v>
      </c>
      <c r="E91" s="310" t="s">
        <v>3</v>
      </c>
      <c r="F91" s="311" t="s">
        <v>842</v>
      </c>
      <c r="G91" s="307"/>
      <c r="H91" s="310" t="s">
        <v>3</v>
      </c>
      <c r="I91" s="288"/>
      <c r="J91" s="307"/>
      <c r="K91" s="307"/>
      <c r="L91" s="132"/>
      <c r="M91" s="135"/>
      <c r="T91" s="136"/>
      <c r="AT91" s="134" t="s">
        <v>142</v>
      </c>
      <c r="AU91" s="134" t="s">
        <v>80</v>
      </c>
      <c r="AV91" s="12" t="s">
        <v>78</v>
      </c>
      <c r="AW91" s="12" t="s">
        <v>30</v>
      </c>
      <c r="AX91" s="12" t="s">
        <v>70</v>
      </c>
      <c r="AY91" s="134" t="s">
        <v>126</v>
      </c>
    </row>
    <row r="92" spans="2:65" s="13" customFormat="1" x14ac:dyDescent="0.2">
      <c r="B92" s="137"/>
      <c r="D92" s="133" t="s">
        <v>142</v>
      </c>
      <c r="E92" s="314" t="s">
        <v>3</v>
      </c>
      <c r="F92" s="315" t="s">
        <v>78</v>
      </c>
      <c r="G92" s="312"/>
      <c r="H92" s="316">
        <v>1</v>
      </c>
      <c r="I92" s="289"/>
      <c r="J92" s="312"/>
      <c r="K92" s="312"/>
      <c r="L92" s="137"/>
      <c r="M92" s="139"/>
      <c r="T92" s="140"/>
      <c r="AT92" s="138" t="s">
        <v>142</v>
      </c>
      <c r="AU92" s="138" t="s">
        <v>80</v>
      </c>
      <c r="AV92" s="13" t="s">
        <v>80</v>
      </c>
      <c r="AW92" s="13" t="s">
        <v>30</v>
      </c>
      <c r="AX92" s="13" t="s">
        <v>78</v>
      </c>
      <c r="AY92" s="138" t="s">
        <v>126</v>
      </c>
    </row>
    <row r="93" spans="2:65" s="11" customFormat="1" ht="22.8" customHeight="1" x14ac:dyDescent="0.25">
      <c r="B93" s="112"/>
      <c r="D93" s="113" t="s">
        <v>69</v>
      </c>
      <c r="E93" s="297" t="s">
        <v>843</v>
      </c>
      <c r="F93" s="297" t="s">
        <v>844</v>
      </c>
      <c r="G93" s="294"/>
      <c r="H93" s="294"/>
      <c r="I93" s="290"/>
      <c r="J93" s="331">
        <f>BK93</f>
        <v>0</v>
      </c>
      <c r="K93" s="294"/>
      <c r="L93" s="112"/>
      <c r="M93" s="116"/>
      <c r="P93" s="117">
        <f>SUM(P94:P100)</f>
        <v>0</v>
      </c>
      <c r="R93" s="117">
        <f>SUM(R94:R100)</f>
        <v>0</v>
      </c>
      <c r="T93" s="118">
        <f>SUM(T94:T100)</f>
        <v>0</v>
      </c>
      <c r="AR93" s="113" t="s">
        <v>156</v>
      </c>
      <c r="AT93" s="119" t="s">
        <v>69</v>
      </c>
      <c r="AU93" s="119" t="s">
        <v>78</v>
      </c>
      <c r="AY93" s="113" t="s">
        <v>126</v>
      </c>
      <c r="BK93" s="120">
        <f>SUM(BK94:BK100)</f>
        <v>0</v>
      </c>
    </row>
    <row r="94" spans="2:65" s="1" customFormat="1" ht="16.5" customHeight="1" x14ac:dyDescent="0.2">
      <c r="B94" s="122"/>
      <c r="C94" s="123" t="s">
        <v>80</v>
      </c>
      <c r="D94" s="123" t="s">
        <v>129</v>
      </c>
      <c r="E94" s="301" t="s">
        <v>845</v>
      </c>
      <c r="F94" s="302" t="s">
        <v>844</v>
      </c>
      <c r="G94" s="303" t="s">
        <v>354</v>
      </c>
      <c r="H94" s="304">
        <v>1</v>
      </c>
      <c r="I94" s="281">
        <v>0</v>
      </c>
      <c r="J94" s="330">
        <f>ROUND(I94*H94,2)</f>
        <v>0</v>
      </c>
      <c r="K94" s="302" t="s">
        <v>133</v>
      </c>
      <c r="L94" s="29"/>
      <c r="M94" s="124" t="s">
        <v>3</v>
      </c>
      <c r="N94" s="125" t="s">
        <v>41</v>
      </c>
      <c r="O94" s="126">
        <v>0</v>
      </c>
      <c r="P94" s="126">
        <f>O94*H94</f>
        <v>0</v>
      </c>
      <c r="Q94" s="126">
        <v>0</v>
      </c>
      <c r="R94" s="126">
        <f>Q94*H94</f>
        <v>0</v>
      </c>
      <c r="S94" s="126">
        <v>0</v>
      </c>
      <c r="T94" s="127">
        <f>S94*H94</f>
        <v>0</v>
      </c>
      <c r="AR94" s="128" t="s">
        <v>839</v>
      </c>
      <c r="AT94" s="128" t="s">
        <v>129</v>
      </c>
      <c r="AU94" s="128" t="s">
        <v>80</v>
      </c>
      <c r="AY94" s="17" t="s">
        <v>126</v>
      </c>
      <c r="BE94" s="129">
        <f>IF(N94="základní",J94,0)</f>
        <v>0</v>
      </c>
      <c r="BF94" s="129">
        <f>IF(N94="snížená",J94,0)</f>
        <v>0</v>
      </c>
      <c r="BG94" s="129">
        <f>IF(N94="zákl. přenesená",J94,0)</f>
        <v>0</v>
      </c>
      <c r="BH94" s="129">
        <f>IF(N94="sníž. přenesená",J94,0)</f>
        <v>0</v>
      </c>
      <c r="BI94" s="129">
        <f>IF(N94="nulová",J94,0)</f>
        <v>0</v>
      </c>
      <c r="BJ94" s="17" t="s">
        <v>78</v>
      </c>
      <c r="BK94" s="129">
        <f>ROUND(I94*H94,2)</f>
        <v>0</v>
      </c>
      <c r="BL94" s="17" t="s">
        <v>839</v>
      </c>
      <c r="BM94" s="128" t="s">
        <v>846</v>
      </c>
    </row>
    <row r="95" spans="2:65" s="1" customFormat="1" x14ac:dyDescent="0.2">
      <c r="B95" s="29"/>
      <c r="D95" s="130" t="s">
        <v>136</v>
      </c>
      <c r="E95" s="298"/>
      <c r="F95" s="306" t="s">
        <v>847</v>
      </c>
      <c r="G95" s="298"/>
      <c r="H95" s="298"/>
      <c r="I95" s="287"/>
      <c r="J95" s="298"/>
      <c r="K95" s="298"/>
      <c r="L95" s="29"/>
      <c r="M95" s="131"/>
      <c r="T95" s="50"/>
      <c r="AT95" s="17" t="s">
        <v>136</v>
      </c>
      <c r="AU95" s="17" t="s">
        <v>80</v>
      </c>
    </row>
    <row r="96" spans="2:65" s="12" customFormat="1" ht="20.399999999999999" x14ac:dyDescent="0.2">
      <c r="B96" s="132"/>
      <c r="D96" s="133" t="s">
        <v>142</v>
      </c>
      <c r="E96" s="310" t="s">
        <v>3</v>
      </c>
      <c r="F96" s="311" t="s">
        <v>848</v>
      </c>
      <c r="G96" s="307"/>
      <c r="H96" s="310" t="s">
        <v>3</v>
      </c>
      <c r="I96" s="288"/>
      <c r="J96" s="307"/>
      <c r="K96" s="307"/>
      <c r="L96" s="132"/>
      <c r="M96" s="135"/>
      <c r="T96" s="136"/>
      <c r="AT96" s="134" t="s">
        <v>142</v>
      </c>
      <c r="AU96" s="134" t="s">
        <v>80</v>
      </c>
      <c r="AV96" s="12" t="s">
        <v>78</v>
      </c>
      <c r="AW96" s="12" t="s">
        <v>30</v>
      </c>
      <c r="AX96" s="12" t="s">
        <v>70</v>
      </c>
      <c r="AY96" s="134" t="s">
        <v>126</v>
      </c>
    </row>
    <row r="97" spans="2:65" s="12" customFormat="1" x14ac:dyDescent="0.2">
      <c r="B97" s="132"/>
      <c r="D97" s="133" t="s">
        <v>142</v>
      </c>
      <c r="E97" s="310" t="s">
        <v>3</v>
      </c>
      <c r="F97" s="311" t="s">
        <v>849</v>
      </c>
      <c r="G97" s="307"/>
      <c r="H97" s="310" t="s">
        <v>3</v>
      </c>
      <c r="I97" s="288"/>
      <c r="J97" s="307"/>
      <c r="K97" s="307"/>
      <c r="L97" s="132"/>
      <c r="M97" s="135"/>
      <c r="T97" s="136"/>
      <c r="AT97" s="134" t="s">
        <v>142</v>
      </c>
      <c r="AU97" s="134" t="s">
        <v>80</v>
      </c>
      <c r="AV97" s="12" t="s">
        <v>78</v>
      </c>
      <c r="AW97" s="12" t="s">
        <v>30</v>
      </c>
      <c r="AX97" s="12" t="s">
        <v>70</v>
      </c>
      <c r="AY97" s="134" t="s">
        <v>126</v>
      </c>
    </row>
    <row r="98" spans="2:65" s="12" customFormat="1" x14ac:dyDescent="0.2">
      <c r="B98" s="132"/>
      <c r="D98" s="133" t="s">
        <v>142</v>
      </c>
      <c r="E98" s="310" t="s">
        <v>3</v>
      </c>
      <c r="F98" s="311" t="s">
        <v>850</v>
      </c>
      <c r="G98" s="307"/>
      <c r="H98" s="310" t="s">
        <v>3</v>
      </c>
      <c r="I98" s="288"/>
      <c r="J98" s="307"/>
      <c r="K98" s="307"/>
      <c r="L98" s="132"/>
      <c r="M98" s="135"/>
      <c r="T98" s="136"/>
      <c r="AT98" s="134" t="s">
        <v>142</v>
      </c>
      <c r="AU98" s="134" t="s">
        <v>80</v>
      </c>
      <c r="AV98" s="12" t="s">
        <v>78</v>
      </c>
      <c r="AW98" s="12" t="s">
        <v>30</v>
      </c>
      <c r="AX98" s="12" t="s">
        <v>70</v>
      </c>
      <c r="AY98" s="134" t="s">
        <v>126</v>
      </c>
    </row>
    <row r="99" spans="2:65" s="12" customFormat="1" x14ac:dyDescent="0.2">
      <c r="B99" s="132"/>
      <c r="D99" s="133" t="s">
        <v>142</v>
      </c>
      <c r="E99" s="310" t="s">
        <v>3</v>
      </c>
      <c r="F99" s="311" t="s">
        <v>851</v>
      </c>
      <c r="G99" s="307"/>
      <c r="H99" s="310" t="s">
        <v>3</v>
      </c>
      <c r="I99" s="288"/>
      <c r="J99" s="307"/>
      <c r="K99" s="307"/>
      <c r="L99" s="132"/>
      <c r="M99" s="135"/>
      <c r="T99" s="136"/>
      <c r="AT99" s="134" t="s">
        <v>142</v>
      </c>
      <c r="AU99" s="134" t="s">
        <v>80</v>
      </c>
      <c r="AV99" s="12" t="s">
        <v>78</v>
      </c>
      <c r="AW99" s="12" t="s">
        <v>30</v>
      </c>
      <c r="AX99" s="12" t="s">
        <v>70</v>
      </c>
      <c r="AY99" s="134" t="s">
        <v>126</v>
      </c>
    </row>
    <row r="100" spans="2:65" s="13" customFormat="1" x14ac:dyDescent="0.2">
      <c r="B100" s="137"/>
      <c r="D100" s="133" t="s">
        <v>142</v>
      </c>
      <c r="E100" s="314" t="s">
        <v>3</v>
      </c>
      <c r="F100" s="315" t="s">
        <v>78</v>
      </c>
      <c r="G100" s="312"/>
      <c r="H100" s="316">
        <v>1</v>
      </c>
      <c r="I100" s="289"/>
      <c r="J100" s="312"/>
      <c r="K100" s="312"/>
      <c r="L100" s="137"/>
      <c r="M100" s="139"/>
      <c r="T100" s="140"/>
      <c r="AT100" s="138" t="s">
        <v>142</v>
      </c>
      <c r="AU100" s="138" t="s">
        <v>80</v>
      </c>
      <c r="AV100" s="13" t="s">
        <v>80</v>
      </c>
      <c r="AW100" s="13" t="s">
        <v>30</v>
      </c>
      <c r="AX100" s="13" t="s">
        <v>78</v>
      </c>
      <c r="AY100" s="138" t="s">
        <v>126</v>
      </c>
    </row>
    <row r="101" spans="2:65" s="11" customFormat="1" ht="22.8" customHeight="1" x14ac:dyDescent="0.25">
      <c r="B101" s="112"/>
      <c r="D101" s="113" t="s">
        <v>69</v>
      </c>
      <c r="E101" s="297" t="s">
        <v>852</v>
      </c>
      <c r="F101" s="297" t="s">
        <v>853</v>
      </c>
      <c r="G101" s="294"/>
      <c r="H101" s="294"/>
      <c r="I101" s="290"/>
      <c r="J101" s="331">
        <f>BK101</f>
        <v>0</v>
      </c>
      <c r="K101" s="294"/>
      <c r="L101" s="112"/>
      <c r="M101" s="116"/>
      <c r="P101" s="117">
        <f>SUM(P102:P120)</f>
        <v>0</v>
      </c>
      <c r="R101" s="117">
        <f>SUM(R102:R120)</f>
        <v>0</v>
      </c>
      <c r="T101" s="118">
        <f>SUM(T102:T120)</f>
        <v>0</v>
      </c>
      <c r="AR101" s="113" t="s">
        <v>156</v>
      </c>
      <c r="AT101" s="119" t="s">
        <v>69</v>
      </c>
      <c r="AU101" s="119" t="s">
        <v>78</v>
      </c>
      <c r="AY101" s="113" t="s">
        <v>126</v>
      </c>
      <c r="BK101" s="120">
        <f>SUM(BK102:BK120)</f>
        <v>0</v>
      </c>
    </row>
    <row r="102" spans="2:65" s="1" customFormat="1" ht="16.5" customHeight="1" x14ac:dyDescent="0.2">
      <c r="B102" s="122"/>
      <c r="C102" s="123" t="s">
        <v>145</v>
      </c>
      <c r="D102" s="123" t="s">
        <v>129</v>
      </c>
      <c r="E102" s="301" t="s">
        <v>854</v>
      </c>
      <c r="F102" s="302" t="s">
        <v>855</v>
      </c>
      <c r="G102" s="303" t="s">
        <v>210</v>
      </c>
      <c r="H102" s="304">
        <v>2</v>
      </c>
      <c r="I102" s="281">
        <v>0</v>
      </c>
      <c r="J102" s="330">
        <f>ROUND(I102*H102,2)</f>
        <v>0</v>
      </c>
      <c r="K102" s="302" t="s">
        <v>3</v>
      </c>
      <c r="L102" s="29"/>
      <c r="M102" s="124" t="s">
        <v>3</v>
      </c>
      <c r="N102" s="125" t="s">
        <v>41</v>
      </c>
      <c r="O102" s="126">
        <v>0</v>
      </c>
      <c r="P102" s="126">
        <f>O102*H102</f>
        <v>0</v>
      </c>
      <c r="Q102" s="126">
        <v>0</v>
      </c>
      <c r="R102" s="126">
        <f>Q102*H102</f>
        <v>0</v>
      </c>
      <c r="S102" s="126">
        <v>0</v>
      </c>
      <c r="T102" s="127">
        <f>S102*H102</f>
        <v>0</v>
      </c>
      <c r="AR102" s="128" t="s">
        <v>839</v>
      </c>
      <c r="AT102" s="128" t="s">
        <v>129</v>
      </c>
      <c r="AU102" s="128" t="s">
        <v>80</v>
      </c>
      <c r="AY102" s="17" t="s">
        <v>126</v>
      </c>
      <c r="BE102" s="129">
        <f>IF(N102="základní",J102,0)</f>
        <v>0</v>
      </c>
      <c r="BF102" s="129">
        <f>IF(N102="snížená",J102,0)</f>
        <v>0</v>
      </c>
      <c r="BG102" s="129">
        <f>IF(N102="zákl. přenesená",J102,0)</f>
        <v>0</v>
      </c>
      <c r="BH102" s="129">
        <f>IF(N102="sníž. přenesená",J102,0)</f>
        <v>0</v>
      </c>
      <c r="BI102" s="129">
        <f>IF(N102="nulová",J102,0)</f>
        <v>0</v>
      </c>
      <c r="BJ102" s="17" t="s">
        <v>78</v>
      </c>
      <c r="BK102" s="129">
        <f>ROUND(I102*H102,2)</f>
        <v>0</v>
      </c>
      <c r="BL102" s="17" t="s">
        <v>839</v>
      </c>
      <c r="BM102" s="128" t="s">
        <v>856</v>
      </c>
    </row>
    <row r="103" spans="2:65" s="12" customFormat="1" ht="20.399999999999999" x14ac:dyDescent="0.2">
      <c r="B103" s="132"/>
      <c r="D103" s="133" t="s">
        <v>142</v>
      </c>
      <c r="E103" s="310" t="s">
        <v>3</v>
      </c>
      <c r="F103" s="311" t="s">
        <v>857</v>
      </c>
      <c r="G103" s="307"/>
      <c r="H103" s="310" t="s">
        <v>3</v>
      </c>
      <c r="I103" s="288"/>
      <c r="J103" s="307"/>
      <c r="K103" s="307"/>
      <c r="L103" s="132"/>
      <c r="M103" s="135"/>
      <c r="T103" s="136"/>
      <c r="AT103" s="134" t="s">
        <v>142</v>
      </c>
      <c r="AU103" s="134" t="s">
        <v>80</v>
      </c>
      <c r="AV103" s="12" t="s">
        <v>78</v>
      </c>
      <c r="AW103" s="12" t="s">
        <v>30</v>
      </c>
      <c r="AX103" s="12" t="s">
        <v>70</v>
      </c>
      <c r="AY103" s="134" t="s">
        <v>126</v>
      </c>
    </row>
    <row r="104" spans="2:65" s="13" customFormat="1" x14ac:dyDescent="0.2">
      <c r="B104" s="137"/>
      <c r="D104" s="133" t="s">
        <v>142</v>
      </c>
      <c r="E104" s="314" t="s">
        <v>3</v>
      </c>
      <c r="F104" s="315" t="s">
        <v>80</v>
      </c>
      <c r="G104" s="312"/>
      <c r="H104" s="316">
        <v>2</v>
      </c>
      <c r="I104" s="289"/>
      <c r="J104" s="312"/>
      <c r="K104" s="312"/>
      <c r="L104" s="137"/>
      <c r="M104" s="139"/>
      <c r="T104" s="140"/>
      <c r="AT104" s="138" t="s">
        <v>142</v>
      </c>
      <c r="AU104" s="138" t="s">
        <v>80</v>
      </c>
      <c r="AV104" s="13" t="s">
        <v>80</v>
      </c>
      <c r="AW104" s="13" t="s">
        <v>30</v>
      </c>
      <c r="AX104" s="13" t="s">
        <v>78</v>
      </c>
      <c r="AY104" s="138" t="s">
        <v>126</v>
      </c>
    </row>
    <row r="105" spans="2:65" s="1" customFormat="1" ht="16.5" customHeight="1" x14ac:dyDescent="0.2">
      <c r="B105" s="122"/>
      <c r="C105" s="123">
        <v>4</v>
      </c>
      <c r="D105" s="123" t="s">
        <v>129</v>
      </c>
      <c r="E105" s="301" t="s">
        <v>858</v>
      </c>
      <c r="F105" s="302" t="s">
        <v>859</v>
      </c>
      <c r="G105" s="303" t="s">
        <v>354</v>
      </c>
      <c r="H105" s="304">
        <v>1</v>
      </c>
      <c r="I105" s="281">
        <v>0</v>
      </c>
      <c r="J105" s="330">
        <f>ROUND(I105*H105,2)</f>
        <v>0</v>
      </c>
      <c r="K105" s="302" t="s">
        <v>3</v>
      </c>
      <c r="L105" s="29"/>
      <c r="M105" s="124" t="s">
        <v>3</v>
      </c>
      <c r="N105" s="125" t="s">
        <v>41</v>
      </c>
      <c r="O105" s="126">
        <v>0</v>
      </c>
      <c r="P105" s="126">
        <f>O105*H105</f>
        <v>0</v>
      </c>
      <c r="Q105" s="126">
        <v>0</v>
      </c>
      <c r="R105" s="126">
        <f>Q105*H105</f>
        <v>0</v>
      </c>
      <c r="S105" s="126">
        <v>0</v>
      </c>
      <c r="T105" s="127">
        <f>S105*H105</f>
        <v>0</v>
      </c>
      <c r="AR105" s="128" t="s">
        <v>839</v>
      </c>
      <c r="AT105" s="128" t="s">
        <v>129</v>
      </c>
      <c r="AU105" s="128" t="s">
        <v>80</v>
      </c>
      <c r="AY105" s="17" t="s">
        <v>126</v>
      </c>
      <c r="BE105" s="129">
        <f>IF(N105="základní",J105,0)</f>
        <v>0</v>
      </c>
      <c r="BF105" s="129">
        <f>IF(N105="snížená",J105,0)</f>
        <v>0</v>
      </c>
      <c r="BG105" s="129">
        <f>IF(N105="zákl. přenesená",J105,0)</f>
        <v>0</v>
      </c>
      <c r="BH105" s="129">
        <f>IF(N105="sníž. přenesená",J105,0)</f>
        <v>0</v>
      </c>
      <c r="BI105" s="129">
        <f>IF(N105="nulová",J105,0)</f>
        <v>0</v>
      </c>
      <c r="BJ105" s="17" t="s">
        <v>78</v>
      </c>
      <c r="BK105" s="129">
        <f>ROUND(I105*H105,2)</f>
        <v>0</v>
      </c>
      <c r="BL105" s="17" t="s">
        <v>839</v>
      </c>
      <c r="BM105" s="128" t="s">
        <v>860</v>
      </c>
    </row>
    <row r="106" spans="2:65" s="12" customFormat="1" x14ac:dyDescent="0.2">
      <c r="B106" s="132"/>
      <c r="D106" s="133" t="s">
        <v>142</v>
      </c>
      <c r="E106" s="310" t="s">
        <v>3</v>
      </c>
      <c r="F106" s="311" t="s">
        <v>861</v>
      </c>
      <c r="G106" s="307"/>
      <c r="H106" s="310" t="s">
        <v>3</v>
      </c>
      <c r="I106" s="288"/>
      <c r="J106" s="307"/>
      <c r="K106" s="307"/>
      <c r="L106" s="132"/>
      <c r="M106" s="135"/>
      <c r="T106" s="136"/>
      <c r="AT106" s="134" t="s">
        <v>142</v>
      </c>
      <c r="AU106" s="134" t="s">
        <v>80</v>
      </c>
      <c r="AV106" s="12" t="s">
        <v>78</v>
      </c>
      <c r="AW106" s="12" t="s">
        <v>30</v>
      </c>
      <c r="AX106" s="12" t="s">
        <v>70</v>
      </c>
      <c r="AY106" s="134" t="s">
        <v>126</v>
      </c>
    </row>
    <row r="107" spans="2:65" s="13" customFormat="1" x14ac:dyDescent="0.2">
      <c r="B107" s="137"/>
      <c r="D107" s="133" t="s">
        <v>142</v>
      </c>
      <c r="E107" s="314" t="s">
        <v>3</v>
      </c>
      <c r="F107" s="315" t="s">
        <v>78</v>
      </c>
      <c r="G107" s="312"/>
      <c r="H107" s="316">
        <v>1</v>
      </c>
      <c r="I107" s="289"/>
      <c r="J107" s="312"/>
      <c r="K107" s="312"/>
      <c r="L107" s="137"/>
      <c r="M107" s="139"/>
      <c r="T107" s="140"/>
      <c r="AT107" s="138" t="s">
        <v>142</v>
      </c>
      <c r="AU107" s="138" t="s">
        <v>80</v>
      </c>
      <c r="AV107" s="13" t="s">
        <v>80</v>
      </c>
      <c r="AW107" s="13" t="s">
        <v>30</v>
      </c>
      <c r="AX107" s="13" t="s">
        <v>78</v>
      </c>
      <c r="AY107" s="138" t="s">
        <v>126</v>
      </c>
    </row>
    <row r="108" spans="2:65" s="1" customFormat="1" ht="16.5" customHeight="1" x14ac:dyDescent="0.2">
      <c r="B108" s="122"/>
      <c r="C108" s="123" t="s">
        <v>156</v>
      </c>
      <c r="D108" s="123" t="s">
        <v>129</v>
      </c>
      <c r="E108" s="301" t="s">
        <v>862</v>
      </c>
      <c r="F108" s="302" t="s">
        <v>853</v>
      </c>
      <c r="G108" s="303" t="s">
        <v>354</v>
      </c>
      <c r="H108" s="304">
        <v>1</v>
      </c>
      <c r="I108" s="281">
        <v>0</v>
      </c>
      <c r="J108" s="330">
        <f>ROUND(I108*H108,2)</f>
        <v>0</v>
      </c>
      <c r="K108" s="302" t="s">
        <v>133</v>
      </c>
      <c r="L108" s="29"/>
      <c r="M108" s="124" t="s">
        <v>3</v>
      </c>
      <c r="N108" s="125" t="s">
        <v>41</v>
      </c>
      <c r="O108" s="126">
        <v>0</v>
      </c>
      <c r="P108" s="126">
        <f>O108*H108</f>
        <v>0</v>
      </c>
      <c r="Q108" s="126">
        <v>0</v>
      </c>
      <c r="R108" s="126">
        <f>Q108*H108</f>
        <v>0</v>
      </c>
      <c r="S108" s="126">
        <v>0</v>
      </c>
      <c r="T108" s="127">
        <f>S108*H108</f>
        <v>0</v>
      </c>
      <c r="AR108" s="128" t="s">
        <v>839</v>
      </c>
      <c r="AT108" s="128" t="s">
        <v>129</v>
      </c>
      <c r="AU108" s="128" t="s">
        <v>80</v>
      </c>
      <c r="AY108" s="17" t="s">
        <v>126</v>
      </c>
      <c r="BE108" s="129">
        <f>IF(N108="základní",J108,0)</f>
        <v>0</v>
      </c>
      <c r="BF108" s="129">
        <f>IF(N108="snížená",J108,0)</f>
        <v>0</v>
      </c>
      <c r="BG108" s="129">
        <f>IF(N108="zákl. přenesená",J108,0)</f>
        <v>0</v>
      </c>
      <c r="BH108" s="129">
        <f>IF(N108="sníž. přenesená",J108,0)</f>
        <v>0</v>
      </c>
      <c r="BI108" s="129">
        <f>IF(N108="nulová",J108,0)</f>
        <v>0</v>
      </c>
      <c r="BJ108" s="17" t="s">
        <v>78</v>
      </c>
      <c r="BK108" s="129">
        <f>ROUND(I108*H108,2)</f>
        <v>0</v>
      </c>
      <c r="BL108" s="17" t="s">
        <v>839</v>
      </c>
      <c r="BM108" s="128" t="s">
        <v>863</v>
      </c>
    </row>
    <row r="109" spans="2:65" s="1" customFormat="1" x14ac:dyDescent="0.2">
      <c r="B109" s="29"/>
      <c r="D109" s="130" t="s">
        <v>136</v>
      </c>
      <c r="E109" s="298"/>
      <c r="F109" s="306" t="s">
        <v>864</v>
      </c>
      <c r="G109" s="298"/>
      <c r="H109" s="298"/>
      <c r="I109" s="287"/>
      <c r="J109" s="298"/>
      <c r="K109" s="298"/>
      <c r="L109" s="29"/>
      <c r="M109" s="131"/>
      <c r="T109" s="50"/>
      <c r="AT109" s="17" t="s">
        <v>136</v>
      </c>
      <c r="AU109" s="17" t="s">
        <v>80</v>
      </c>
    </row>
    <row r="110" spans="2:65" s="12" customFormat="1" x14ac:dyDescent="0.2">
      <c r="B110" s="132"/>
      <c r="D110" s="133" t="s">
        <v>142</v>
      </c>
      <c r="E110" s="310" t="s">
        <v>3</v>
      </c>
      <c r="F110" s="311" t="s">
        <v>865</v>
      </c>
      <c r="G110" s="307"/>
      <c r="H110" s="310" t="s">
        <v>3</v>
      </c>
      <c r="I110" s="288"/>
      <c r="J110" s="307"/>
      <c r="K110" s="307"/>
      <c r="L110" s="132"/>
      <c r="M110" s="135"/>
      <c r="T110" s="136"/>
      <c r="AT110" s="134" t="s">
        <v>142</v>
      </c>
      <c r="AU110" s="134" t="s">
        <v>80</v>
      </c>
      <c r="AV110" s="12" t="s">
        <v>78</v>
      </c>
      <c r="AW110" s="12" t="s">
        <v>30</v>
      </c>
      <c r="AX110" s="12" t="s">
        <v>70</v>
      </c>
      <c r="AY110" s="134" t="s">
        <v>126</v>
      </c>
    </row>
    <row r="111" spans="2:65" s="12" customFormat="1" x14ac:dyDescent="0.2">
      <c r="B111" s="132"/>
      <c r="D111" s="133" t="s">
        <v>142</v>
      </c>
      <c r="E111" s="310" t="s">
        <v>3</v>
      </c>
      <c r="F111" s="311" t="s">
        <v>866</v>
      </c>
      <c r="G111" s="307"/>
      <c r="H111" s="310" t="s">
        <v>3</v>
      </c>
      <c r="I111" s="288"/>
      <c r="J111" s="307"/>
      <c r="K111" s="307"/>
      <c r="L111" s="132"/>
      <c r="M111" s="135"/>
      <c r="T111" s="136"/>
      <c r="AT111" s="134" t="s">
        <v>142</v>
      </c>
      <c r="AU111" s="134" t="s">
        <v>80</v>
      </c>
      <c r="AV111" s="12" t="s">
        <v>78</v>
      </c>
      <c r="AW111" s="12" t="s">
        <v>30</v>
      </c>
      <c r="AX111" s="12" t="s">
        <v>70</v>
      </c>
      <c r="AY111" s="134" t="s">
        <v>126</v>
      </c>
    </row>
    <row r="112" spans="2:65" s="12" customFormat="1" x14ac:dyDescent="0.2">
      <c r="B112" s="132"/>
      <c r="D112" s="133" t="s">
        <v>142</v>
      </c>
      <c r="E112" s="310" t="s">
        <v>3</v>
      </c>
      <c r="F112" s="311" t="s">
        <v>867</v>
      </c>
      <c r="G112" s="307"/>
      <c r="H112" s="310" t="s">
        <v>3</v>
      </c>
      <c r="I112" s="288"/>
      <c r="J112" s="307"/>
      <c r="K112" s="307"/>
      <c r="L112" s="132"/>
      <c r="M112" s="135"/>
      <c r="T112" s="136"/>
      <c r="AT112" s="134" t="s">
        <v>142</v>
      </c>
      <c r="AU112" s="134" t="s">
        <v>80</v>
      </c>
      <c r="AV112" s="12" t="s">
        <v>78</v>
      </c>
      <c r="AW112" s="12" t="s">
        <v>30</v>
      </c>
      <c r="AX112" s="12" t="s">
        <v>70</v>
      </c>
      <c r="AY112" s="134" t="s">
        <v>126</v>
      </c>
    </row>
    <row r="113" spans="2:65" s="12" customFormat="1" x14ac:dyDescent="0.2">
      <c r="B113" s="132"/>
      <c r="D113" s="133" t="s">
        <v>142</v>
      </c>
      <c r="E113" s="310" t="s">
        <v>3</v>
      </c>
      <c r="F113" s="311" t="s">
        <v>868</v>
      </c>
      <c r="G113" s="307"/>
      <c r="H113" s="310" t="s">
        <v>3</v>
      </c>
      <c r="I113" s="288"/>
      <c r="J113" s="307"/>
      <c r="K113" s="307"/>
      <c r="L113" s="132"/>
      <c r="M113" s="135"/>
      <c r="T113" s="136"/>
      <c r="AT113" s="134" t="s">
        <v>142</v>
      </c>
      <c r="AU113" s="134" t="s">
        <v>80</v>
      </c>
      <c r="AV113" s="12" t="s">
        <v>78</v>
      </c>
      <c r="AW113" s="12" t="s">
        <v>30</v>
      </c>
      <c r="AX113" s="12" t="s">
        <v>70</v>
      </c>
      <c r="AY113" s="134" t="s">
        <v>126</v>
      </c>
    </row>
    <row r="114" spans="2:65" s="12" customFormat="1" ht="20.399999999999999" x14ac:dyDescent="0.2">
      <c r="B114" s="132"/>
      <c r="D114" s="133" t="s">
        <v>142</v>
      </c>
      <c r="E114" s="310" t="s">
        <v>3</v>
      </c>
      <c r="F114" s="311" t="s">
        <v>869</v>
      </c>
      <c r="G114" s="307"/>
      <c r="H114" s="310" t="s">
        <v>3</v>
      </c>
      <c r="I114" s="288"/>
      <c r="J114" s="307"/>
      <c r="K114" s="307"/>
      <c r="L114" s="132"/>
      <c r="M114" s="135"/>
      <c r="T114" s="136"/>
      <c r="AT114" s="134" t="s">
        <v>142</v>
      </c>
      <c r="AU114" s="134" t="s">
        <v>80</v>
      </c>
      <c r="AV114" s="12" t="s">
        <v>78</v>
      </c>
      <c r="AW114" s="12" t="s">
        <v>30</v>
      </c>
      <c r="AX114" s="12" t="s">
        <v>70</v>
      </c>
      <c r="AY114" s="134" t="s">
        <v>126</v>
      </c>
    </row>
    <row r="115" spans="2:65" s="13" customFormat="1" x14ac:dyDescent="0.2">
      <c r="B115" s="137"/>
      <c r="D115" s="133" t="s">
        <v>142</v>
      </c>
      <c r="E115" s="314" t="s">
        <v>3</v>
      </c>
      <c r="F115" s="315" t="s">
        <v>78</v>
      </c>
      <c r="G115" s="312"/>
      <c r="H115" s="316">
        <v>1</v>
      </c>
      <c r="I115" s="289"/>
      <c r="J115" s="312"/>
      <c r="K115" s="312"/>
      <c r="L115" s="137"/>
      <c r="M115" s="139"/>
      <c r="T115" s="140"/>
      <c r="AT115" s="138" t="s">
        <v>142</v>
      </c>
      <c r="AU115" s="138" t="s">
        <v>80</v>
      </c>
      <c r="AV115" s="13" t="s">
        <v>80</v>
      </c>
      <c r="AW115" s="13" t="s">
        <v>30</v>
      </c>
      <c r="AX115" s="13" t="s">
        <v>78</v>
      </c>
      <c r="AY115" s="138" t="s">
        <v>126</v>
      </c>
    </row>
    <row r="116" spans="2:65" s="1" customFormat="1" ht="16.5" customHeight="1" x14ac:dyDescent="0.2">
      <c r="B116" s="122"/>
      <c r="C116" s="123" t="s">
        <v>127</v>
      </c>
      <c r="D116" s="123" t="s">
        <v>129</v>
      </c>
      <c r="E116" s="301" t="s">
        <v>870</v>
      </c>
      <c r="F116" s="302" t="s">
        <v>871</v>
      </c>
      <c r="G116" s="303" t="s">
        <v>354</v>
      </c>
      <c r="H116" s="304">
        <v>1</v>
      </c>
      <c r="I116" s="281">
        <v>0</v>
      </c>
      <c r="J116" s="330">
        <f>ROUND(I116*H116,2)</f>
        <v>0</v>
      </c>
      <c r="K116" s="302" t="s">
        <v>133</v>
      </c>
      <c r="L116" s="29"/>
      <c r="M116" s="124" t="s">
        <v>3</v>
      </c>
      <c r="N116" s="125" t="s">
        <v>41</v>
      </c>
      <c r="O116" s="126">
        <v>0</v>
      </c>
      <c r="P116" s="126">
        <f>O116*H116</f>
        <v>0</v>
      </c>
      <c r="Q116" s="126">
        <v>0</v>
      </c>
      <c r="R116" s="126">
        <f>Q116*H116</f>
        <v>0</v>
      </c>
      <c r="S116" s="126">
        <v>0</v>
      </c>
      <c r="T116" s="127">
        <f>S116*H116</f>
        <v>0</v>
      </c>
      <c r="AR116" s="128" t="s">
        <v>839</v>
      </c>
      <c r="AT116" s="128" t="s">
        <v>129</v>
      </c>
      <c r="AU116" s="128" t="s">
        <v>80</v>
      </c>
      <c r="AY116" s="17" t="s">
        <v>126</v>
      </c>
      <c r="BE116" s="129">
        <f>IF(N116="základní",J116,0)</f>
        <v>0</v>
      </c>
      <c r="BF116" s="129">
        <f>IF(N116="snížená",J116,0)</f>
        <v>0</v>
      </c>
      <c r="BG116" s="129">
        <f>IF(N116="zákl. přenesená",J116,0)</f>
        <v>0</v>
      </c>
      <c r="BH116" s="129">
        <f>IF(N116="sníž. přenesená",J116,0)</f>
        <v>0</v>
      </c>
      <c r="BI116" s="129">
        <f>IF(N116="nulová",J116,0)</f>
        <v>0</v>
      </c>
      <c r="BJ116" s="17" t="s">
        <v>78</v>
      </c>
      <c r="BK116" s="129">
        <f>ROUND(I116*H116,2)</f>
        <v>0</v>
      </c>
      <c r="BL116" s="17" t="s">
        <v>839</v>
      </c>
      <c r="BM116" s="128" t="s">
        <v>872</v>
      </c>
    </row>
    <row r="117" spans="2:65" s="1" customFormat="1" x14ac:dyDescent="0.2">
      <c r="B117" s="29"/>
      <c r="D117" s="130" t="s">
        <v>136</v>
      </c>
      <c r="E117" s="298"/>
      <c r="F117" s="306" t="s">
        <v>873</v>
      </c>
      <c r="G117" s="298"/>
      <c r="H117" s="298"/>
      <c r="I117" s="287"/>
      <c r="J117" s="298"/>
      <c r="K117" s="298"/>
      <c r="L117" s="29"/>
      <c r="M117" s="131"/>
      <c r="T117" s="50"/>
      <c r="AT117" s="17" t="s">
        <v>136</v>
      </c>
      <c r="AU117" s="17" t="s">
        <v>80</v>
      </c>
    </row>
    <row r="118" spans="2:65" s="12" customFormat="1" x14ac:dyDescent="0.2">
      <c r="B118" s="132"/>
      <c r="D118" s="133" t="s">
        <v>142</v>
      </c>
      <c r="E118" s="310" t="s">
        <v>3</v>
      </c>
      <c r="F118" s="311" t="s">
        <v>874</v>
      </c>
      <c r="G118" s="307"/>
      <c r="H118" s="310" t="s">
        <v>3</v>
      </c>
      <c r="I118" s="288"/>
      <c r="J118" s="307"/>
      <c r="K118" s="307"/>
      <c r="L118" s="132"/>
      <c r="M118" s="135"/>
      <c r="T118" s="136"/>
      <c r="AT118" s="134" t="s">
        <v>142</v>
      </c>
      <c r="AU118" s="134" t="s">
        <v>80</v>
      </c>
      <c r="AV118" s="12" t="s">
        <v>78</v>
      </c>
      <c r="AW118" s="12" t="s">
        <v>30</v>
      </c>
      <c r="AX118" s="12" t="s">
        <v>70</v>
      </c>
      <c r="AY118" s="134" t="s">
        <v>126</v>
      </c>
    </row>
    <row r="119" spans="2:65" s="12" customFormat="1" x14ac:dyDescent="0.2">
      <c r="B119" s="132"/>
      <c r="D119" s="133" t="s">
        <v>142</v>
      </c>
      <c r="E119" s="310" t="s">
        <v>3</v>
      </c>
      <c r="F119" s="311" t="s">
        <v>875</v>
      </c>
      <c r="G119" s="307"/>
      <c r="H119" s="310" t="s">
        <v>3</v>
      </c>
      <c r="I119" s="288"/>
      <c r="J119" s="307"/>
      <c r="K119" s="307"/>
      <c r="L119" s="132"/>
      <c r="M119" s="135"/>
      <c r="T119" s="136"/>
      <c r="AT119" s="134" t="s">
        <v>142</v>
      </c>
      <c r="AU119" s="134" t="s">
        <v>80</v>
      </c>
      <c r="AV119" s="12" t="s">
        <v>78</v>
      </c>
      <c r="AW119" s="12" t="s">
        <v>30</v>
      </c>
      <c r="AX119" s="12" t="s">
        <v>70</v>
      </c>
      <c r="AY119" s="134" t="s">
        <v>126</v>
      </c>
    </row>
    <row r="120" spans="2:65" s="13" customFormat="1" x14ac:dyDescent="0.2">
      <c r="B120" s="137"/>
      <c r="D120" s="133" t="s">
        <v>142</v>
      </c>
      <c r="E120" s="314" t="s">
        <v>3</v>
      </c>
      <c r="F120" s="315" t="s">
        <v>78</v>
      </c>
      <c r="G120" s="312"/>
      <c r="H120" s="316">
        <v>1</v>
      </c>
      <c r="I120" s="289"/>
      <c r="J120" s="312"/>
      <c r="K120" s="312"/>
      <c r="L120" s="137"/>
      <c r="M120" s="139"/>
      <c r="T120" s="140"/>
      <c r="AT120" s="138" t="s">
        <v>142</v>
      </c>
      <c r="AU120" s="138" t="s">
        <v>80</v>
      </c>
      <c r="AV120" s="13" t="s">
        <v>80</v>
      </c>
      <c r="AW120" s="13" t="s">
        <v>30</v>
      </c>
      <c r="AX120" s="13" t="s">
        <v>78</v>
      </c>
      <c r="AY120" s="138" t="s">
        <v>126</v>
      </c>
    </row>
    <row r="121" spans="2:65" s="11" customFormat="1" ht="22.8" customHeight="1" x14ac:dyDescent="0.25">
      <c r="B121" s="112"/>
      <c r="D121" s="113" t="s">
        <v>69</v>
      </c>
      <c r="E121" s="297" t="s">
        <v>876</v>
      </c>
      <c r="F121" s="297" t="s">
        <v>877</v>
      </c>
      <c r="G121" s="294"/>
      <c r="H121" s="294"/>
      <c r="I121" s="290"/>
      <c r="J121" s="331">
        <f>BK121</f>
        <v>0</v>
      </c>
      <c r="K121" s="294"/>
      <c r="L121" s="112"/>
      <c r="M121" s="116"/>
      <c r="P121" s="117">
        <f>SUM(P122:P128)</f>
        <v>0</v>
      </c>
      <c r="R121" s="117">
        <f>SUM(R122:R128)</f>
        <v>0</v>
      </c>
      <c r="T121" s="118">
        <f>SUM(T122:T128)</f>
        <v>0</v>
      </c>
      <c r="AR121" s="113" t="s">
        <v>156</v>
      </c>
      <c r="AT121" s="119" t="s">
        <v>69</v>
      </c>
      <c r="AU121" s="119" t="s">
        <v>78</v>
      </c>
      <c r="AY121" s="113" t="s">
        <v>126</v>
      </c>
      <c r="BK121" s="120">
        <f>SUM(BK122:BK128)</f>
        <v>0</v>
      </c>
    </row>
    <row r="122" spans="2:65" s="1" customFormat="1" ht="16.5" customHeight="1" x14ac:dyDescent="0.2">
      <c r="B122" s="122"/>
      <c r="C122" s="123" t="s">
        <v>168</v>
      </c>
      <c r="D122" s="123" t="s">
        <v>129</v>
      </c>
      <c r="E122" s="301" t="s">
        <v>878</v>
      </c>
      <c r="F122" s="302" t="s">
        <v>879</v>
      </c>
      <c r="G122" s="303" t="s">
        <v>354</v>
      </c>
      <c r="H122" s="304">
        <v>1</v>
      </c>
      <c r="I122" s="281">
        <v>0</v>
      </c>
      <c r="J122" s="330">
        <f>ROUND(I122*H122,2)</f>
        <v>0</v>
      </c>
      <c r="K122" s="302" t="s">
        <v>133</v>
      </c>
      <c r="L122" s="29"/>
      <c r="M122" s="124" t="s">
        <v>3</v>
      </c>
      <c r="N122" s="125" t="s">
        <v>41</v>
      </c>
      <c r="O122" s="126">
        <v>0</v>
      </c>
      <c r="P122" s="126">
        <f>O122*H122</f>
        <v>0</v>
      </c>
      <c r="Q122" s="126">
        <v>0</v>
      </c>
      <c r="R122" s="126">
        <f>Q122*H122</f>
        <v>0</v>
      </c>
      <c r="S122" s="126">
        <v>0</v>
      </c>
      <c r="T122" s="127">
        <f>S122*H122</f>
        <v>0</v>
      </c>
      <c r="AR122" s="128" t="s">
        <v>839</v>
      </c>
      <c r="AT122" s="128" t="s">
        <v>129</v>
      </c>
      <c r="AU122" s="128" t="s">
        <v>80</v>
      </c>
      <c r="AY122" s="17" t="s">
        <v>126</v>
      </c>
      <c r="BE122" s="129">
        <f>IF(N122="základní",J122,0)</f>
        <v>0</v>
      </c>
      <c r="BF122" s="129">
        <f>IF(N122="snížená",J122,0)</f>
        <v>0</v>
      </c>
      <c r="BG122" s="129">
        <f>IF(N122="zákl. přenesená",J122,0)</f>
        <v>0</v>
      </c>
      <c r="BH122" s="129">
        <f>IF(N122="sníž. přenesená",J122,0)</f>
        <v>0</v>
      </c>
      <c r="BI122" s="129">
        <f>IF(N122="nulová",J122,0)</f>
        <v>0</v>
      </c>
      <c r="BJ122" s="17" t="s">
        <v>78</v>
      </c>
      <c r="BK122" s="129">
        <f>ROUND(I122*H122,2)</f>
        <v>0</v>
      </c>
      <c r="BL122" s="17" t="s">
        <v>839</v>
      </c>
      <c r="BM122" s="128" t="s">
        <v>880</v>
      </c>
    </row>
    <row r="123" spans="2:65" s="1" customFormat="1" x14ac:dyDescent="0.2">
      <c r="B123" s="29"/>
      <c r="D123" s="130" t="s">
        <v>136</v>
      </c>
      <c r="E123" s="298"/>
      <c r="F123" s="306" t="s">
        <v>881</v>
      </c>
      <c r="G123" s="298"/>
      <c r="H123" s="298"/>
      <c r="I123" s="287"/>
      <c r="J123" s="298"/>
      <c r="K123" s="298"/>
      <c r="L123" s="29"/>
      <c r="M123" s="131"/>
      <c r="T123" s="50"/>
      <c r="AT123" s="17" t="s">
        <v>136</v>
      </c>
      <c r="AU123" s="17" t="s">
        <v>80</v>
      </c>
    </row>
    <row r="124" spans="2:65" s="12" customFormat="1" x14ac:dyDescent="0.2">
      <c r="B124" s="132"/>
      <c r="D124" s="133" t="s">
        <v>142</v>
      </c>
      <c r="E124" s="310" t="s">
        <v>3</v>
      </c>
      <c r="F124" s="311" t="s">
        <v>882</v>
      </c>
      <c r="G124" s="307"/>
      <c r="H124" s="310" t="s">
        <v>3</v>
      </c>
      <c r="I124" s="288"/>
      <c r="J124" s="307"/>
      <c r="K124" s="307"/>
      <c r="L124" s="132"/>
      <c r="M124" s="135"/>
      <c r="T124" s="136"/>
      <c r="AT124" s="134" t="s">
        <v>142</v>
      </c>
      <c r="AU124" s="134" t="s">
        <v>80</v>
      </c>
      <c r="AV124" s="12" t="s">
        <v>78</v>
      </c>
      <c r="AW124" s="12" t="s">
        <v>30</v>
      </c>
      <c r="AX124" s="12" t="s">
        <v>70</v>
      </c>
      <c r="AY124" s="134" t="s">
        <v>126</v>
      </c>
    </row>
    <row r="125" spans="2:65" s="12" customFormat="1" ht="20.399999999999999" x14ac:dyDescent="0.2">
      <c r="B125" s="132"/>
      <c r="D125" s="133" t="s">
        <v>142</v>
      </c>
      <c r="E125" s="310" t="s">
        <v>3</v>
      </c>
      <c r="F125" s="311" t="s">
        <v>883</v>
      </c>
      <c r="G125" s="307"/>
      <c r="H125" s="310" t="s">
        <v>3</v>
      </c>
      <c r="I125" s="288"/>
      <c r="J125" s="307"/>
      <c r="K125" s="307"/>
      <c r="L125" s="132"/>
      <c r="M125" s="135"/>
      <c r="T125" s="136"/>
      <c r="AT125" s="134" t="s">
        <v>142</v>
      </c>
      <c r="AU125" s="134" t="s">
        <v>80</v>
      </c>
      <c r="AV125" s="12" t="s">
        <v>78</v>
      </c>
      <c r="AW125" s="12" t="s">
        <v>30</v>
      </c>
      <c r="AX125" s="12" t="s">
        <v>70</v>
      </c>
      <c r="AY125" s="134" t="s">
        <v>126</v>
      </c>
    </row>
    <row r="126" spans="2:65" s="12" customFormat="1" ht="20.399999999999999" x14ac:dyDescent="0.2">
      <c r="B126" s="132"/>
      <c r="D126" s="133" t="s">
        <v>142</v>
      </c>
      <c r="E126" s="310" t="s">
        <v>3</v>
      </c>
      <c r="F126" s="311" t="s">
        <v>884</v>
      </c>
      <c r="G126" s="307"/>
      <c r="H126" s="310" t="s">
        <v>3</v>
      </c>
      <c r="I126" s="288"/>
      <c r="J126" s="307"/>
      <c r="K126" s="307"/>
      <c r="L126" s="132"/>
      <c r="M126" s="135"/>
      <c r="T126" s="136"/>
      <c r="AT126" s="134" t="s">
        <v>142</v>
      </c>
      <c r="AU126" s="134" t="s">
        <v>80</v>
      </c>
      <c r="AV126" s="12" t="s">
        <v>78</v>
      </c>
      <c r="AW126" s="12" t="s">
        <v>30</v>
      </c>
      <c r="AX126" s="12" t="s">
        <v>70</v>
      </c>
      <c r="AY126" s="134" t="s">
        <v>126</v>
      </c>
    </row>
    <row r="127" spans="2:65" s="12" customFormat="1" x14ac:dyDescent="0.2">
      <c r="B127" s="132"/>
      <c r="D127" s="133" t="s">
        <v>142</v>
      </c>
      <c r="E127" s="310" t="s">
        <v>3</v>
      </c>
      <c r="F127" s="311" t="s">
        <v>885</v>
      </c>
      <c r="G127" s="307"/>
      <c r="H127" s="310" t="s">
        <v>3</v>
      </c>
      <c r="I127" s="288"/>
      <c r="J127" s="307"/>
      <c r="K127" s="307"/>
      <c r="L127" s="132"/>
      <c r="M127" s="135"/>
      <c r="T127" s="136"/>
      <c r="AT127" s="134" t="s">
        <v>142</v>
      </c>
      <c r="AU127" s="134" t="s">
        <v>80</v>
      </c>
      <c r="AV127" s="12" t="s">
        <v>78</v>
      </c>
      <c r="AW127" s="12" t="s">
        <v>30</v>
      </c>
      <c r="AX127" s="12" t="s">
        <v>70</v>
      </c>
      <c r="AY127" s="134" t="s">
        <v>126</v>
      </c>
    </row>
    <row r="128" spans="2:65" s="13" customFormat="1" x14ac:dyDescent="0.2">
      <c r="B128" s="137"/>
      <c r="D128" s="133" t="s">
        <v>142</v>
      </c>
      <c r="E128" s="314" t="s">
        <v>3</v>
      </c>
      <c r="F128" s="315" t="s">
        <v>78</v>
      </c>
      <c r="G128" s="312"/>
      <c r="H128" s="316">
        <v>1</v>
      </c>
      <c r="I128" s="289"/>
      <c r="J128" s="312"/>
      <c r="K128" s="312"/>
      <c r="L128" s="137"/>
      <c r="M128" s="139"/>
      <c r="T128" s="140"/>
      <c r="AT128" s="138" t="s">
        <v>142</v>
      </c>
      <c r="AU128" s="138" t="s">
        <v>80</v>
      </c>
      <c r="AV128" s="13" t="s">
        <v>80</v>
      </c>
      <c r="AW128" s="13" t="s">
        <v>30</v>
      </c>
      <c r="AX128" s="13" t="s">
        <v>78</v>
      </c>
      <c r="AY128" s="138" t="s">
        <v>126</v>
      </c>
    </row>
    <row r="129" spans="2:65" s="11" customFormat="1" ht="22.8" customHeight="1" x14ac:dyDescent="0.25">
      <c r="B129" s="112"/>
      <c r="D129" s="113" t="s">
        <v>69</v>
      </c>
      <c r="E129" s="297" t="s">
        <v>886</v>
      </c>
      <c r="F129" s="297" t="s">
        <v>887</v>
      </c>
      <c r="G129" s="294"/>
      <c r="H129" s="294"/>
      <c r="I129" s="290"/>
      <c r="J129" s="331">
        <f>BK129</f>
        <v>0</v>
      </c>
      <c r="K129" s="294"/>
      <c r="L129" s="112"/>
      <c r="M129" s="116"/>
      <c r="P129" s="117">
        <f>SUM(P130:P133)</f>
        <v>0</v>
      </c>
      <c r="R129" s="117">
        <f>SUM(R130:R133)</f>
        <v>0</v>
      </c>
      <c r="T129" s="118">
        <f>SUM(T130:T133)</f>
        <v>0</v>
      </c>
      <c r="AR129" s="113" t="s">
        <v>156</v>
      </c>
      <c r="AT129" s="119" t="s">
        <v>69</v>
      </c>
      <c r="AU129" s="119" t="s">
        <v>78</v>
      </c>
      <c r="AY129" s="113" t="s">
        <v>126</v>
      </c>
      <c r="BK129" s="120">
        <f>SUM(BK130:BK133)</f>
        <v>0</v>
      </c>
    </row>
    <row r="130" spans="2:65" s="1" customFormat="1" ht="16.5" customHeight="1" x14ac:dyDescent="0.2">
      <c r="B130" s="122"/>
      <c r="C130" s="123" t="s">
        <v>176</v>
      </c>
      <c r="D130" s="123" t="s">
        <v>129</v>
      </c>
      <c r="E130" s="301" t="s">
        <v>888</v>
      </c>
      <c r="F130" s="302" t="s">
        <v>889</v>
      </c>
      <c r="G130" s="303" t="s">
        <v>354</v>
      </c>
      <c r="H130" s="304">
        <v>1</v>
      </c>
      <c r="I130" s="281">
        <v>0</v>
      </c>
      <c r="J130" s="330">
        <f>ROUND(I130*H130,2)</f>
        <v>0</v>
      </c>
      <c r="K130" s="302" t="s">
        <v>133</v>
      </c>
      <c r="L130" s="29"/>
      <c r="M130" s="124" t="s">
        <v>3</v>
      </c>
      <c r="N130" s="125" t="s">
        <v>41</v>
      </c>
      <c r="O130" s="126">
        <v>0</v>
      </c>
      <c r="P130" s="126">
        <f>O130*H130</f>
        <v>0</v>
      </c>
      <c r="Q130" s="126">
        <v>0</v>
      </c>
      <c r="R130" s="126">
        <f>Q130*H130</f>
        <v>0</v>
      </c>
      <c r="S130" s="126">
        <v>0</v>
      </c>
      <c r="T130" s="127">
        <f>S130*H130</f>
        <v>0</v>
      </c>
      <c r="AR130" s="128" t="s">
        <v>839</v>
      </c>
      <c r="AT130" s="128" t="s">
        <v>129</v>
      </c>
      <c r="AU130" s="128" t="s">
        <v>80</v>
      </c>
      <c r="AY130" s="17" t="s">
        <v>126</v>
      </c>
      <c r="BE130" s="129">
        <f>IF(N130="základní",J130,0)</f>
        <v>0</v>
      </c>
      <c r="BF130" s="129">
        <f>IF(N130="snížená",J130,0)</f>
        <v>0</v>
      </c>
      <c r="BG130" s="129">
        <f>IF(N130="zákl. přenesená",J130,0)</f>
        <v>0</v>
      </c>
      <c r="BH130" s="129">
        <f>IF(N130="sníž. přenesená",J130,0)</f>
        <v>0</v>
      </c>
      <c r="BI130" s="129">
        <f>IF(N130="nulová",J130,0)</f>
        <v>0</v>
      </c>
      <c r="BJ130" s="17" t="s">
        <v>78</v>
      </c>
      <c r="BK130" s="129">
        <f>ROUND(I130*H130,2)</f>
        <v>0</v>
      </c>
      <c r="BL130" s="17" t="s">
        <v>839</v>
      </c>
      <c r="BM130" s="128" t="s">
        <v>890</v>
      </c>
    </row>
    <row r="131" spans="2:65" s="1" customFormat="1" x14ac:dyDescent="0.2">
      <c r="B131" s="29"/>
      <c r="D131" s="130" t="s">
        <v>136</v>
      </c>
      <c r="E131" s="298"/>
      <c r="F131" s="306" t="s">
        <v>891</v>
      </c>
      <c r="G131" s="298"/>
      <c r="H131" s="298"/>
      <c r="I131" s="287"/>
      <c r="J131" s="298"/>
      <c r="K131" s="298"/>
      <c r="L131" s="29"/>
      <c r="M131" s="131"/>
      <c r="T131" s="50"/>
      <c r="AT131" s="17" t="s">
        <v>136</v>
      </c>
      <c r="AU131" s="17" t="s">
        <v>80</v>
      </c>
    </row>
    <row r="132" spans="2:65" s="12" customFormat="1" x14ac:dyDescent="0.2">
      <c r="B132" s="132"/>
      <c r="D132" s="133" t="s">
        <v>142</v>
      </c>
      <c r="E132" s="310" t="s">
        <v>3</v>
      </c>
      <c r="F132" s="311" t="s">
        <v>892</v>
      </c>
      <c r="G132" s="307"/>
      <c r="H132" s="310" t="s">
        <v>3</v>
      </c>
      <c r="I132" s="288"/>
      <c r="J132" s="307"/>
      <c r="K132" s="307"/>
      <c r="L132" s="132"/>
      <c r="M132" s="135"/>
      <c r="T132" s="136"/>
      <c r="AT132" s="134" t="s">
        <v>142</v>
      </c>
      <c r="AU132" s="134" t="s">
        <v>80</v>
      </c>
      <c r="AV132" s="12" t="s">
        <v>78</v>
      </c>
      <c r="AW132" s="12" t="s">
        <v>30</v>
      </c>
      <c r="AX132" s="12" t="s">
        <v>70</v>
      </c>
      <c r="AY132" s="134" t="s">
        <v>126</v>
      </c>
    </row>
    <row r="133" spans="2:65" s="13" customFormat="1" x14ac:dyDescent="0.2">
      <c r="B133" s="137"/>
      <c r="D133" s="133" t="s">
        <v>142</v>
      </c>
      <c r="E133" s="314" t="s">
        <v>3</v>
      </c>
      <c r="F133" s="315" t="s">
        <v>78</v>
      </c>
      <c r="G133" s="312"/>
      <c r="H133" s="316">
        <v>1</v>
      </c>
      <c r="I133" s="289"/>
      <c r="J133" s="312"/>
      <c r="K133" s="312"/>
      <c r="L133" s="137"/>
      <c r="M133" s="139"/>
      <c r="T133" s="140"/>
      <c r="AT133" s="138" t="s">
        <v>142</v>
      </c>
      <c r="AU133" s="138" t="s">
        <v>80</v>
      </c>
      <c r="AV133" s="13" t="s">
        <v>80</v>
      </c>
      <c r="AW133" s="13" t="s">
        <v>30</v>
      </c>
      <c r="AX133" s="13" t="s">
        <v>78</v>
      </c>
      <c r="AY133" s="138" t="s">
        <v>126</v>
      </c>
    </row>
    <row r="134" spans="2:65" s="11" customFormat="1" ht="22.8" customHeight="1" x14ac:dyDescent="0.25">
      <c r="B134" s="112"/>
      <c r="D134" s="113" t="s">
        <v>69</v>
      </c>
      <c r="E134" s="297" t="s">
        <v>893</v>
      </c>
      <c r="F134" s="297" t="s">
        <v>894</v>
      </c>
      <c r="G134" s="294"/>
      <c r="H134" s="294"/>
      <c r="I134" s="290"/>
      <c r="J134" s="331">
        <f>BK134</f>
        <v>0</v>
      </c>
      <c r="K134" s="294"/>
      <c r="L134" s="112"/>
      <c r="M134" s="116"/>
      <c r="P134" s="117">
        <f>SUM(P135:P137)</f>
        <v>0</v>
      </c>
      <c r="R134" s="117">
        <f>SUM(R135:R137)</f>
        <v>0</v>
      </c>
      <c r="T134" s="118">
        <f>SUM(T135:T137)</f>
        <v>0</v>
      </c>
      <c r="AR134" s="113" t="s">
        <v>156</v>
      </c>
      <c r="AT134" s="119" t="s">
        <v>69</v>
      </c>
      <c r="AU134" s="119" t="s">
        <v>78</v>
      </c>
      <c r="AY134" s="113" t="s">
        <v>126</v>
      </c>
      <c r="BK134" s="120">
        <f>SUM(BK135:BK137)</f>
        <v>0</v>
      </c>
    </row>
    <row r="135" spans="2:65" s="1" customFormat="1" ht="16.5" customHeight="1" x14ac:dyDescent="0.2">
      <c r="B135" s="122"/>
      <c r="C135" s="123" t="s">
        <v>150</v>
      </c>
      <c r="D135" s="123" t="s">
        <v>129</v>
      </c>
      <c r="E135" s="301" t="s">
        <v>895</v>
      </c>
      <c r="F135" s="302" t="s">
        <v>896</v>
      </c>
      <c r="G135" s="303" t="s">
        <v>354</v>
      </c>
      <c r="H135" s="304">
        <v>1</v>
      </c>
      <c r="I135" s="281">
        <v>0</v>
      </c>
      <c r="J135" s="330">
        <f>ROUND(I135*H135,2)</f>
        <v>0</v>
      </c>
      <c r="K135" s="302" t="s">
        <v>3</v>
      </c>
      <c r="L135" s="29"/>
      <c r="M135" s="124" t="s">
        <v>3</v>
      </c>
      <c r="N135" s="125" t="s">
        <v>41</v>
      </c>
      <c r="O135" s="126">
        <v>0</v>
      </c>
      <c r="P135" s="126">
        <f>O135*H135</f>
        <v>0</v>
      </c>
      <c r="Q135" s="126">
        <v>0</v>
      </c>
      <c r="R135" s="126">
        <f>Q135*H135</f>
        <v>0</v>
      </c>
      <c r="S135" s="126">
        <v>0</v>
      </c>
      <c r="T135" s="127">
        <f>S135*H135</f>
        <v>0</v>
      </c>
      <c r="AR135" s="128" t="s">
        <v>839</v>
      </c>
      <c r="AT135" s="128" t="s">
        <v>129</v>
      </c>
      <c r="AU135" s="128" t="s">
        <v>80</v>
      </c>
      <c r="AY135" s="17" t="s">
        <v>126</v>
      </c>
      <c r="BE135" s="129">
        <f>IF(N135="základní",J135,0)</f>
        <v>0</v>
      </c>
      <c r="BF135" s="129">
        <f>IF(N135="snížená",J135,0)</f>
        <v>0</v>
      </c>
      <c r="BG135" s="129">
        <f>IF(N135="zákl. přenesená",J135,0)</f>
        <v>0</v>
      </c>
      <c r="BH135" s="129">
        <f>IF(N135="sníž. přenesená",J135,0)</f>
        <v>0</v>
      </c>
      <c r="BI135" s="129">
        <f>IF(N135="nulová",J135,0)</f>
        <v>0</v>
      </c>
      <c r="BJ135" s="17" t="s">
        <v>78</v>
      </c>
      <c r="BK135" s="129">
        <f>ROUND(I135*H135,2)</f>
        <v>0</v>
      </c>
      <c r="BL135" s="17" t="s">
        <v>839</v>
      </c>
      <c r="BM135" s="128" t="s">
        <v>897</v>
      </c>
    </row>
    <row r="136" spans="2:65" s="12" customFormat="1" ht="20.399999999999999" x14ac:dyDescent="0.2">
      <c r="B136" s="132"/>
      <c r="D136" s="133" t="s">
        <v>142</v>
      </c>
      <c r="E136" s="310" t="s">
        <v>3</v>
      </c>
      <c r="F136" s="311" t="s">
        <v>898</v>
      </c>
      <c r="G136" s="307"/>
      <c r="H136" s="310" t="s">
        <v>3</v>
      </c>
      <c r="I136" s="288"/>
      <c r="J136" s="307"/>
      <c r="K136" s="307"/>
      <c r="L136" s="132"/>
      <c r="M136" s="135"/>
      <c r="T136" s="136"/>
      <c r="AT136" s="134" t="s">
        <v>142</v>
      </c>
      <c r="AU136" s="134" t="s">
        <v>80</v>
      </c>
      <c r="AV136" s="12" t="s">
        <v>78</v>
      </c>
      <c r="AW136" s="12" t="s">
        <v>30</v>
      </c>
      <c r="AX136" s="12" t="s">
        <v>70</v>
      </c>
      <c r="AY136" s="134" t="s">
        <v>126</v>
      </c>
    </row>
    <row r="137" spans="2:65" s="13" customFormat="1" x14ac:dyDescent="0.2">
      <c r="B137" s="137"/>
      <c r="D137" s="133" t="s">
        <v>142</v>
      </c>
      <c r="E137" s="314" t="s">
        <v>3</v>
      </c>
      <c r="F137" s="315" t="s">
        <v>78</v>
      </c>
      <c r="G137" s="312"/>
      <c r="H137" s="316">
        <v>1</v>
      </c>
      <c r="J137" s="312"/>
      <c r="K137" s="312"/>
      <c r="L137" s="137"/>
      <c r="M137" s="148"/>
      <c r="N137" s="149"/>
      <c r="O137" s="149"/>
      <c r="P137" s="149"/>
      <c r="Q137" s="149"/>
      <c r="R137" s="149"/>
      <c r="S137" s="149"/>
      <c r="T137" s="150"/>
      <c r="AT137" s="138" t="s">
        <v>142</v>
      </c>
      <c r="AU137" s="138" t="s">
        <v>80</v>
      </c>
      <c r="AV137" s="13" t="s">
        <v>80</v>
      </c>
      <c r="AW137" s="13" t="s">
        <v>30</v>
      </c>
      <c r="AX137" s="13" t="s">
        <v>78</v>
      </c>
      <c r="AY137" s="138" t="s">
        <v>126</v>
      </c>
    </row>
    <row r="138" spans="2:65" s="1" customFormat="1" ht="6.9" customHeight="1" x14ac:dyDescent="0.2"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29"/>
    </row>
  </sheetData>
  <sheetProtection algorithmName="SHA-512" hashValue="QGYCqXWju07YqWhDEUY0Lb3jmLyOQpYNh9+UjZnnI2GU0hFV/UIlwG2A8nZMCvSdZSlI5qObv8ZLh1wJZNPGtQ==" saltValue="W1tgv/YPcio2sQWEce7z4A==" spinCount="100000" sheet="1" objects="1" scenarios="1" insertColumns="0" insertRows="0" deleteColumns="0" deleteRows="0"/>
  <autoFilter ref="C85:K137" xr:uid="{00000000-0009-0000-0000-000002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200-000000000000}"/>
    <hyperlink ref="F95" r:id="rId2" xr:uid="{00000000-0004-0000-0200-000001000000}"/>
    <hyperlink ref="F109" r:id="rId3" xr:uid="{00000000-0004-0000-0200-000002000000}"/>
    <hyperlink ref="F117" r:id="rId4" xr:uid="{00000000-0004-0000-0200-000003000000}"/>
    <hyperlink ref="F123" r:id="rId5" xr:uid="{00000000-0004-0000-0200-000004000000}"/>
    <hyperlink ref="F131" r:id="rId6" xr:uid="{00000000-0004-0000-02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 x14ac:dyDescent="0.2"/>
  <cols>
    <col min="1" max="1" width="8.28515625" style="151" customWidth="1"/>
    <col min="2" max="2" width="1.7109375" style="151" customWidth="1"/>
    <col min="3" max="4" width="5" style="151" customWidth="1"/>
    <col min="5" max="5" width="11.7109375" style="151" customWidth="1"/>
    <col min="6" max="6" width="9.140625" style="151" customWidth="1"/>
    <col min="7" max="7" width="5" style="151" customWidth="1"/>
    <col min="8" max="8" width="77.85546875" style="151" customWidth="1"/>
    <col min="9" max="10" width="20" style="151" customWidth="1"/>
    <col min="11" max="11" width="1.7109375" style="151" customWidth="1"/>
  </cols>
  <sheetData>
    <row r="1" spans="2:11" customFormat="1" ht="37.5" customHeight="1" x14ac:dyDescent="0.2"/>
    <row r="2" spans="2:11" customFormat="1" ht="7.5" customHeight="1" x14ac:dyDescent="0.2">
      <c r="B2" s="152"/>
      <c r="C2" s="153"/>
      <c r="D2" s="153"/>
      <c r="E2" s="153"/>
      <c r="F2" s="153"/>
      <c r="G2" s="153"/>
      <c r="H2" s="153"/>
      <c r="I2" s="153"/>
      <c r="J2" s="153"/>
      <c r="K2" s="154"/>
    </row>
    <row r="3" spans="2:11" s="15" customFormat="1" ht="45" customHeight="1" x14ac:dyDescent="0.2">
      <c r="B3" s="155"/>
      <c r="C3" s="274" t="s">
        <v>899</v>
      </c>
      <c r="D3" s="274"/>
      <c r="E3" s="274"/>
      <c r="F3" s="274"/>
      <c r="G3" s="274"/>
      <c r="H3" s="274"/>
      <c r="I3" s="274"/>
      <c r="J3" s="274"/>
      <c r="K3" s="156"/>
    </row>
    <row r="4" spans="2:11" customFormat="1" ht="25.5" customHeight="1" x14ac:dyDescent="0.3">
      <c r="B4" s="157"/>
      <c r="C4" s="279" t="s">
        <v>900</v>
      </c>
      <c r="D4" s="279"/>
      <c r="E4" s="279"/>
      <c r="F4" s="279"/>
      <c r="G4" s="279"/>
      <c r="H4" s="279"/>
      <c r="I4" s="279"/>
      <c r="J4" s="279"/>
      <c r="K4" s="158"/>
    </row>
    <row r="5" spans="2:11" customFormat="1" ht="5.25" customHeight="1" x14ac:dyDescent="0.2">
      <c r="B5" s="157"/>
      <c r="C5" s="159"/>
      <c r="D5" s="159"/>
      <c r="E5" s="159"/>
      <c r="F5" s="159"/>
      <c r="G5" s="159"/>
      <c r="H5" s="159"/>
      <c r="I5" s="159"/>
      <c r="J5" s="159"/>
      <c r="K5" s="158"/>
    </row>
    <row r="6" spans="2:11" customFormat="1" ht="15" customHeight="1" x14ac:dyDescent="0.2">
      <c r="B6" s="157"/>
      <c r="C6" s="278" t="s">
        <v>901</v>
      </c>
      <c r="D6" s="278"/>
      <c r="E6" s="278"/>
      <c r="F6" s="278"/>
      <c r="G6" s="278"/>
      <c r="H6" s="278"/>
      <c r="I6" s="278"/>
      <c r="J6" s="278"/>
      <c r="K6" s="158"/>
    </row>
    <row r="7" spans="2:11" customFormat="1" ht="15" customHeight="1" x14ac:dyDescent="0.2">
      <c r="B7" s="161"/>
      <c r="C7" s="278" t="s">
        <v>902</v>
      </c>
      <c r="D7" s="278"/>
      <c r="E7" s="278"/>
      <c r="F7" s="278"/>
      <c r="G7" s="278"/>
      <c r="H7" s="278"/>
      <c r="I7" s="278"/>
      <c r="J7" s="278"/>
      <c r="K7" s="158"/>
    </row>
    <row r="8" spans="2:11" customFormat="1" ht="12.75" customHeight="1" x14ac:dyDescent="0.2">
      <c r="B8" s="161"/>
      <c r="C8" s="160"/>
      <c r="D8" s="160"/>
      <c r="E8" s="160"/>
      <c r="F8" s="160"/>
      <c r="G8" s="160"/>
      <c r="H8" s="160"/>
      <c r="I8" s="160"/>
      <c r="J8" s="160"/>
      <c r="K8" s="158"/>
    </row>
    <row r="9" spans="2:11" customFormat="1" ht="15" customHeight="1" x14ac:dyDescent="0.2">
      <c r="B9" s="161"/>
      <c r="C9" s="278" t="s">
        <v>903</v>
      </c>
      <c r="D9" s="278"/>
      <c r="E9" s="278"/>
      <c r="F9" s="278"/>
      <c r="G9" s="278"/>
      <c r="H9" s="278"/>
      <c r="I9" s="278"/>
      <c r="J9" s="278"/>
      <c r="K9" s="158"/>
    </row>
    <row r="10" spans="2:11" customFormat="1" ht="15" customHeight="1" x14ac:dyDescent="0.2">
      <c r="B10" s="161"/>
      <c r="C10" s="160"/>
      <c r="D10" s="278" t="s">
        <v>904</v>
      </c>
      <c r="E10" s="278"/>
      <c r="F10" s="278"/>
      <c r="G10" s="278"/>
      <c r="H10" s="278"/>
      <c r="I10" s="278"/>
      <c r="J10" s="278"/>
      <c r="K10" s="158"/>
    </row>
    <row r="11" spans="2:11" customFormat="1" ht="15" customHeight="1" x14ac:dyDescent="0.2">
      <c r="B11" s="161"/>
      <c r="C11" s="162"/>
      <c r="D11" s="278" t="s">
        <v>905</v>
      </c>
      <c r="E11" s="278"/>
      <c r="F11" s="278"/>
      <c r="G11" s="278"/>
      <c r="H11" s="278"/>
      <c r="I11" s="278"/>
      <c r="J11" s="278"/>
      <c r="K11" s="158"/>
    </row>
    <row r="12" spans="2:11" customFormat="1" ht="15" customHeight="1" x14ac:dyDescent="0.2">
      <c r="B12" s="161"/>
      <c r="C12" s="162"/>
      <c r="D12" s="160"/>
      <c r="E12" s="160"/>
      <c r="F12" s="160"/>
      <c r="G12" s="160"/>
      <c r="H12" s="160"/>
      <c r="I12" s="160"/>
      <c r="J12" s="160"/>
      <c r="K12" s="158"/>
    </row>
    <row r="13" spans="2:11" customFormat="1" ht="15" customHeight="1" x14ac:dyDescent="0.2">
      <c r="B13" s="161"/>
      <c r="C13" s="162"/>
      <c r="D13" s="163" t="s">
        <v>906</v>
      </c>
      <c r="E13" s="160"/>
      <c r="F13" s="160"/>
      <c r="G13" s="160"/>
      <c r="H13" s="160"/>
      <c r="I13" s="160"/>
      <c r="J13" s="160"/>
      <c r="K13" s="158"/>
    </row>
    <row r="14" spans="2:11" customFormat="1" ht="12.75" customHeight="1" x14ac:dyDescent="0.2">
      <c r="B14" s="161"/>
      <c r="C14" s="162"/>
      <c r="D14" s="162"/>
      <c r="E14" s="162"/>
      <c r="F14" s="162"/>
      <c r="G14" s="162"/>
      <c r="H14" s="162"/>
      <c r="I14" s="162"/>
      <c r="J14" s="162"/>
      <c r="K14" s="158"/>
    </row>
    <row r="15" spans="2:11" customFormat="1" ht="15" customHeight="1" x14ac:dyDescent="0.2">
      <c r="B15" s="161"/>
      <c r="C15" s="162"/>
      <c r="D15" s="278" t="s">
        <v>907</v>
      </c>
      <c r="E15" s="278"/>
      <c r="F15" s="278"/>
      <c r="G15" s="278"/>
      <c r="H15" s="278"/>
      <c r="I15" s="278"/>
      <c r="J15" s="278"/>
      <c r="K15" s="158"/>
    </row>
    <row r="16" spans="2:11" customFormat="1" ht="15" customHeight="1" x14ac:dyDescent="0.2">
      <c r="B16" s="161"/>
      <c r="C16" s="162"/>
      <c r="D16" s="278" t="s">
        <v>908</v>
      </c>
      <c r="E16" s="278"/>
      <c r="F16" s="278"/>
      <c r="G16" s="278"/>
      <c r="H16" s="278"/>
      <c r="I16" s="278"/>
      <c r="J16" s="278"/>
      <c r="K16" s="158"/>
    </row>
    <row r="17" spans="2:11" customFormat="1" ht="15" customHeight="1" x14ac:dyDescent="0.2">
      <c r="B17" s="161"/>
      <c r="C17" s="162"/>
      <c r="D17" s="278" t="s">
        <v>909</v>
      </c>
      <c r="E17" s="278"/>
      <c r="F17" s="278"/>
      <c r="G17" s="278"/>
      <c r="H17" s="278"/>
      <c r="I17" s="278"/>
      <c r="J17" s="278"/>
      <c r="K17" s="158"/>
    </row>
    <row r="18" spans="2:11" customFormat="1" ht="15" customHeight="1" x14ac:dyDescent="0.2">
      <c r="B18" s="161"/>
      <c r="C18" s="162"/>
      <c r="D18" s="162"/>
      <c r="E18" s="164" t="s">
        <v>77</v>
      </c>
      <c r="F18" s="278" t="s">
        <v>910</v>
      </c>
      <c r="G18" s="278"/>
      <c r="H18" s="278"/>
      <c r="I18" s="278"/>
      <c r="J18" s="278"/>
      <c r="K18" s="158"/>
    </row>
    <row r="19" spans="2:11" customFormat="1" ht="15" customHeight="1" x14ac:dyDescent="0.2">
      <c r="B19" s="161"/>
      <c r="C19" s="162"/>
      <c r="D19" s="162"/>
      <c r="E19" s="164" t="s">
        <v>911</v>
      </c>
      <c r="F19" s="278" t="s">
        <v>912</v>
      </c>
      <c r="G19" s="278"/>
      <c r="H19" s="278"/>
      <c r="I19" s="278"/>
      <c r="J19" s="278"/>
      <c r="K19" s="158"/>
    </row>
    <row r="20" spans="2:11" customFormat="1" ht="15" customHeight="1" x14ac:dyDescent="0.2">
      <c r="B20" s="161"/>
      <c r="C20" s="162"/>
      <c r="D20" s="162"/>
      <c r="E20" s="164" t="s">
        <v>913</v>
      </c>
      <c r="F20" s="278" t="s">
        <v>914</v>
      </c>
      <c r="G20" s="278"/>
      <c r="H20" s="278"/>
      <c r="I20" s="278"/>
      <c r="J20" s="278"/>
      <c r="K20" s="158"/>
    </row>
    <row r="21" spans="2:11" customFormat="1" ht="15" customHeight="1" x14ac:dyDescent="0.2">
      <c r="B21" s="161"/>
      <c r="C21" s="162"/>
      <c r="D21" s="162"/>
      <c r="E21" s="164" t="s">
        <v>915</v>
      </c>
      <c r="F21" s="278" t="s">
        <v>916</v>
      </c>
      <c r="G21" s="278"/>
      <c r="H21" s="278"/>
      <c r="I21" s="278"/>
      <c r="J21" s="278"/>
      <c r="K21" s="158"/>
    </row>
    <row r="22" spans="2:11" customFormat="1" ht="15" customHeight="1" x14ac:dyDescent="0.2">
      <c r="B22" s="161"/>
      <c r="C22" s="162"/>
      <c r="D22" s="162"/>
      <c r="E22" s="164" t="s">
        <v>379</v>
      </c>
      <c r="F22" s="278" t="s">
        <v>917</v>
      </c>
      <c r="G22" s="278"/>
      <c r="H22" s="278"/>
      <c r="I22" s="278"/>
      <c r="J22" s="278"/>
      <c r="K22" s="158"/>
    </row>
    <row r="23" spans="2:11" customFormat="1" ht="15" customHeight="1" x14ac:dyDescent="0.2">
      <c r="B23" s="161"/>
      <c r="C23" s="162"/>
      <c r="D23" s="162"/>
      <c r="E23" s="164" t="s">
        <v>918</v>
      </c>
      <c r="F23" s="278" t="s">
        <v>919</v>
      </c>
      <c r="G23" s="278"/>
      <c r="H23" s="278"/>
      <c r="I23" s="278"/>
      <c r="J23" s="278"/>
      <c r="K23" s="158"/>
    </row>
    <row r="24" spans="2:11" customFormat="1" ht="12.75" customHeight="1" x14ac:dyDescent="0.2">
      <c r="B24" s="161"/>
      <c r="C24" s="162"/>
      <c r="D24" s="162"/>
      <c r="E24" s="162"/>
      <c r="F24" s="162"/>
      <c r="G24" s="162"/>
      <c r="H24" s="162"/>
      <c r="I24" s="162"/>
      <c r="J24" s="162"/>
      <c r="K24" s="158"/>
    </row>
    <row r="25" spans="2:11" customFormat="1" ht="15" customHeight="1" x14ac:dyDescent="0.2">
      <c r="B25" s="161"/>
      <c r="C25" s="278" t="s">
        <v>920</v>
      </c>
      <c r="D25" s="278"/>
      <c r="E25" s="278"/>
      <c r="F25" s="278"/>
      <c r="G25" s="278"/>
      <c r="H25" s="278"/>
      <c r="I25" s="278"/>
      <c r="J25" s="278"/>
      <c r="K25" s="158"/>
    </row>
    <row r="26" spans="2:11" customFormat="1" ht="15" customHeight="1" x14ac:dyDescent="0.2">
      <c r="B26" s="161"/>
      <c r="C26" s="278" t="s">
        <v>921</v>
      </c>
      <c r="D26" s="278"/>
      <c r="E26" s="278"/>
      <c r="F26" s="278"/>
      <c r="G26" s="278"/>
      <c r="H26" s="278"/>
      <c r="I26" s="278"/>
      <c r="J26" s="278"/>
      <c r="K26" s="158"/>
    </row>
    <row r="27" spans="2:11" customFormat="1" ht="15" customHeight="1" x14ac:dyDescent="0.2">
      <c r="B27" s="161"/>
      <c r="C27" s="160"/>
      <c r="D27" s="278" t="s">
        <v>922</v>
      </c>
      <c r="E27" s="278"/>
      <c r="F27" s="278"/>
      <c r="G27" s="278"/>
      <c r="H27" s="278"/>
      <c r="I27" s="278"/>
      <c r="J27" s="278"/>
      <c r="K27" s="158"/>
    </row>
    <row r="28" spans="2:11" customFormat="1" ht="15" customHeight="1" x14ac:dyDescent="0.2">
      <c r="B28" s="161"/>
      <c r="C28" s="162"/>
      <c r="D28" s="278" t="s">
        <v>923</v>
      </c>
      <c r="E28" s="278"/>
      <c r="F28" s="278"/>
      <c r="G28" s="278"/>
      <c r="H28" s="278"/>
      <c r="I28" s="278"/>
      <c r="J28" s="278"/>
      <c r="K28" s="158"/>
    </row>
    <row r="29" spans="2:11" customFormat="1" ht="12.75" customHeight="1" x14ac:dyDescent="0.2">
      <c r="B29" s="161"/>
      <c r="C29" s="162"/>
      <c r="D29" s="162"/>
      <c r="E29" s="162"/>
      <c r="F29" s="162"/>
      <c r="G29" s="162"/>
      <c r="H29" s="162"/>
      <c r="I29" s="162"/>
      <c r="J29" s="162"/>
      <c r="K29" s="158"/>
    </row>
    <row r="30" spans="2:11" customFormat="1" ht="15" customHeight="1" x14ac:dyDescent="0.2">
      <c r="B30" s="161"/>
      <c r="C30" s="162"/>
      <c r="D30" s="278" t="s">
        <v>924</v>
      </c>
      <c r="E30" s="278"/>
      <c r="F30" s="278"/>
      <c r="G30" s="278"/>
      <c r="H30" s="278"/>
      <c r="I30" s="278"/>
      <c r="J30" s="278"/>
      <c r="K30" s="158"/>
    </row>
    <row r="31" spans="2:11" customFormat="1" ht="15" customHeight="1" x14ac:dyDescent="0.2">
      <c r="B31" s="161"/>
      <c r="C31" s="162"/>
      <c r="D31" s="278" t="s">
        <v>925</v>
      </c>
      <c r="E31" s="278"/>
      <c r="F31" s="278"/>
      <c r="G31" s="278"/>
      <c r="H31" s="278"/>
      <c r="I31" s="278"/>
      <c r="J31" s="278"/>
      <c r="K31" s="158"/>
    </row>
    <row r="32" spans="2:11" customFormat="1" ht="12.75" customHeight="1" x14ac:dyDescent="0.2">
      <c r="B32" s="161"/>
      <c r="C32" s="162"/>
      <c r="D32" s="162"/>
      <c r="E32" s="162"/>
      <c r="F32" s="162"/>
      <c r="G32" s="162"/>
      <c r="H32" s="162"/>
      <c r="I32" s="162"/>
      <c r="J32" s="162"/>
      <c r="K32" s="158"/>
    </row>
    <row r="33" spans="2:11" customFormat="1" ht="15" customHeight="1" x14ac:dyDescent="0.2">
      <c r="B33" s="161"/>
      <c r="C33" s="162"/>
      <c r="D33" s="278" t="s">
        <v>926</v>
      </c>
      <c r="E33" s="278"/>
      <c r="F33" s="278"/>
      <c r="G33" s="278"/>
      <c r="H33" s="278"/>
      <c r="I33" s="278"/>
      <c r="J33" s="278"/>
      <c r="K33" s="158"/>
    </row>
    <row r="34" spans="2:11" customFormat="1" ht="15" customHeight="1" x14ac:dyDescent="0.2">
      <c r="B34" s="161"/>
      <c r="C34" s="162"/>
      <c r="D34" s="278" t="s">
        <v>927</v>
      </c>
      <c r="E34" s="278"/>
      <c r="F34" s="278"/>
      <c r="G34" s="278"/>
      <c r="H34" s="278"/>
      <c r="I34" s="278"/>
      <c r="J34" s="278"/>
      <c r="K34" s="158"/>
    </row>
    <row r="35" spans="2:11" customFormat="1" ht="15" customHeight="1" x14ac:dyDescent="0.2">
      <c r="B35" s="161"/>
      <c r="C35" s="162"/>
      <c r="D35" s="278" t="s">
        <v>928</v>
      </c>
      <c r="E35" s="278"/>
      <c r="F35" s="278"/>
      <c r="G35" s="278"/>
      <c r="H35" s="278"/>
      <c r="I35" s="278"/>
      <c r="J35" s="278"/>
      <c r="K35" s="158"/>
    </row>
    <row r="36" spans="2:11" customFormat="1" ht="15" customHeight="1" x14ac:dyDescent="0.2">
      <c r="B36" s="161"/>
      <c r="C36" s="162"/>
      <c r="D36" s="160"/>
      <c r="E36" s="163" t="s">
        <v>112</v>
      </c>
      <c r="F36" s="160"/>
      <c r="G36" s="278" t="s">
        <v>929</v>
      </c>
      <c r="H36" s="278"/>
      <c r="I36" s="278"/>
      <c r="J36" s="278"/>
      <c r="K36" s="158"/>
    </row>
    <row r="37" spans="2:11" customFormat="1" ht="30.75" customHeight="1" x14ac:dyDescent="0.2">
      <c r="B37" s="161"/>
      <c r="C37" s="162"/>
      <c r="D37" s="160"/>
      <c r="E37" s="163" t="s">
        <v>930</v>
      </c>
      <c r="F37" s="160"/>
      <c r="G37" s="278" t="s">
        <v>931</v>
      </c>
      <c r="H37" s="278"/>
      <c r="I37" s="278"/>
      <c r="J37" s="278"/>
      <c r="K37" s="158"/>
    </row>
    <row r="38" spans="2:11" customFormat="1" ht="15" customHeight="1" x14ac:dyDescent="0.2">
      <c r="B38" s="161"/>
      <c r="C38" s="162"/>
      <c r="D38" s="160"/>
      <c r="E38" s="163" t="s">
        <v>51</v>
      </c>
      <c r="F38" s="160"/>
      <c r="G38" s="278" t="s">
        <v>932</v>
      </c>
      <c r="H38" s="278"/>
      <c r="I38" s="278"/>
      <c r="J38" s="278"/>
      <c r="K38" s="158"/>
    </row>
    <row r="39" spans="2:11" customFormat="1" ht="15" customHeight="1" x14ac:dyDescent="0.2">
      <c r="B39" s="161"/>
      <c r="C39" s="162"/>
      <c r="D39" s="160"/>
      <c r="E39" s="163" t="s">
        <v>52</v>
      </c>
      <c r="F39" s="160"/>
      <c r="G39" s="278" t="s">
        <v>933</v>
      </c>
      <c r="H39" s="278"/>
      <c r="I39" s="278"/>
      <c r="J39" s="278"/>
      <c r="K39" s="158"/>
    </row>
    <row r="40" spans="2:11" customFormat="1" ht="15" customHeight="1" x14ac:dyDescent="0.2">
      <c r="B40" s="161"/>
      <c r="C40" s="162"/>
      <c r="D40" s="160"/>
      <c r="E40" s="163" t="s">
        <v>113</v>
      </c>
      <c r="F40" s="160"/>
      <c r="G40" s="278" t="s">
        <v>934</v>
      </c>
      <c r="H40" s="278"/>
      <c r="I40" s="278"/>
      <c r="J40" s="278"/>
      <c r="K40" s="158"/>
    </row>
    <row r="41" spans="2:11" customFormat="1" ht="15" customHeight="1" x14ac:dyDescent="0.2">
      <c r="B41" s="161"/>
      <c r="C41" s="162"/>
      <c r="D41" s="160"/>
      <c r="E41" s="163" t="s">
        <v>114</v>
      </c>
      <c r="F41" s="160"/>
      <c r="G41" s="278" t="s">
        <v>935</v>
      </c>
      <c r="H41" s="278"/>
      <c r="I41" s="278"/>
      <c r="J41" s="278"/>
      <c r="K41" s="158"/>
    </row>
    <row r="42" spans="2:11" customFormat="1" ht="15" customHeight="1" x14ac:dyDescent="0.2">
      <c r="B42" s="161"/>
      <c r="C42" s="162"/>
      <c r="D42" s="160"/>
      <c r="E42" s="163" t="s">
        <v>936</v>
      </c>
      <c r="F42" s="160"/>
      <c r="G42" s="278" t="s">
        <v>937</v>
      </c>
      <c r="H42" s="278"/>
      <c r="I42" s="278"/>
      <c r="J42" s="278"/>
      <c r="K42" s="158"/>
    </row>
    <row r="43" spans="2:11" customFormat="1" ht="15" customHeight="1" x14ac:dyDescent="0.2">
      <c r="B43" s="161"/>
      <c r="C43" s="162"/>
      <c r="D43" s="160"/>
      <c r="E43" s="163"/>
      <c r="F43" s="160"/>
      <c r="G43" s="278" t="s">
        <v>938</v>
      </c>
      <c r="H43" s="278"/>
      <c r="I43" s="278"/>
      <c r="J43" s="278"/>
      <c r="K43" s="158"/>
    </row>
    <row r="44" spans="2:11" customFormat="1" ht="15" customHeight="1" x14ac:dyDescent="0.2">
      <c r="B44" s="161"/>
      <c r="C44" s="162"/>
      <c r="D44" s="160"/>
      <c r="E44" s="163" t="s">
        <v>939</v>
      </c>
      <c r="F44" s="160"/>
      <c r="G44" s="278" t="s">
        <v>940</v>
      </c>
      <c r="H44" s="278"/>
      <c r="I44" s="278"/>
      <c r="J44" s="278"/>
      <c r="K44" s="158"/>
    </row>
    <row r="45" spans="2:11" customFormat="1" ht="15" customHeight="1" x14ac:dyDescent="0.2">
      <c r="B45" s="161"/>
      <c r="C45" s="162"/>
      <c r="D45" s="160"/>
      <c r="E45" s="163" t="s">
        <v>116</v>
      </c>
      <c r="F45" s="160"/>
      <c r="G45" s="278" t="s">
        <v>941</v>
      </c>
      <c r="H45" s="278"/>
      <c r="I45" s="278"/>
      <c r="J45" s="278"/>
      <c r="K45" s="158"/>
    </row>
    <row r="46" spans="2:11" customFormat="1" ht="12.75" customHeight="1" x14ac:dyDescent="0.2">
      <c r="B46" s="161"/>
      <c r="C46" s="162"/>
      <c r="D46" s="160"/>
      <c r="E46" s="160"/>
      <c r="F46" s="160"/>
      <c r="G46" s="160"/>
      <c r="H46" s="160"/>
      <c r="I46" s="160"/>
      <c r="J46" s="160"/>
      <c r="K46" s="158"/>
    </row>
    <row r="47" spans="2:11" customFormat="1" ht="15" customHeight="1" x14ac:dyDescent="0.2">
      <c r="B47" s="161"/>
      <c r="C47" s="162"/>
      <c r="D47" s="278" t="s">
        <v>942</v>
      </c>
      <c r="E47" s="278"/>
      <c r="F47" s="278"/>
      <c r="G47" s="278"/>
      <c r="H47" s="278"/>
      <c r="I47" s="278"/>
      <c r="J47" s="278"/>
      <c r="K47" s="158"/>
    </row>
    <row r="48" spans="2:11" customFormat="1" ht="15" customHeight="1" x14ac:dyDescent="0.2">
      <c r="B48" s="161"/>
      <c r="C48" s="162"/>
      <c r="D48" s="162"/>
      <c r="E48" s="278" t="s">
        <v>943</v>
      </c>
      <c r="F48" s="278"/>
      <c r="G48" s="278"/>
      <c r="H48" s="278"/>
      <c r="I48" s="278"/>
      <c r="J48" s="278"/>
      <c r="K48" s="158"/>
    </row>
    <row r="49" spans="2:11" customFormat="1" ht="15" customHeight="1" x14ac:dyDescent="0.2">
      <c r="B49" s="161"/>
      <c r="C49" s="162"/>
      <c r="D49" s="162"/>
      <c r="E49" s="278" t="s">
        <v>944</v>
      </c>
      <c r="F49" s="278"/>
      <c r="G49" s="278"/>
      <c r="H49" s="278"/>
      <c r="I49" s="278"/>
      <c r="J49" s="278"/>
      <c r="K49" s="158"/>
    </row>
    <row r="50" spans="2:11" customFormat="1" ht="15" customHeight="1" x14ac:dyDescent="0.2">
      <c r="B50" s="161"/>
      <c r="C50" s="162"/>
      <c r="D50" s="162"/>
      <c r="E50" s="278" t="s">
        <v>945</v>
      </c>
      <c r="F50" s="278"/>
      <c r="G50" s="278"/>
      <c r="H50" s="278"/>
      <c r="I50" s="278"/>
      <c r="J50" s="278"/>
      <c r="K50" s="158"/>
    </row>
    <row r="51" spans="2:11" customFormat="1" ht="15" customHeight="1" x14ac:dyDescent="0.2">
      <c r="B51" s="161"/>
      <c r="C51" s="162"/>
      <c r="D51" s="278" t="s">
        <v>946</v>
      </c>
      <c r="E51" s="278"/>
      <c r="F51" s="278"/>
      <c r="G51" s="278"/>
      <c r="H51" s="278"/>
      <c r="I51" s="278"/>
      <c r="J51" s="278"/>
      <c r="K51" s="158"/>
    </row>
    <row r="52" spans="2:11" customFormat="1" ht="25.5" customHeight="1" x14ac:dyDescent="0.3">
      <c r="B52" s="157"/>
      <c r="C52" s="279" t="s">
        <v>947</v>
      </c>
      <c r="D52" s="279"/>
      <c r="E52" s="279"/>
      <c r="F52" s="279"/>
      <c r="G52" s="279"/>
      <c r="H52" s="279"/>
      <c r="I52" s="279"/>
      <c r="J52" s="279"/>
      <c r="K52" s="158"/>
    </row>
    <row r="53" spans="2:11" customFormat="1" ht="5.25" customHeight="1" x14ac:dyDescent="0.2">
      <c r="B53" s="157"/>
      <c r="C53" s="159"/>
      <c r="D53" s="159"/>
      <c r="E53" s="159"/>
      <c r="F53" s="159"/>
      <c r="G53" s="159"/>
      <c r="H53" s="159"/>
      <c r="I53" s="159"/>
      <c r="J53" s="159"/>
      <c r="K53" s="158"/>
    </row>
    <row r="54" spans="2:11" customFormat="1" ht="15" customHeight="1" x14ac:dyDescent="0.2">
      <c r="B54" s="157"/>
      <c r="C54" s="278" t="s">
        <v>948</v>
      </c>
      <c r="D54" s="278"/>
      <c r="E54" s="278"/>
      <c r="F54" s="278"/>
      <c r="G54" s="278"/>
      <c r="H54" s="278"/>
      <c r="I54" s="278"/>
      <c r="J54" s="278"/>
      <c r="K54" s="158"/>
    </row>
    <row r="55" spans="2:11" customFormat="1" ht="15" customHeight="1" x14ac:dyDescent="0.2">
      <c r="B55" s="157"/>
      <c r="C55" s="278" t="s">
        <v>949</v>
      </c>
      <c r="D55" s="278"/>
      <c r="E55" s="278"/>
      <c r="F55" s="278"/>
      <c r="G55" s="278"/>
      <c r="H55" s="278"/>
      <c r="I55" s="278"/>
      <c r="J55" s="278"/>
      <c r="K55" s="158"/>
    </row>
    <row r="56" spans="2:11" customFormat="1" ht="12.75" customHeight="1" x14ac:dyDescent="0.2">
      <c r="B56" s="157"/>
      <c r="C56" s="160"/>
      <c r="D56" s="160"/>
      <c r="E56" s="160"/>
      <c r="F56" s="160"/>
      <c r="G56" s="160"/>
      <c r="H56" s="160"/>
      <c r="I56" s="160"/>
      <c r="J56" s="160"/>
      <c r="K56" s="158"/>
    </row>
    <row r="57" spans="2:11" customFormat="1" ht="15" customHeight="1" x14ac:dyDescent="0.2">
      <c r="B57" s="157"/>
      <c r="C57" s="278" t="s">
        <v>950</v>
      </c>
      <c r="D57" s="278"/>
      <c r="E57" s="278"/>
      <c r="F57" s="278"/>
      <c r="G57" s="278"/>
      <c r="H57" s="278"/>
      <c r="I57" s="278"/>
      <c r="J57" s="278"/>
      <c r="K57" s="158"/>
    </row>
    <row r="58" spans="2:11" customFormat="1" ht="15" customHeight="1" x14ac:dyDescent="0.2">
      <c r="B58" s="157"/>
      <c r="C58" s="162"/>
      <c r="D58" s="278" t="s">
        <v>951</v>
      </c>
      <c r="E58" s="278"/>
      <c r="F58" s="278"/>
      <c r="G58" s="278"/>
      <c r="H58" s="278"/>
      <c r="I58" s="278"/>
      <c r="J58" s="278"/>
      <c r="K58" s="158"/>
    </row>
    <row r="59" spans="2:11" customFormat="1" ht="15" customHeight="1" x14ac:dyDescent="0.2">
      <c r="B59" s="157"/>
      <c r="C59" s="162"/>
      <c r="D59" s="278" t="s">
        <v>952</v>
      </c>
      <c r="E59" s="278"/>
      <c r="F59" s="278"/>
      <c r="G59" s="278"/>
      <c r="H59" s="278"/>
      <c r="I59" s="278"/>
      <c r="J59" s="278"/>
      <c r="K59" s="158"/>
    </row>
    <row r="60" spans="2:11" customFormat="1" ht="15" customHeight="1" x14ac:dyDescent="0.2">
      <c r="B60" s="157"/>
      <c r="C60" s="162"/>
      <c r="D60" s="278" t="s">
        <v>953</v>
      </c>
      <c r="E60" s="278"/>
      <c r="F60" s="278"/>
      <c r="G60" s="278"/>
      <c r="H60" s="278"/>
      <c r="I60" s="278"/>
      <c r="J60" s="278"/>
      <c r="K60" s="158"/>
    </row>
    <row r="61" spans="2:11" customFormat="1" ht="15" customHeight="1" x14ac:dyDescent="0.2">
      <c r="B61" s="157"/>
      <c r="C61" s="162"/>
      <c r="D61" s="278" t="s">
        <v>954</v>
      </c>
      <c r="E61" s="278"/>
      <c r="F61" s="278"/>
      <c r="G61" s="278"/>
      <c r="H61" s="278"/>
      <c r="I61" s="278"/>
      <c r="J61" s="278"/>
      <c r="K61" s="158"/>
    </row>
    <row r="62" spans="2:11" customFormat="1" ht="15" customHeight="1" x14ac:dyDescent="0.2">
      <c r="B62" s="157"/>
      <c r="C62" s="162"/>
      <c r="D62" s="277" t="s">
        <v>955</v>
      </c>
      <c r="E62" s="277"/>
      <c r="F62" s="277"/>
      <c r="G62" s="277"/>
      <c r="H62" s="277"/>
      <c r="I62" s="277"/>
      <c r="J62" s="277"/>
      <c r="K62" s="158"/>
    </row>
    <row r="63" spans="2:11" customFormat="1" ht="15" customHeight="1" x14ac:dyDescent="0.2">
      <c r="B63" s="157"/>
      <c r="C63" s="162"/>
      <c r="D63" s="278" t="s">
        <v>956</v>
      </c>
      <c r="E63" s="278"/>
      <c r="F63" s="278"/>
      <c r="G63" s="278"/>
      <c r="H63" s="278"/>
      <c r="I63" s="278"/>
      <c r="J63" s="278"/>
      <c r="K63" s="158"/>
    </row>
    <row r="64" spans="2:11" customFormat="1" ht="12.75" customHeight="1" x14ac:dyDescent="0.2">
      <c r="B64" s="157"/>
      <c r="C64" s="162"/>
      <c r="D64" s="162"/>
      <c r="E64" s="165"/>
      <c r="F64" s="162"/>
      <c r="G64" s="162"/>
      <c r="H64" s="162"/>
      <c r="I64" s="162"/>
      <c r="J64" s="162"/>
      <c r="K64" s="158"/>
    </row>
    <row r="65" spans="2:11" customFormat="1" ht="15" customHeight="1" x14ac:dyDescent="0.2">
      <c r="B65" s="157"/>
      <c r="C65" s="162"/>
      <c r="D65" s="278" t="s">
        <v>957</v>
      </c>
      <c r="E65" s="278"/>
      <c r="F65" s="278"/>
      <c r="G65" s="278"/>
      <c r="H65" s="278"/>
      <c r="I65" s="278"/>
      <c r="J65" s="278"/>
      <c r="K65" s="158"/>
    </row>
    <row r="66" spans="2:11" customFormat="1" ht="15" customHeight="1" x14ac:dyDescent="0.2">
      <c r="B66" s="157"/>
      <c r="C66" s="162"/>
      <c r="D66" s="277" t="s">
        <v>958</v>
      </c>
      <c r="E66" s="277"/>
      <c r="F66" s="277"/>
      <c r="G66" s="277"/>
      <c r="H66" s="277"/>
      <c r="I66" s="277"/>
      <c r="J66" s="277"/>
      <c r="K66" s="158"/>
    </row>
    <row r="67" spans="2:11" customFormat="1" ht="15" customHeight="1" x14ac:dyDescent="0.2">
      <c r="B67" s="157"/>
      <c r="C67" s="162"/>
      <c r="D67" s="278" t="s">
        <v>959</v>
      </c>
      <c r="E67" s="278"/>
      <c r="F67" s="278"/>
      <c r="G67" s="278"/>
      <c r="H67" s="278"/>
      <c r="I67" s="278"/>
      <c r="J67" s="278"/>
      <c r="K67" s="158"/>
    </row>
    <row r="68" spans="2:11" customFormat="1" ht="15" customHeight="1" x14ac:dyDescent="0.2">
      <c r="B68" s="157"/>
      <c r="C68" s="162"/>
      <c r="D68" s="278" t="s">
        <v>960</v>
      </c>
      <c r="E68" s="278"/>
      <c r="F68" s="278"/>
      <c r="G68" s="278"/>
      <c r="H68" s="278"/>
      <c r="I68" s="278"/>
      <c r="J68" s="278"/>
      <c r="K68" s="158"/>
    </row>
    <row r="69" spans="2:11" customFormat="1" ht="15" customHeight="1" x14ac:dyDescent="0.2">
      <c r="B69" s="157"/>
      <c r="C69" s="162"/>
      <c r="D69" s="278" t="s">
        <v>961</v>
      </c>
      <c r="E69" s="278"/>
      <c r="F69" s="278"/>
      <c r="G69" s="278"/>
      <c r="H69" s="278"/>
      <c r="I69" s="278"/>
      <c r="J69" s="278"/>
      <c r="K69" s="158"/>
    </row>
    <row r="70" spans="2:11" customFormat="1" ht="15" customHeight="1" x14ac:dyDescent="0.2">
      <c r="B70" s="157"/>
      <c r="C70" s="162"/>
      <c r="D70" s="278" t="s">
        <v>962</v>
      </c>
      <c r="E70" s="278"/>
      <c r="F70" s="278"/>
      <c r="G70" s="278"/>
      <c r="H70" s="278"/>
      <c r="I70" s="278"/>
      <c r="J70" s="278"/>
      <c r="K70" s="158"/>
    </row>
    <row r="71" spans="2:11" customFormat="1" ht="12.75" customHeight="1" x14ac:dyDescent="0.2">
      <c r="B71" s="166"/>
      <c r="C71" s="167"/>
      <c r="D71" s="167"/>
      <c r="E71" s="167"/>
      <c r="F71" s="167"/>
      <c r="G71" s="167"/>
      <c r="H71" s="167"/>
      <c r="I71" s="167"/>
      <c r="J71" s="167"/>
      <c r="K71" s="168"/>
    </row>
    <row r="72" spans="2:11" customFormat="1" ht="18.75" customHeight="1" x14ac:dyDescent="0.2">
      <c r="B72" s="169"/>
      <c r="C72" s="169"/>
      <c r="D72" s="169"/>
      <c r="E72" s="169"/>
      <c r="F72" s="169"/>
      <c r="G72" s="169"/>
      <c r="H72" s="169"/>
      <c r="I72" s="169"/>
      <c r="J72" s="169"/>
      <c r="K72" s="170"/>
    </row>
    <row r="73" spans="2:11" customFormat="1" ht="18.75" customHeight="1" x14ac:dyDescent="0.2">
      <c r="B73" s="170"/>
      <c r="C73" s="170"/>
      <c r="D73" s="170"/>
      <c r="E73" s="170"/>
      <c r="F73" s="170"/>
      <c r="G73" s="170"/>
      <c r="H73" s="170"/>
      <c r="I73" s="170"/>
      <c r="J73" s="170"/>
      <c r="K73" s="170"/>
    </row>
    <row r="74" spans="2:11" customFormat="1" ht="7.5" customHeight="1" x14ac:dyDescent="0.2">
      <c r="B74" s="171"/>
      <c r="C74" s="172"/>
      <c r="D74" s="172"/>
      <c r="E74" s="172"/>
      <c r="F74" s="172"/>
      <c r="G74" s="172"/>
      <c r="H74" s="172"/>
      <c r="I74" s="172"/>
      <c r="J74" s="172"/>
      <c r="K74" s="173"/>
    </row>
    <row r="75" spans="2:11" customFormat="1" ht="45" customHeight="1" x14ac:dyDescent="0.2">
      <c r="B75" s="174"/>
      <c r="C75" s="276" t="s">
        <v>963</v>
      </c>
      <c r="D75" s="276"/>
      <c r="E75" s="276"/>
      <c r="F75" s="276"/>
      <c r="G75" s="276"/>
      <c r="H75" s="276"/>
      <c r="I75" s="276"/>
      <c r="J75" s="276"/>
      <c r="K75" s="175"/>
    </row>
    <row r="76" spans="2:11" customFormat="1" ht="17.25" customHeight="1" x14ac:dyDescent="0.2">
      <c r="B76" s="174"/>
      <c r="C76" s="176" t="s">
        <v>964</v>
      </c>
      <c r="D76" s="176"/>
      <c r="E76" s="176"/>
      <c r="F76" s="176" t="s">
        <v>965</v>
      </c>
      <c r="G76" s="177"/>
      <c r="H76" s="176" t="s">
        <v>52</v>
      </c>
      <c r="I76" s="176" t="s">
        <v>55</v>
      </c>
      <c r="J76" s="176" t="s">
        <v>966</v>
      </c>
      <c r="K76" s="175"/>
    </row>
    <row r="77" spans="2:11" customFormat="1" ht="17.25" customHeight="1" x14ac:dyDescent="0.2">
      <c r="B77" s="174"/>
      <c r="C77" s="178" t="s">
        <v>967</v>
      </c>
      <c r="D77" s="178"/>
      <c r="E77" s="178"/>
      <c r="F77" s="179" t="s">
        <v>968</v>
      </c>
      <c r="G77" s="180"/>
      <c r="H77" s="178"/>
      <c r="I77" s="178"/>
      <c r="J77" s="178" t="s">
        <v>969</v>
      </c>
      <c r="K77" s="175"/>
    </row>
    <row r="78" spans="2:11" customFormat="1" ht="5.25" customHeight="1" x14ac:dyDescent="0.2">
      <c r="B78" s="174"/>
      <c r="C78" s="181"/>
      <c r="D78" s="181"/>
      <c r="E78" s="181"/>
      <c r="F78" s="181"/>
      <c r="G78" s="182"/>
      <c r="H78" s="181"/>
      <c r="I78" s="181"/>
      <c r="J78" s="181"/>
      <c r="K78" s="175"/>
    </row>
    <row r="79" spans="2:11" customFormat="1" ht="15" customHeight="1" x14ac:dyDescent="0.2">
      <c r="B79" s="174"/>
      <c r="C79" s="163" t="s">
        <v>51</v>
      </c>
      <c r="D79" s="183"/>
      <c r="E79" s="183"/>
      <c r="F79" s="184" t="s">
        <v>970</v>
      </c>
      <c r="G79" s="185"/>
      <c r="H79" s="163" t="s">
        <v>971</v>
      </c>
      <c r="I79" s="163" t="s">
        <v>972</v>
      </c>
      <c r="J79" s="163">
        <v>20</v>
      </c>
      <c r="K79" s="175"/>
    </row>
    <row r="80" spans="2:11" customFormat="1" ht="15" customHeight="1" x14ac:dyDescent="0.2">
      <c r="B80" s="174"/>
      <c r="C80" s="163" t="s">
        <v>973</v>
      </c>
      <c r="D80" s="163"/>
      <c r="E80" s="163"/>
      <c r="F80" s="184" t="s">
        <v>970</v>
      </c>
      <c r="G80" s="185"/>
      <c r="H80" s="163" t="s">
        <v>974</v>
      </c>
      <c r="I80" s="163" t="s">
        <v>972</v>
      </c>
      <c r="J80" s="163">
        <v>120</v>
      </c>
      <c r="K80" s="175"/>
    </row>
    <row r="81" spans="2:11" customFormat="1" ht="15" customHeight="1" x14ac:dyDescent="0.2">
      <c r="B81" s="186"/>
      <c r="C81" s="163" t="s">
        <v>975</v>
      </c>
      <c r="D81" s="163"/>
      <c r="E81" s="163"/>
      <c r="F81" s="184" t="s">
        <v>976</v>
      </c>
      <c r="G81" s="185"/>
      <c r="H81" s="163" t="s">
        <v>977</v>
      </c>
      <c r="I81" s="163" t="s">
        <v>972</v>
      </c>
      <c r="J81" s="163">
        <v>50</v>
      </c>
      <c r="K81" s="175"/>
    </row>
    <row r="82" spans="2:11" customFormat="1" ht="15" customHeight="1" x14ac:dyDescent="0.2">
      <c r="B82" s="186"/>
      <c r="C82" s="163" t="s">
        <v>978</v>
      </c>
      <c r="D82" s="163"/>
      <c r="E82" s="163"/>
      <c r="F82" s="184" t="s">
        <v>970</v>
      </c>
      <c r="G82" s="185"/>
      <c r="H82" s="163" t="s">
        <v>979</v>
      </c>
      <c r="I82" s="163" t="s">
        <v>980</v>
      </c>
      <c r="J82" s="163"/>
      <c r="K82" s="175"/>
    </row>
    <row r="83" spans="2:11" customFormat="1" ht="15" customHeight="1" x14ac:dyDescent="0.2">
      <c r="B83" s="186"/>
      <c r="C83" s="163" t="s">
        <v>981</v>
      </c>
      <c r="D83" s="163"/>
      <c r="E83" s="163"/>
      <c r="F83" s="184" t="s">
        <v>976</v>
      </c>
      <c r="G83" s="163"/>
      <c r="H83" s="163" t="s">
        <v>982</v>
      </c>
      <c r="I83" s="163" t="s">
        <v>972</v>
      </c>
      <c r="J83" s="163">
        <v>15</v>
      </c>
      <c r="K83" s="175"/>
    </row>
    <row r="84" spans="2:11" customFormat="1" ht="15" customHeight="1" x14ac:dyDescent="0.2">
      <c r="B84" s="186"/>
      <c r="C84" s="163" t="s">
        <v>983</v>
      </c>
      <c r="D84" s="163"/>
      <c r="E84" s="163"/>
      <c r="F84" s="184" t="s">
        <v>976</v>
      </c>
      <c r="G84" s="163"/>
      <c r="H84" s="163" t="s">
        <v>984</v>
      </c>
      <c r="I84" s="163" t="s">
        <v>972</v>
      </c>
      <c r="J84" s="163">
        <v>15</v>
      </c>
      <c r="K84" s="175"/>
    </row>
    <row r="85" spans="2:11" customFormat="1" ht="15" customHeight="1" x14ac:dyDescent="0.2">
      <c r="B85" s="186"/>
      <c r="C85" s="163" t="s">
        <v>985</v>
      </c>
      <c r="D85" s="163"/>
      <c r="E85" s="163"/>
      <c r="F85" s="184" t="s">
        <v>976</v>
      </c>
      <c r="G85" s="163"/>
      <c r="H85" s="163" t="s">
        <v>986</v>
      </c>
      <c r="I85" s="163" t="s">
        <v>972</v>
      </c>
      <c r="J85" s="163">
        <v>20</v>
      </c>
      <c r="K85" s="175"/>
    </row>
    <row r="86" spans="2:11" customFormat="1" ht="15" customHeight="1" x14ac:dyDescent="0.2">
      <c r="B86" s="186"/>
      <c r="C86" s="163" t="s">
        <v>987</v>
      </c>
      <c r="D86" s="163"/>
      <c r="E86" s="163"/>
      <c r="F86" s="184" t="s">
        <v>976</v>
      </c>
      <c r="G86" s="163"/>
      <c r="H86" s="163" t="s">
        <v>988</v>
      </c>
      <c r="I86" s="163" t="s">
        <v>972</v>
      </c>
      <c r="J86" s="163">
        <v>20</v>
      </c>
      <c r="K86" s="175"/>
    </row>
    <row r="87" spans="2:11" customFormat="1" ht="15" customHeight="1" x14ac:dyDescent="0.2">
      <c r="B87" s="186"/>
      <c r="C87" s="163" t="s">
        <v>989</v>
      </c>
      <c r="D87" s="163"/>
      <c r="E87" s="163"/>
      <c r="F87" s="184" t="s">
        <v>976</v>
      </c>
      <c r="G87" s="185"/>
      <c r="H87" s="163" t="s">
        <v>990</v>
      </c>
      <c r="I87" s="163" t="s">
        <v>972</v>
      </c>
      <c r="J87" s="163">
        <v>50</v>
      </c>
      <c r="K87" s="175"/>
    </row>
    <row r="88" spans="2:11" customFormat="1" ht="15" customHeight="1" x14ac:dyDescent="0.2">
      <c r="B88" s="186"/>
      <c r="C88" s="163" t="s">
        <v>991</v>
      </c>
      <c r="D88" s="163"/>
      <c r="E88" s="163"/>
      <c r="F88" s="184" t="s">
        <v>976</v>
      </c>
      <c r="G88" s="185"/>
      <c r="H88" s="163" t="s">
        <v>992</v>
      </c>
      <c r="I88" s="163" t="s">
        <v>972</v>
      </c>
      <c r="J88" s="163">
        <v>20</v>
      </c>
      <c r="K88" s="175"/>
    </row>
    <row r="89" spans="2:11" customFormat="1" ht="15" customHeight="1" x14ac:dyDescent="0.2">
      <c r="B89" s="186"/>
      <c r="C89" s="163" t="s">
        <v>993</v>
      </c>
      <c r="D89" s="163"/>
      <c r="E89" s="163"/>
      <c r="F89" s="184" t="s">
        <v>976</v>
      </c>
      <c r="G89" s="185"/>
      <c r="H89" s="163" t="s">
        <v>994</v>
      </c>
      <c r="I89" s="163" t="s">
        <v>972</v>
      </c>
      <c r="J89" s="163">
        <v>20</v>
      </c>
      <c r="K89" s="175"/>
    </row>
    <row r="90" spans="2:11" customFormat="1" ht="15" customHeight="1" x14ac:dyDescent="0.2">
      <c r="B90" s="186"/>
      <c r="C90" s="163" t="s">
        <v>995</v>
      </c>
      <c r="D90" s="163"/>
      <c r="E90" s="163"/>
      <c r="F90" s="184" t="s">
        <v>976</v>
      </c>
      <c r="G90" s="185"/>
      <c r="H90" s="163" t="s">
        <v>996</v>
      </c>
      <c r="I90" s="163" t="s">
        <v>972</v>
      </c>
      <c r="J90" s="163">
        <v>50</v>
      </c>
      <c r="K90" s="175"/>
    </row>
    <row r="91" spans="2:11" customFormat="1" ht="15" customHeight="1" x14ac:dyDescent="0.2">
      <c r="B91" s="186"/>
      <c r="C91" s="163" t="s">
        <v>997</v>
      </c>
      <c r="D91" s="163"/>
      <c r="E91" s="163"/>
      <c r="F91" s="184" t="s">
        <v>976</v>
      </c>
      <c r="G91" s="185"/>
      <c r="H91" s="163" t="s">
        <v>997</v>
      </c>
      <c r="I91" s="163" t="s">
        <v>972</v>
      </c>
      <c r="J91" s="163">
        <v>50</v>
      </c>
      <c r="K91" s="175"/>
    </row>
    <row r="92" spans="2:11" customFormat="1" ht="15" customHeight="1" x14ac:dyDescent="0.2">
      <c r="B92" s="186"/>
      <c r="C92" s="163" t="s">
        <v>998</v>
      </c>
      <c r="D92" s="163"/>
      <c r="E92" s="163"/>
      <c r="F92" s="184" t="s">
        <v>976</v>
      </c>
      <c r="G92" s="185"/>
      <c r="H92" s="163" t="s">
        <v>999</v>
      </c>
      <c r="I92" s="163" t="s">
        <v>972</v>
      </c>
      <c r="J92" s="163">
        <v>255</v>
      </c>
      <c r="K92" s="175"/>
    </row>
    <row r="93" spans="2:11" customFormat="1" ht="15" customHeight="1" x14ac:dyDescent="0.2">
      <c r="B93" s="186"/>
      <c r="C93" s="163" t="s">
        <v>1000</v>
      </c>
      <c r="D93" s="163"/>
      <c r="E93" s="163"/>
      <c r="F93" s="184" t="s">
        <v>970</v>
      </c>
      <c r="G93" s="185"/>
      <c r="H93" s="163" t="s">
        <v>1001</v>
      </c>
      <c r="I93" s="163" t="s">
        <v>1002</v>
      </c>
      <c r="J93" s="163"/>
      <c r="K93" s="175"/>
    </row>
    <row r="94" spans="2:11" customFormat="1" ht="15" customHeight="1" x14ac:dyDescent="0.2">
      <c r="B94" s="186"/>
      <c r="C94" s="163" t="s">
        <v>1003</v>
      </c>
      <c r="D94" s="163"/>
      <c r="E94" s="163"/>
      <c r="F94" s="184" t="s">
        <v>970</v>
      </c>
      <c r="G94" s="185"/>
      <c r="H94" s="163" t="s">
        <v>1004</v>
      </c>
      <c r="I94" s="163" t="s">
        <v>1005</v>
      </c>
      <c r="J94" s="163"/>
      <c r="K94" s="175"/>
    </row>
    <row r="95" spans="2:11" customFormat="1" ht="15" customHeight="1" x14ac:dyDescent="0.2">
      <c r="B95" s="186"/>
      <c r="C95" s="163" t="s">
        <v>1006</v>
      </c>
      <c r="D95" s="163"/>
      <c r="E95" s="163"/>
      <c r="F95" s="184" t="s">
        <v>970</v>
      </c>
      <c r="G95" s="185"/>
      <c r="H95" s="163" t="s">
        <v>1006</v>
      </c>
      <c r="I95" s="163" t="s">
        <v>1005</v>
      </c>
      <c r="J95" s="163"/>
      <c r="K95" s="175"/>
    </row>
    <row r="96" spans="2:11" customFormat="1" ht="15" customHeight="1" x14ac:dyDescent="0.2">
      <c r="B96" s="186"/>
      <c r="C96" s="163" t="s">
        <v>36</v>
      </c>
      <c r="D96" s="163"/>
      <c r="E96" s="163"/>
      <c r="F96" s="184" t="s">
        <v>970</v>
      </c>
      <c r="G96" s="185"/>
      <c r="H96" s="163" t="s">
        <v>1007</v>
      </c>
      <c r="I96" s="163" t="s">
        <v>1005</v>
      </c>
      <c r="J96" s="163"/>
      <c r="K96" s="175"/>
    </row>
    <row r="97" spans="2:11" customFormat="1" ht="15" customHeight="1" x14ac:dyDescent="0.2">
      <c r="B97" s="186"/>
      <c r="C97" s="163" t="s">
        <v>46</v>
      </c>
      <c r="D97" s="163"/>
      <c r="E97" s="163"/>
      <c r="F97" s="184" t="s">
        <v>970</v>
      </c>
      <c r="G97" s="185"/>
      <c r="H97" s="163" t="s">
        <v>1008</v>
      </c>
      <c r="I97" s="163" t="s">
        <v>1005</v>
      </c>
      <c r="J97" s="163"/>
      <c r="K97" s="175"/>
    </row>
    <row r="98" spans="2:11" customFormat="1" ht="15" customHeight="1" x14ac:dyDescent="0.2">
      <c r="B98" s="187"/>
      <c r="C98" s="188"/>
      <c r="D98" s="188"/>
      <c r="E98" s="188"/>
      <c r="F98" s="188"/>
      <c r="G98" s="188"/>
      <c r="H98" s="188"/>
      <c r="I98" s="188"/>
      <c r="J98" s="188"/>
      <c r="K98" s="189"/>
    </row>
    <row r="99" spans="2:11" customFormat="1" ht="18.75" customHeight="1" x14ac:dyDescent="0.2">
      <c r="B99" s="190"/>
      <c r="C99" s="191"/>
      <c r="D99" s="191"/>
      <c r="E99" s="191"/>
      <c r="F99" s="191"/>
      <c r="G99" s="191"/>
      <c r="H99" s="191"/>
      <c r="I99" s="191"/>
      <c r="J99" s="191"/>
      <c r="K99" s="190"/>
    </row>
    <row r="100" spans="2:11" customFormat="1" ht="18.75" customHeight="1" x14ac:dyDescent="0.2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</row>
    <row r="101" spans="2:11" customFormat="1" ht="7.5" customHeight="1" x14ac:dyDescent="0.2">
      <c r="B101" s="171"/>
      <c r="C101" s="172"/>
      <c r="D101" s="172"/>
      <c r="E101" s="172"/>
      <c r="F101" s="172"/>
      <c r="G101" s="172"/>
      <c r="H101" s="172"/>
      <c r="I101" s="172"/>
      <c r="J101" s="172"/>
      <c r="K101" s="173"/>
    </row>
    <row r="102" spans="2:11" customFormat="1" ht="45" customHeight="1" x14ac:dyDescent="0.2">
      <c r="B102" s="174"/>
      <c r="C102" s="276" t="s">
        <v>1009</v>
      </c>
      <c r="D102" s="276"/>
      <c r="E102" s="276"/>
      <c r="F102" s="276"/>
      <c r="G102" s="276"/>
      <c r="H102" s="276"/>
      <c r="I102" s="276"/>
      <c r="J102" s="276"/>
      <c r="K102" s="175"/>
    </row>
    <row r="103" spans="2:11" customFormat="1" ht="17.25" customHeight="1" x14ac:dyDescent="0.2">
      <c r="B103" s="174"/>
      <c r="C103" s="176" t="s">
        <v>964</v>
      </c>
      <c r="D103" s="176"/>
      <c r="E103" s="176"/>
      <c r="F103" s="176" t="s">
        <v>965</v>
      </c>
      <c r="G103" s="177"/>
      <c r="H103" s="176" t="s">
        <v>52</v>
      </c>
      <c r="I103" s="176" t="s">
        <v>55</v>
      </c>
      <c r="J103" s="176" t="s">
        <v>966</v>
      </c>
      <c r="K103" s="175"/>
    </row>
    <row r="104" spans="2:11" customFormat="1" ht="17.25" customHeight="1" x14ac:dyDescent="0.2">
      <c r="B104" s="174"/>
      <c r="C104" s="178" t="s">
        <v>967</v>
      </c>
      <c r="D104" s="178"/>
      <c r="E104" s="178"/>
      <c r="F104" s="179" t="s">
        <v>968</v>
      </c>
      <c r="G104" s="180"/>
      <c r="H104" s="178"/>
      <c r="I104" s="178"/>
      <c r="J104" s="178" t="s">
        <v>969</v>
      </c>
      <c r="K104" s="175"/>
    </row>
    <row r="105" spans="2:11" customFormat="1" ht="5.25" customHeight="1" x14ac:dyDescent="0.2">
      <c r="B105" s="174"/>
      <c r="C105" s="176"/>
      <c r="D105" s="176"/>
      <c r="E105" s="176"/>
      <c r="F105" s="176"/>
      <c r="G105" s="192"/>
      <c r="H105" s="176"/>
      <c r="I105" s="176"/>
      <c r="J105" s="176"/>
      <c r="K105" s="175"/>
    </row>
    <row r="106" spans="2:11" customFormat="1" ht="15" customHeight="1" x14ac:dyDescent="0.2">
      <c r="B106" s="174"/>
      <c r="C106" s="163" t="s">
        <v>51</v>
      </c>
      <c r="D106" s="183"/>
      <c r="E106" s="183"/>
      <c r="F106" s="184" t="s">
        <v>970</v>
      </c>
      <c r="G106" s="163"/>
      <c r="H106" s="163" t="s">
        <v>1010</v>
      </c>
      <c r="I106" s="163" t="s">
        <v>972</v>
      </c>
      <c r="J106" s="163">
        <v>20</v>
      </c>
      <c r="K106" s="175"/>
    </row>
    <row r="107" spans="2:11" customFormat="1" ht="15" customHeight="1" x14ac:dyDescent="0.2">
      <c r="B107" s="174"/>
      <c r="C107" s="163" t="s">
        <v>973</v>
      </c>
      <c r="D107" s="163"/>
      <c r="E107" s="163"/>
      <c r="F107" s="184" t="s">
        <v>970</v>
      </c>
      <c r="G107" s="163"/>
      <c r="H107" s="163" t="s">
        <v>1010</v>
      </c>
      <c r="I107" s="163" t="s">
        <v>972</v>
      </c>
      <c r="J107" s="163">
        <v>120</v>
      </c>
      <c r="K107" s="175"/>
    </row>
    <row r="108" spans="2:11" customFormat="1" ht="15" customHeight="1" x14ac:dyDescent="0.2">
      <c r="B108" s="186"/>
      <c r="C108" s="163" t="s">
        <v>975</v>
      </c>
      <c r="D108" s="163"/>
      <c r="E108" s="163"/>
      <c r="F108" s="184" t="s">
        <v>976</v>
      </c>
      <c r="G108" s="163"/>
      <c r="H108" s="163" t="s">
        <v>1010</v>
      </c>
      <c r="I108" s="163" t="s">
        <v>972</v>
      </c>
      <c r="J108" s="163">
        <v>50</v>
      </c>
      <c r="K108" s="175"/>
    </row>
    <row r="109" spans="2:11" customFormat="1" ht="15" customHeight="1" x14ac:dyDescent="0.2">
      <c r="B109" s="186"/>
      <c r="C109" s="163" t="s">
        <v>978</v>
      </c>
      <c r="D109" s="163"/>
      <c r="E109" s="163"/>
      <c r="F109" s="184" t="s">
        <v>970</v>
      </c>
      <c r="G109" s="163"/>
      <c r="H109" s="163" t="s">
        <v>1010</v>
      </c>
      <c r="I109" s="163" t="s">
        <v>980</v>
      </c>
      <c r="J109" s="163"/>
      <c r="K109" s="175"/>
    </row>
    <row r="110" spans="2:11" customFormat="1" ht="15" customHeight="1" x14ac:dyDescent="0.2">
      <c r="B110" s="186"/>
      <c r="C110" s="163" t="s">
        <v>989</v>
      </c>
      <c r="D110" s="163"/>
      <c r="E110" s="163"/>
      <c r="F110" s="184" t="s">
        <v>976</v>
      </c>
      <c r="G110" s="163"/>
      <c r="H110" s="163" t="s">
        <v>1010</v>
      </c>
      <c r="I110" s="163" t="s">
        <v>972</v>
      </c>
      <c r="J110" s="163">
        <v>50</v>
      </c>
      <c r="K110" s="175"/>
    </row>
    <row r="111" spans="2:11" customFormat="1" ht="15" customHeight="1" x14ac:dyDescent="0.2">
      <c r="B111" s="186"/>
      <c r="C111" s="163" t="s">
        <v>997</v>
      </c>
      <c r="D111" s="163"/>
      <c r="E111" s="163"/>
      <c r="F111" s="184" t="s">
        <v>976</v>
      </c>
      <c r="G111" s="163"/>
      <c r="H111" s="163" t="s">
        <v>1010</v>
      </c>
      <c r="I111" s="163" t="s">
        <v>972</v>
      </c>
      <c r="J111" s="163">
        <v>50</v>
      </c>
      <c r="K111" s="175"/>
    </row>
    <row r="112" spans="2:11" customFormat="1" ht="15" customHeight="1" x14ac:dyDescent="0.2">
      <c r="B112" s="186"/>
      <c r="C112" s="163" t="s">
        <v>995</v>
      </c>
      <c r="D112" s="163"/>
      <c r="E112" s="163"/>
      <c r="F112" s="184" t="s">
        <v>976</v>
      </c>
      <c r="G112" s="163"/>
      <c r="H112" s="163" t="s">
        <v>1010</v>
      </c>
      <c r="I112" s="163" t="s">
        <v>972</v>
      </c>
      <c r="J112" s="163">
        <v>50</v>
      </c>
      <c r="K112" s="175"/>
    </row>
    <row r="113" spans="2:11" customFormat="1" ht="15" customHeight="1" x14ac:dyDescent="0.2">
      <c r="B113" s="186"/>
      <c r="C113" s="163" t="s">
        <v>51</v>
      </c>
      <c r="D113" s="163"/>
      <c r="E113" s="163"/>
      <c r="F113" s="184" t="s">
        <v>970</v>
      </c>
      <c r="G113" s="163"/>
      <c r="H113" s="163" t="s">
        <v>1011</v>
      </c>
      <c r="I113" s="163" t="s">
        <v>972</v>
      </c>
      <c r="J113" s="163">
        <v>20</v>
      </c>
      <c r="K113" s="175"/>
    </row>
    <row r="114" spans="2:11" customFormat="1" ht="15" customHeight="1" x14ac:dyDescent="0.2">
      <c r="B114" s="186"/>
      <c r="C114" s="163" t="s">
        <v>1012</v>
      </c>
      <c r="D114" s="163"/>
      <c r="E114" s="163"/>
      <c r="F114" s="184" t="s">
        <v>970</v>
      </c>
      <c r="G114" s="163"/>
      <c r="H114" s="163" t="s">
        <v>1013</v>
      </c>
      <c r="I114" s="163" t="s">
        <v>972</v>
      </c>
      <c r="J114" s="163">
        <v>120</v>
      </c>
      <c r="K114" s="175"/>
    </row>
    <row r="115" spans="2:11" customFormat="1" ht="15" customHeight="1" x14ac:dyDescent="0.2">
      <c r="B115" s="186"/>
      <c r="C115" s="163" t="s">
        <v>36</v>
      </c>
      <c r="D115" s="163"/>
      <c r="E115" s="163"/>
      <c r="F115" s="184" t="s">
        <v>970</v>
      </c>
      <c r="G115" s="163"/>
      <c r="H115" s="163" t="s">
        <v>1014</v>
      </c>
      <c r="I115" s="163" t="s">
        <v>1005</v>
      </c>
      <c r="J115" s="163"/>
      <c r="K115" s="175"/>
    </row>
    <row r="116" spans="2:11" customFormat="1" ht="15" customHeight="1" x14ac:dyDescent="0.2">
      <c r="B116" s="186"/>
      <c r="C116" s="163" t="s">
        <v>46</v>
      </c>
      <c r="D116" s="163"/>
      <c r="E116" s="163"/>
      <c r="F116" s="184" t="s">
        <v>970</v>
      </c>
      <c r="G116" s="163"/>
      <c r="H116" s="163" t="s">
        <v>1015</v>
      </c>
      <c r="I116" s="163" t="s">
        <v>1005</v>
      </c>
      <c r="J116" s="163"/>
      <c r="K116" s="175"/>
    </row>
    <row r="117" spans="2:11" customFormat="1" ht="15" customHeight="1" x14ac:dyDescent="0.2">
      <c r="B117" s="186"/>
      <c r="C117" s="163" t="s">
        <v>55</v>
      </c>
      <c r="D117" s="163"/>
      <c r="E117" s="163"/>
      <c r="F117" s="184" t="s">
        <v>970</v>
      </c>
      <c r="G117" s="163"/>
      <c r="H117" s="163" t="s">
        <v>1016</v>
      </c>
      <c r="I117" s="163" t="s">
        <v>1017</v>
      </c>
      <c r="J117" s="163"/>
      <c r="K117" s="175"/>
    </row>
    <row r="118" spans="2:11" customFormat="1" ht="15" customHeight="1" x14ac:dyDescent="0.2">
      <c r="B118" s="187"/>
      <c r="C118" s="193"/>
      <c r="D118" s="193"/>
      <c r="E118" s="193"/>
      <c r="F118" s="193"/>
      <c r="G118" s="193"/>
      <c r="H118" s="193"/>
      <c r="I118" s="193"/>
      <c r="J118" s="193"/>
      <c r="K118" s="189"/>
    </row>
    <row r="119" spans="2:11" customFormat="1" ht="18.75" customHeight="1" x14ac:dyDescent="0.2">
      <c r="B119" s="194"/>
      <c r="C119" s="195"/>
      <c r="D119" s="195"/>
      <c r="E119" s="195"/>
      <c r="F119" s="196"/>
      <c r="G119" s="195"/>
      <c r="H119" s="195"/>
      <c r="I119" s="195"/>
      <c r="J119" s="195"/>
      <c r="K119" s="194"/>
    </row>
    <row r="120" spans="2:11" customFormat="1" ht="18.75" customHeight="1" x14ac:dyDescent="0.2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</row>
    <row r="121" spans="2:11" customFormat="1" ht="7.5" customHeight="1" x14ac:dyDescent="0.2">
      <c r="B121" s="197"/>
      <c r="C121" s="198"/>
      <c r="D121" s="198"/>
      <c r="E121" s="198"/>
      <c r="F121" s="198"/>
      <c r="G121" s="198"/>
      <c r="H121" s="198"/>
      <c r="I121" s="198"/>
      <c r="J121" s="198"/>
      <c r="K121" s="199"/>
    </row>
    <row r="122" spans="2:11" customFormat="1" ht="45" customHeight="1" x14ac:dyDescent="0.2">
      <c r="B122" s="200"/>
      <c r="C122" s="274" t="s">
        <v>1018</v>
      </c>
      <c r="D122" s="274"/>
      <c r="E122" s="274"/>
      <c r="F122" s="274"/>
      <c r="G122" s="274"/>
      <c r="H122" s="274"/>
      <c r="I122" s="274"/>
      <c r="J122" s="274"/>
      <c r="K122" s="201"/>
    </row>
    <row r="123" spans="2:11" customFormat="1" ht="17.25" customHeight="1" x14ac:dyDescent="0.2">
      <c r="B123" s="202"/>
      <c r="C123" s="176" t="s">
        <v>964</v>
      </c>
      <c r="D123" s="176"/>
      <c r="E123" s="176"/>
      <c r="F123" s="176" t="s">
        <v>965</v>
      </c>
      <c r="G123" s="177"/>
      <c r="H123" s="176" t="s">
        <v>52</v>
      </c>
      <c r="I123" s="176" t="s">
        <v>55</v>
      </c>
      <c r="J123" s="176" t="s">
        <v>966</v>
      </c>
      <c r="K123" s="203"/>
    </row>
    <row r="124" spans="2:11" customFormat="1" ht="17.25" customHeight="1" x14ac:dyDescent="0.2">
      <c r="B124" s="202"/>
      <c r="C124" s="178" t="s">
        <v>967</v>
      </c>
      <c r="D124" s="178"/>
      <c r="E124" s="178"/>
      <c r="F124" s="179" t="s">
        <v>968</v>
      </c>
      <c r="G124" s="180"/>
      <c r="H124" s="178"/>
      <c r="I124" s="178"/>
      <c r="J124" s="178" t="s">
        <v>969</v>
      </c>
      <c r="K124" s="203"/>
    </row>
    <row r="125" spans="2:11" customFormat="1" ht="5.25" customHeight="1" x14ac:dyDescent="0.2">
      <c r="B125" s="204"/>
      <c r="C125" s="181"/>
      <c r="D125" s="181"/>
      <c r="E125" s="181"/>
      <c r="F125" s="181"/>
      <c r="G125" s="205"/>
      <c r="H125" s="181"/>
      <c r="I125" s="181"/>
      <c r="J125" s="181"/>
      <c r="K125" s="206"/>
    </row>
    <row r="126" spans="2:11" customFormat="1" ht="15" customHeight="1" x14ac:dyDescent="0.2">
      <c r="B126" s="204"/>
      <c r="C126" s="163" t="s">
        <v>973</v>
      </c>
      <c r="D126" s="183"/>
      <c r="E126" s="183"/>
      <c r="F126" s="184" t="s">
        <v>970</v>
      </c>
      <c r="G126" s="163"/>
      <c r="H126" s="163" t="s">
        <v>1010</v>
      </c>
      <c r="I126" s="163" t="s">
        <v>972</v>
      </c>
      <c r="J126" s="163">
        <v>120</v>
      </c>
      <c r="K126" s="207"/>
    </row>
    <row r="127" spans="2:11" customFormat="1" ht="15" customHeight="1" x14ac:dyDescent="0.2">
      <c r="B127" s="204"/>
      <c r="C127" s="163" t="s">
        <v>1019</v>
      </c>
      <c r="D127" s="163"/>
      <c r="E127" s="163"/>
      <c r="F127" s="184" t="s">
        <v>970</v>
      </c>
      <c r="G127" s="163"/>
      <c r="H127" s="163" t="s">
        <v>1020</v>
      </c>
      <c r="I127" s="163" t="s">
        <v>972</v>
      </c>
      <c r="J127" s="163" t="s">
        <v>1021</v>
      </c>
      <c r="K127" s="207"/>
    </row>
    <row r="128" spans="2:11" customFormat="1" ht="15" customHeight="1" x14ac:dyDescent="0.2">
      <c r="B128" s="204"/>
      <c r="C128" s="163" t="s">
        <v>918</v>
      </c>
      <c r="D128" s="163"/>
      <c r="E128" s="163"/>
      <c r="F128" s="184" t="s">
        <v>970</v>
      </c>
      <c r="G128" s="163"/>
      <c r="H128" s="163" t="s">
        <v>1022</v>
      </c>
      <c r="I128" s="163" t="s">
        <v>972</v>
      </c>
      <c r="J128" s="163" t="s">
        <v>1021</v>
      </c>
      <c r="K128" s="207"/>
    </row>
    <row r="129" spans="2:11" customFormat="1" ht="15" customHeight="1" x14ac:dyDescent="0.2">
      <c r="B129" s="204"/>
      <c r="C129" s="163" t="s">
        <v>981</v>
      </c>
      <c r="D129" s="163"/>
      <c r="E129" s="163"/>
      <c r="F129" s="184" t="s">
        <v>976</v>
      </c>
      <c r="G129" s="163"/>
      <c r="H129" s="163" t="s">
        <v>982</v>
      </c>
      <c r="I129" s="163" t="s">
        <v>972</v>
      </c>
      <c r="J129" s="163">
        <v>15</v>
      </c>
      <c r="K129" s="207"/>
    </row>
    <row r="130" spans="2:11" customFormat="1" ht="15" customHeight="1" x14ac:dyDescent="0.2">
      <c r="B130" s="204"/>
      <c r="C130" s="163" t="s">
        <v>983</v>
      </c>
      <c r="D130" s="163"/>
      <c r="E130" s="163"/>
      <c r="F130" s="184" t="s">
        <v>976</v>
      </c>
      <c r="G130" s="163"/>
      <c r="H130" s="163" t="s">
        <v>984</v>
      </c>
      <c r="I130" s="163" t="s">
        <v>972</v>
      </c>
      <c r="J130" s="163">
        <v>15</v>
      </c>
      <c r="K130" s="207"/>
    </row>
    <row r="131" spans="2:11" customFormat="1" ht="15" customHeight="1" x14ac:dyDescent="0.2">
      <c r="B131" s="204"/>
      <c r="C131" s="163" t="s">
        <v>985</v>
      </c>
      <c r="D131" s="163"/>
      <c r="E131" s="163"/>
      <c r="F131" s="184" t="s">
        <v>976</v>
      </c>
      <c r="G131" s="163"/>
      <c r="H131" s="163" t="s">
        <v>986</v>
      </c>
      <c r="I131" s="163" t="s">
        <v>972</v>
      </c>
      <c r="J131" s="163">
        <v>20</v>
      </c>
      <c r="K131" s="207"/>
    </row>
    <row r="132" spans="2:11" customFormat="1" ht="15" customHeight="1" x14ac:dyDescent="0.2">
      <c r="B132" s="204"/>
      <c r="C132" s="163" t="s">
        <v>987</v>
      </c>
      <c r="D132" s="163"/>
      <c r="E132" s="163"/>
      <c r="F132" s="184" t="s">
        <v>976</v>
      </c>
      <c r="G132" s="163"/>
      <c r="H132" s="163" t="s">
        <v>988</v>
      </c>
      <c r="I132" s="163" t="s">
        <v>972</v>
      </c>
      <c r="J132" s="163">
        <v>20</v>
      </c>
      <c r="K132" s="207"/>
    </row>
    <row r="133" spans="2:11" customFormat="1" ht="15" customHeight="1" x14ac:dyDescent="0.2">
      <c r="B133" s="204"/>
      <c r="C133" s="163" t="s">
        <v>975</v>
      </c>
      <c r="D133" s="163"/>
      <c r="E133" s="163"/>
      <c r="F133" s="184" t="s">
        <v>976</v>
      </c>
      <c r="G133" s="163"/>
      <c r="H133" s="163" t="s">
        <v>1010</v>
      </c>
      <c r="I133" s="163" t="s">
        <v>972</v>
      </c>
      <c r="J133" s="163">
        <v>50</v>
      </c>
      <c r="K133" s="207"/>
    </row>
    <row r="134" spans="2:11" customFormat="1" ht="15" customHeight="1" x14ac:dyDescent="0.2">
      <c r="B134" s="204"/>
      <c r="C134" s="163" t="s">
        <v>989</v>
      </c>
      <c r="D134" s="163"/>
      <c r="E134" s="163"/>
      <c r="F134" s="184" t="s">
        <v>976</v>
      </c>
      <c r="G134" s="163"/>
      <c r="H134" s="163" t="s">
        <v>1010</v>
      </c>
      <c r="I134" s="163" t="s">
        <v>972</v>
      </c>
      <c r="J134" s="163">
        <v>50</v>
      </c>
      <c r="K134" s="207"/>
    </row>
    <row r="135" spans="2:11" customFormat="1" ht="15" customHeight="1" x14ac:dyDescent="0.2">
      <c r="B135" s="204"/>
      <c r="C135" s="163" t="s">
        <v>995</v>
      </c>
      <c r="D135" s="163"/>
      <c r="E135" s="163"/>
      <c r="F135" s="184" t="s">
        <v>976</v>
      </c>
      <c r="G135" s="163"/>
      <c r="H135" s="163" t="s">
        <v>1010</v>
      </c>
      <c r="I135" s="163" t="s">
        <v>972</v>
      </c>
      <c r="J135" s="163">
        <v>50</v>
      </c>
      <c r="K135" s="207"/>
    </row>
    <row r="136" spans="2:11" customFormat="1" ht="15" customHeight="1" x14ac:dyDescent="0.2">
      <c r="B136" s="204"/>
      <c r="C136" s="163" t="s">
        <v>997</v>
      </c>
      <c r="D136" s="163"/>
      <c r="E136" s="163"/>
      <c r="F136" s="184" t="s">
        <v>976</v>
      </c>
      <c r="G136" s="163"/>
      <c r="H136" s="163" t="s">
        <v>1010</v>
      </c>
      <c r="I136" s="163" t="s">
        <v>972</v>
      </c>
      <c r="J136" s="163">
        <v>50</v>
      </c>
      <c r="K136" s="207"/>
    </row>
    <row r="137" spans="2:11" customFormat="1" ht="15" customHeight="1" x14ac:dyDescent="0.2">
      <c r="B137" s="204"/>
      <c r="C137" s="163" t="s">
        <v>998</v>
      </c>
      <c r="D137" s="163"/>
      <c r="E137" s="163"/>
      <c r="F137" s="184" t="s">
        <v>976</v>
      </c>
      <c r="G137" s="163"/>
      <c r="H137" s="163" t="s">
        <v>1023</v>
      </c>
      <c r="I137" s="163" t="s">
        <v>972</v>
      </c>
      <c r="J137" s="163">
        <v>255</v>
      </c>
      <c r="K137" s="207"/>
    </row>
    <row r="138" spans="2:11" customFormat="1" ht="15" customHeight="1" x14ac:dyDescent="0.2">
      <c r="B138" s="204"/>
      <c r="C138" s="163" t="s">
        <v>1000</v>
      </c>
      <c r="D138" s="163"/>
      <c r="E138" s="163"/>
      <c r="F138" s="184" t="s">
        <v>970</v>
      </c>
      <c r="G138" s="163"/>
      <c r="H138" s="163" t="s">
        <v>1024</v>
      </c>
      <c r="I138" s="163" t="s">
        <v>1002</v>
      </c>
      <c r="J138" s="163"/>
      <c r="K138" s="207"/>
    </row>
    <row r="139" spans="2:11" customFormat="1" ht="15" customHeight="1" x14ac:dyDescent="0.2">
      <c r="B139" s="204"/>
      <c r="C139" s="163" t="s">
        <v>1003</v>
      </c>
      <c r="D139" s="163"/>
      <c r="E139" s="163"/>
      <c r="F139" s="184" t="s">
        <v>970</v>
      </c>
      <c r="G139" s="163"/>
      <c r="H139" s="163" t="s">
        <v>1025</v>
      </c>
      <c r="I139" s="163" t="s">
        <v>1005</v>
      </c>
      <c r="J139" s="163"/>
      <c r="K139" s="207"/>
    </row>
    <row r="140" spans="2:11" customFormat="1" ht="15" customHeight="1" x14ac:dyDescent="0.2">
      <c r="B140" s="204"/>
      <c r="C140" s="163" t="s">
        <v>1006</v>
      </c>
      <c r="D140" s="163"/>
      <c r="E140" s="163"/>
      <c r="F140" s="184" t="s">
        <v>970</v>
      </c>
      <c r="G140" s="163"/>
      <c r="H140" s="163" t="s">
        <v>1006</v>
      </c>
      <c r="I140" s="163" t="s">
        <v>1005</v>
      </c>
      <c r="J140" s="163"/>
      <c r="K140" s="207"/>
    </row>
    <row r="141" spans="2:11" customFormat="1" ht="15" customHeight="1" x14ac:dyDescent="0.2">
      <c r="B141" s="204"/>
      <c r="C141" s="163" t="s">
        <v>36</v>
      </c>
      <c r="D141" s="163"/>
      <c r="E141" s="163"/>
      <c r="F141" s="184" t="s">
        <v>970</v>
      </c>
      <c r="G141" s="163"/>
      <c r="H141" s="163" t="s">
        <v>1026</v>
      </c>
      <c r="I141" s="163" t="s">
        <v>1005</v>
      </c>
      <c r="J141" s="163"/>
      <c r="K141" s="207"/>
    </row>
    <row r="142" spans="2:11" customFormat="1" ht="15" customHeight="1" x14ac:dyDescent="0.2">
      <c r="B142" s="204"/>
      <c r="C142" s="163" t="s">
        <v>1027</v>
      </c>
      <c r="D142" s="163"/>
      <c r="E142" s="163"/>
      <c r="F142" s="184" t="s">
        <v>970</v>
      </c>
      <c r="G142" s="163"/>
      <c r="H142" s="163" t="s">
        <v>1028</v>
      </c>
      <c r="I142" s="163" t="s">
        <v>1005</v>
      </c>
      <c r="J142" s="163"/>
      <c r="K142" s="207"/>
    </row>
    <row r="143" spans="2:11" customFormat="1" ht="15" customHeight="1" x14ac:dyDescent="0.2">
      <c r="B143" s="208"/>
      <c r="C143" s="209"/>
      <c r="D143" s="209"/>
      <c r="E143" s="209"/>
      <c r="F143" s="209"/>
      <c r="G143" s="209"/>
      <c r="H143" s="209"/>
      <c r="I143" s="209"/>
      <c r="J143" s="209"/>
      <c r="K143" s="210"/>
    </row>
    <row r="144" spans="2:11" customFormat="1" ht="18.75" customHeight="1" x14ac:dyDescent="0.2">
      <c r="B144" s="195"/>
      <c r="C144" s="195"/>
      <c r="D144" s="195"/>
      <c r="E144" s="195"/>
      <c r="F144" s="196"/>
      <c r="G144" s="195"/>
      <c r="H144" s="195"/>
      <c r="I144" s="195"/>
      <c r="J144" s="195"/>
      <c r="K144" s="195"/>
    </row>
    <row r="145" spans="2:11" customFormat="1" ht="18.75" customHeight="1" x14ac:dyDescent="0.2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</row>
    <row r="146" spans="2:11" customFormat="1" ht="7.5" customHeight="1" x14ac:dyDescent="0.2">
      <c r="B146" s="171"/>
      <c r="C146" s="172"/>
      <c r="D146" s="172"/>
      <c r="E146" s="172"/>
      <c r="F146" s="172"/>
      <c r="G146" s="172"/>
      <c r="H146" s="172"/>
      <c r="I146" s="172"/>
      <c r="J146" s="172"/>
      <c r="K146" s="173"/>
    </row>
    <row r="147" spans="2:11" customFormat="1" ht="45" customHeight="1" x14ac:dyDescent="0.2">
      <c r="B147" s="174"/>
      <c r="C147" s="276" t="s">
        <v>1029</v>
      </c>
      <c r="D147" s="276"/>
      <c r="E147" s="276"/>
      <c r="F147" s="276"/>
      <c r="G147" s="276"/>
      <c r="H147" s="276"/>
      <c r="I147" s="276"/>
      <c r="J147" s="276"/>
      <c r="K147" s="175"/>
    </row>
    <row r="148" spans="2:11" customFormat="1" ht="17.25" customHeight="1" x14ac:dyDescent="0.2">
      <c r="B148" s="174"/>
      <c r="C148" s="176" t="s">
        <v>964</v>
      </c>
      <c r="D148" s="176"/>
      <c r="E148" s="176"/>
      <c r="F148" s="176" t="s">
        <v>965</v>
      </c>
      <c r="G148" s="177"/>
      <c r="H148" s="176" t="s">
        <v>52</v>
      </c>
      <c r="I148" s="176" t="s">
        <v>55</v>
      </c>
      <c r="J148" s="176" t="s">
        <v>966</v>
      </c>
      <c r="K148" s="175"/>
    </row>
    <row r="149" spans="2:11" customFormat="1" ht="17.25" customHeight="1" x14ac:dyDescent="0.2">
      <c r="B149" s="174"/>
      <c r="C149" s="178" t="s">
        <v>967</v>
      </c>
      <c r="D149" s="178"/>
      <c r="E149" s="178"/>
      <c r="F149" s="179" t="s">
        <v>968</v>
      </c>
      <c r="G149" s="180"/>
      <c r="H149" s="178"/>
      <c r="I149" s="178"/>
      <c r="J149" s="178" t="s">
        <v>969</v>
      </c>
      <c r="K149" s="175"/>
    </row>
    <row r="150" spans="2:11" customFormat="1" ht="5.25" customHeight="1" x14ac:dyDescent="0.2">
      <c r="B150" s="186"/>
      <c r="C150" s="181"/>
      <c r="D150" s="181"/>
      <c r="E150" s="181"/>
      <c r="F150" s="181"/>
      <c r="G150" s="182"/>
      <c r="H150" s="181"/>
      <c r="I150" s="181"/>
      <c r="J150" s="181"/>
      <c r="K150" s="207"/>
    </row>
    <row r="151" spans="2:11" customFormat="1" ht="15" customHeight="1" x14ac:dyDescent="0.2">
      <c r="B151" s="186"/>
      <c r="C151" s="211" t="s">
        <v>973</v>
      </c>
      <c r="D151" s="163"/>
      <c r="E151" s="163"/>
      <c r="F151" s="212" t="s">
        <v>970</v>
      </c>
      <c r="G151" s="163"/>
      <c r="H151" s="211" t="s">
        <v>1010</v>
      </c>
      <c r="I151" s="211" t="s">
        <v>972</v>
      </c>
      <c r="J151" s="211">
        <v>120</v>
      </c>
      <c r="K151" s="207"/>
    </row>
    <row r="152" spans="2:11" customFormat="1" ht="15" customHeight="1" x14ac:dyDescent="0.2">
      <c r="B152" s="186"/>
      <c r="C152" s="211" t="s">
        <v>1019</v>
      </c>
      <c r="D152" s="163"/>
      <c r="E152" s="163"/>
      <c r="F152" s="212" t="s">
        <v>970</v>
      </c>
      <c r="G152" s="163"/>
      <c r="H152" s="211" t="s">
        <v>1030</v>
      </c>
      <c r="I152" s="211" t="s">
        <v>972</v>
      </c>
      <c r="J152" s="211" t="s">
        <v>1021</v>
      </c>
      <c r="K152" s="207"/>
    </row>
    <row r="153" spans="2:11" customFormat="1" ht="15" customHeight="1" x14ac:dyDescent="0.2">
      <c r="B153" s="186"/>
      <c r="C153" s="211" t="s">
        <v>918</v>
      </c>
      <c r="D153" s="163"/>
      <c r="E153" s="163"/>
      <c r="F153" s="212" t="s">
        <v>970</v>
      </c>
      <c r="G153" s="163"/>
      <c r="H153" s="211" t="s">
        <v>1031</v>
      </c>
      <c r="I153" s="211" t="s">
        <v>972</v>
      </c>
      <c r="J153" s="211" t="s">
        <v>1021</v>
      </c>
      <c r="K153" s="207"/>
    </row>
    <row r="154" spans="2:11" customFormat="1" ht="15" customHeight="1" x14ac:dyDescent="0.2">
      <c r="B154" s="186"/>
      <c r="C154" s="211" t="s">
        <v>975</v>
      </c>
      <c r="D154" s="163"/>
      <c r="E154" s="163"/>
      <c r="F154" s="212" t="s">
        <v>976</v>
      </c>
      <c r="G154" s="163"/>
      <c r="H154" s="211" t="s">
        <v>1010</v>
      </c>
      <c r="I154" s="211" t="s">
        <v>972</v>
      </c>
      <c r="J154" s="211">
        <v>50</v>
      </c>
      <c r="K154" s="207"/>
    </row>
    <row r="155" spans="2:11" customFormat="1" ht="15" customHeight="1" x14ac:dyDescent="0.2">
      <c r="B155" s="186"/>
      <c r="C155" s="211" t="s">
        <v>978</v>
      </c>
      <c r="D155" s="163"/>
      <c r="E155" s="163"/>
      <c r="F155" s="212" t="s">
        <v>970</v>
      </c>
      <c r="G155" s="163"/>
      <c r="H155" s="211" t="s">
        <v>1010</v>
      </c>
      <c r="I155" s="211" t="s">
        <v>980</v>
      </c>
      <c r="J155" s="211"/>
      <c r="K155" s="207"/>
    </row>
    <row r="156" spans="2:11" customFormat="1" ht="15" customHeight="1" x14ac:dyDescent="0.2">
      <c r="B156" s="186"/>
      <c r="C156" s="211" t="s">
        <v>989</v>
      </c>
      <c r="D156" s="163"/>
      <c r="E156" s="163"/>
      <c r="F156" s="212" t="s">
        <v>976</v>
      </c>
      <c r="G156" s="163"/>
      <c r="H156" s="211" t="s">
        <v>1010</v>
      </c>
      <c r="I156" s="211" t="s">
        <v>972</v>
      </c>
      <c r="J156" s="211">
        <v>50</v>
      </c>
      <c r="K156" s="207"/>
    </row>
    <row r="157" spans="2:11" customFormat="1" ht="15" customHeight="1" x14ac:dyDescent="0.2">
      <c r="B157" s="186"/>
      <c r="C157" s="211" t="s">
        <v>997</v>
      </c>
      <c r="D157" s="163"/>
      <c r="E157" s="163"/>
      <c r="F157" s="212" t="s">
        <v>976</v>
      </c>
      <c r="G157" s="163"/>
      <c r="H157" s="211" t="s">
        <v>1010</v>
      </c>
      <c r="I157" s="211" t="s">
        <v>972</v>
      </c>
      <c r="J157" s="211">
        <v>50</v>
      </c>
      <c r="K157" s="207"/>
    </row>
    <row r="158" spans="2:11" customFormat="1" ht="15" customHeight="1" x14ac:dyDescent="0.2">
      <c r="B158" s="186"/>
      <c r="C158" s="211" t="s">
        <v>995</v>
      </c>
      <c r="D158" s="163"/>
      <c r="E158" s="163"/>
      <c r="F158" s="212" t="s">
        <v>976</v>
      </c>
      <c r="G158" s="163"/>
      <c r="H158" s="211" t="s">
        <v>1010</v>
      </c>
      <c r="I158" s="211" t="s">
        <v>972</v>
      </c>
      <c r="J158" s="211">
        <v>50</v>
      </c>
      <c r="K158" s="207"/>
    </row>
    <row r="159" spans="2:11" customFormat="1" ht="15" customHeight="1" x14ac:dyDescent="0.2">
      <c r="B159" s="186"/>
      <c r="C159" s="211" t="s">
        <v>88</v>
      </c>
      <c r="D159" s="163"/>
      <c r="E159" s="163"/>
      <c r="F159" s="212" t="s">
        <v>970</v>
      </c>
      <c r="G159" s="163"/>
      <c r="H159" s="211" t="s">
        <v>1032</v>
      </c>
      <c r="I159" s="211" t="s">
        <v>972</v>
      </c>
      <c r="J159" s="211" t="s">
        <v>1033</v>
      </c>
      <c r="K159" s="207"/>
    </row>
    <row r="160" spans="2:11" customFormat="1" ht="15" customHeight="1" x14ac:dyDescent="0.2">
      <c r="B160" s="186"/>
      <c r="C160" s="211" t="s">
        <v>1034</v>
      </c>
      <c r="D160" s="163"/>
      <c r="E160" s="163"/>
      <c r="F160" s="212" t="s">
        <v>970</v>
      </c>
      <c r="G160" s="163"/>
      <c r="H160" s="211" t="s">
        <v>1035</v>
      </c>
      <c r="I160" s="211" t="s">
        <v>1005</v>
      </c>
      <c r="J160" s="211"/>
      <c r="K160" s="207"/>
    </row>
    <row r="161" spans="2:11" customFormat="1" ht="15" customHeight="1" x14ac:dyDescent="0.2">
      <c r="B161" s="213"/>
      <c r="C161" s="193"/>
      <c r="D161" s="193"/>
      <c r="E161" s="193"/>
      <c r="F161" s="193"/>
      <c r="G161" s="193"/>
      <c r="H161" s="193"/>
      <c r="I161" s="193"/>
      <c r="J161" s="193"/>
      <c r="K161" s="214"/>
    </row>
    <row r="162" spans="2:11" customFormat="1" ht="18.75" customHeight="1" x14ac:dyDescent="0.2">
      <c r="B162" s="195"/>
      <c r="C162" s="205"/>
      <c r="D162" s="205"/>
      <c r="E162" s="205"/>
      <c r="F162" s="215"/>
      <c r="G162" s="205"/>
      <c r="H162" s="205"/>
      <c r="I162" s="205"/>
      <c r="J162" s="205"/>
      <c r="K162" s="195"/>
    </row>
    <row r="163" spans="2:11" customFormat="1" ht="18.75" customHeight="1" x14ac:dyDescent="0.2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</row>
    <row r="164" spans="2:11" customFormat="1" ht="7.5" customHeight="1" x14ac:dyDescent="0.2">
      <c r="B164" s="152"/>
      <c r="C164" s="153"/>
      <c r="D164" s="153"/>
      <c r="E164" s="153"/>
      <c r="F164" s="153"/>
      <c r="G164" s="153"/>
      <c r="H164" s="153"/>
      <c r="I164" s="153"/>
      <c r="J164" s="153"/>
      <c r="K164" s="154"/>
    </row>
    <row r="165" spans="2:11" customFormat="1" ht="45" customHeight="1" x14ac:dyDescent="0.2">
      <c r="B165" s="155"/>
      <c r="C165" s="274" t="s">
        <v>1036</v>
      </c>
      <c r="D165" s="274"/>
      <c r="E165" s="274"/>
      <c r="F165" s="274"/>
      <c r="G165" s="274"/>
      <c r="H165" s="274"/>
      <c r="I165" s="274"/>
      <c r="J165" s="274"/>
      <c r="K165" s="156"/>
    </row>
    <row r="166" spans="2:11" customFormat="1" ht="17.25" customHeight="1" x14ac:dyDescent="0.2">
      <c r="B166" s="155"/>
      <c r="C166" s="176" t="s">
        <v>964</v>
      </c>
      <c r="D166" s="176"/>
      <c r="E166" s="176"/>
      <c r="F166" s="176" t="s">
        <v>965</v>
      </c>
      <c r="G166" s="216"/>
      <c r="H166" s="217" t="s">
        <v>52</v>
      </c>
      <c r="I166" s="217" t="s">
        <v>55</v>
      </c>
      <c r="J166" s="176" t="s">
        <v>966</v>
      </c>
      <c r="K166" s="156"/>
    </row>
    <row r="167" spans="2:11" customFormat="1" ht="17.25" customHeight="1" x14ac:dyDescent="0.2">
      <c r="B167" s="157"/>
      <c r="C167" s="178" t="s">
        <v>967</v>
      </c>
      <c r="D167" s="178"/>
      <c r="E167" s="178"/>
      <c r="F167" s="179" t="s">
        <v>968</v>
      </c>
      <c r="G167" s="218"/>
      <c r="H167" s="219"/>
      <c r="I167" s="219"/>
      <c r="J167" s="178" t="s">
        <v>969</v>
      </c>
      <c r="K167" s="158"/>
    </row>
    <row r="168" spans="2:11" customFormat="1" ht="5.25" customHeight="1" x14ac:dyDescent="0.2">
      <c r="B168" s="186"/>
      <c r="C168" s="181"/>
      <c r="D168" s="181"/>
      <c r="E168" s="181"/>
      <c r="F168" s="181"/>
      <c r="G168" s="182"/>
      <c r="H168" s="181"/>
      <c r="I168" s="181"/>
      <c r="J168" s="181"/>
      <c r="K168" s="207"/>
    </row>
    <row r="169" spans="2:11" customFormat="1" ht="15" customHeight="1" x14ac:dyDescent="0.2">
      <c r="B169" s="186"/>
      <c r="C169" s="163" t="s">
        <v>973</v>
      </c>
      <c r="D169" s="163"/>
      <c r="E169" s="163"/>
      <c r="F169" s="184" t="s">
        <v>970</v>
      </c>
      <c r="G169" s="163"/>
      <c r="H169" s="163" t="s">
        <v>1010</v>
      </c>
      <c r="I169" s="163" t="s">
        <v>972</v>
      </c>
      <c r="J169" s="163">
        <v>120</v>
      </c>
      <c r="K169" s="207"/>
    </row>
    <row r="170" spans="2:11" customFormat="1" ht="15" customHeight="1" x14ac:dyDescent="0.2">
      <c r="B170" s="186"/>
      <c r="C170" s="163" t="s">
        <v>1019</v>
      </c>
      <c r="D170" s="163"/>
      <c r="E170" s="163"/>
      <c r="F170" s="184" t="s">
        <v>970</v>
      </c>
      <c r="G170" s="163"/>
      <c r="H170" s="163" t="s">
        <v>1020</v>
      </c>
      <c r="I170" s="163" t="s">
        <v>972</v>
      </c>
      <c r="J170" s="163" t="s">
        <v>1021</v>
      </c>
      <c r="K170" s="207"/>
    </row>
    <row r="171" spans="2:11" customFormat="1" ht="15" customHeight="1" x14ac:dyDescent="0.2">
      <c r="B171" s="186"/>
      <c r="C171" s="163" t="s">
        <v>918</v>
      </c>
      <c r="D171" s="163"/>
      <c r="E171" s="163"/>
      <c r="F171" s="184" t="s">
        <v>970</v>
      </c>
      <c r="G171" s="163"/>
      <c r="H171" s="163" t="s">
        <v>1037</v>
      </c>
      <c r="I171" s="163" t="s">
        <v>972</v>
      </c>
      <c r="J171" s="163" t="s">
        <v>1021</v>
      </c>
      <c r="K171" s="207"/>
    </row>
    <row r="172" spans="2:11" customFormat="1" ht="15" customHeight="1" x14ac:dyDescent="0.2">
      <c r="B172" s="186"/>
      <c r="C172" s="163" t="s">
        <v>975</v>
      </c>
      <c r="D172" s="163"/>
      <c r="E172" s="163"/>
      <c r="F172" s="184" t="s">
        <v>976</v>
      </c>
      <c r="G172" s="163"/>
      <c r="H172" s="163" t="s">
        <v>1037</v>
      </c>
      <c r="I172" s="163" t="s">
        <v>972</v>
      </c>
      <c r="J172" s="163">
        <v>50</v>
      </c>
      <c r="K172" s="207"/>
    </row>
    <row r="173" spans="2:11" customFormat="1" ht="15" customHeight="1" x14ac:dyDescent="0.2">
      <c r="B173" s="186"/>
      <c r="C173" s="163" t="s">
        <v>978</v>
      </c>
      <c r="D173" s="163"/>
      <c r="E173" s="163"/>
      <c r="F173" s="184" t="s">
        <v>970</v>
      </c>
      <c r="G173" s="163"/>
      <c r="H173" s="163" t="s">
        <v>1037</v>
      </c>
      <c r="I173" s="163" t="s">
        <v>980</v>
      </c>
      <c r="J173" s="163"/>
      <c r="K173" s="207"/>
    </row>
    <row r="174" spans="2:11" customFormat="1" ht="15" customHeight="1" x14ac:dyDescent="0.2">
      <c r="B174" s="186"/>
      <c r="C174" s="163" t="s">
        <v>989</v>
      </c>
      <c r="D174" s="163"/>
      <c r="E174" s="163"/>
      <c r="F174" s="184" t="s">
        <v>976</v>
      </c>
      <c r="G174" s="163"/>
      <c r="H174" s="163" t="s">
        <v>1037</v>
      </c>
      <c r="I174" s="163" t="s">
        <v>972</v>
      </c>
      <c r="J174" s="163">
        <v>50</v>
      </c>
      <c r="K174" s="207"/>
    </row>
    <row r="175" spans="2:11" customFormat="1" ht="15" customHeight="1" x14ac:dyDescent="0.2">
      <c r="B175" s="186"/>
      <c r="C175" s="163" t="s">
        <v>997</v>
      </c>
      <c r="D175" s="163"/>
      <c r="E175" s="163"/>
      <c r="F175" s="184" t="s">
        <v>976</v>
      </c>
      <c r="G175" s="163"/>
      <c r="H175" s="163" t="s">
        <v>1037</v>
      </c>
      <c r="I175" s="163" t="s">
        <v>972</v>
      </c>
      <c r="J175" s="163">
        <v>50</v>
      </c>
      <c r="K175" s="207"/>
    </row>
    <row r="176" spans="2:11" customFormat="1" ht="15" customHeight="1" x14ac:dyDescent="0.2">
      <c r="B176" s="186"/>
      <c r="C176" s="163" t="s">
        <v>995</v>
      </c>
      <c r="D176" s="163"/>
      <c r="E176" s="163"/>
      <c r="F176" s="184" t="s">
        <v>976</v>
      </c>
      <c r="G176" s="163"/>
      <c r="H176" s="163" t="s">
        <v>1037</v>
      </c>
      <c r="I176" s="163" t="s">
        <v>972</v>
      </c>
      <c r="J176" s="163">
        <v>50</v>
      </c>
      <c r="K176" s="207"/>
    </row>
    <row r="177" spans="2:11" customFormat="1" ht="15" customHeight="1" x14ac:dyDescent="0.2">
      <c r="B177" s="186"/>
      <c r="C177" s="163" t="s">
        <v>112</v>
      </c>
      <c r="D177" s="163"/>
      <c r="E177" s="163"/>
      <c r="F177" s="184" t="s">
        <v>970</v>
      </c>
      <c r="G177" s="163"/>
      <c r="H177" s="163" t="s">
        <v>1038</v>
      </c>
      <c r="I177" s="163" t="s">
        <v>1039</v>
      </c>
      <c r="J177" s="163"/>
      <c r="K177" s="207"/>
    </row>
    <row r="178" spans="2:11" customFormat="1" ht="15" customHeight="1" x14ac:dyDescent="0.2">
      <c r="B178" s="186"/>
      <c r="C178" s="163" t="s">
        <v>55</v>
      </c>
      <c r="D178" s="163"/>
      <c r="E178" s="163"/>
      <c r="F178" s="184" t="s">
        <v>970</v>
      </c>
      <c r="G178" s="163"/>
      <c r="H178" s="163" t="s">
        <v>1040</v>
      </c>
      <c r="I178" s="163" t="s">
        <v>1041</v>
      </c>
      <c r="J178" s="163">
        <v>1</v>
      </c>
      <c r="K178" s="207"/>
    </row>
    <row r="179" spans="2:11" customFormat="1" ht="15" customHeight="1" x14ac:dyDescent="0.2">
      <c r="B179" s="186"/>
      <c r="C179" s="163" t="s">
        <v>51</v>
      </c>
      <c r="D179" s="163"/>
      <c r="E179" s="163"/>
      <c r="F179" s="184" t="s">
        <v>970</v>
      </c>
      <c r="G179" s="163"/>
      <c r="H179" s="163" t="s">
        <v>1042</v>
      </c>
      <c r="I179" s="163" t="s">
        <v>972</v>
      </c>
      <c r="J179" s="163">
        <v>20</v>
      </c>
      <c r="K179" s="207"/>
    </row>
    <row r="180" spans="2:11" customFormat="1" ht="15" customHeight="1" x14ac:dyDescent="0.2">
      <c r="B180" s="186"/>
      <c r="C180" s="163" t="s">
        <v>52</v>
      </c>
      <c r="D180" s="163"/>
      <c r="E180" s="163"/>
      <c r="F180" s="184" t="s">
        <v>970</v>
      </c>
      <c r="G180" s="163"/>
      <c r="H180" s="163" t="s">
        <v>1043</v>
      </c>
      <c r="I180" s="163" t="s">
        <v>972</v>
      </c>
      <c r="J180" s="163">
        <v>255</v>
      </c>
      <c r="K180" s="207"/>
    </row>
    <row r="181" spans="2:11" customFormat="1" ht="15" customHeight="1" x14ac:dyDescent="0.2">
      <c r="B181" s="186"/>
      <c r="C181" s="163" t="s">
        <v>113</v>
      </c>
      <c r="D181" s="163"/>
      <c r="E181" s="163"/>
      <c r="F181" s="184" t="s">
        <v>970</v>
      </c>
      <c r="G181" s="163"/>
      <c r="H181" s="163" t="s">
        <v>934</v>
      </c>
      <c r="I181" s="163" t="s">
        <v>972</v>
      </c>
      <c r="J181" s="163">
        <v>10</v>
      </c>
      <c r="K181" s="207"/>
    </row>
    <row r="182" spans="2:11" customFormat="1" ht="15" customHeight="1" x14ac:dyDescent="0.2">
      <c r="B182" s="186"/>
      <c r="C182" s="163" t="s">
        <v>114</v>
      </c>
      <c r="D182" s="163"/>
      <c r="E182" s="163"/>
      <c r="F182" s="184" t="s">
        <v>970</v>
      </c>
      <c r="G182" s="163"/>
      <c r="H182" s="163" t="s">
        <v>1044</v>
      </c>
      <c r="I182" s="163" t="s">
        <v>1005</v>
      </c>
      <c r="J182" s="163"/>
      <c r="K182" s="207"/>
    </row>
    <row r="183" spans="2:11" customFormat="1" ht="15" customHeight="1" x14ac:dyDescent="0.2">
      <c r="B183" s="186"/>
      <c r="C183" s="163" t="s">
        <v>1045</v>
      </c>
      <c r="D183" s="163"/>
      <c r="E183" s="163"/>
      <c r="F183" s="184" t="s">
        <v>970</v>
      </c>
      <c r="G183" s="163"/>
      <c r="H183" s="163" t="s">
        <v>1046</v>
      </c>
      <c r="I183" s="163" t="s">
        <v>1005</v>
      </c>
      <c r="J183" s="163"/>
      <c r="K183" s="207"/>
    </row>
    <row r="184" spans="2:11" customFormat="1" ht="15" customHeight="1" x14ac:dyDescent="0.2">
      <c r="B184" s="186"/>
      <c r="C184" s="163" t="s">
        <v>1034</v>
      </c>
      <c r="D184" s="163"/>
      <c r="E184" s="163"/>
      <c r="F184" s="184" t="s">
        <v>970</v>
      </c>
      <c r="G184" s="163"/>
      <c r="H184" s="163" t="s">
        <v>1047</v>
      </c>
      <c r="I184" s="163" t="s">
        <v>1005</v>
      </c>
      <c r="J184" s="163"/>
      <c r="K184" s="207"/>
    </row>
    <row r="185" spans="2:11" customFormat="1" ht="15" customHeight="1" x14ac:dyDescent="0.2">
      <c r="B185" s="186"/>
      <c r="C185" s="163" t="s">
        <v>116</v>
      </c>
      <c r="D185" s="163"/>
      <c r="E185" s="163"/>
      <c r="F185" s="184" t="s">
        <v>976</v>
      </c>
      <c r="G185" s="163"/>
      <c r="H185" s="163" t="s">
        <v>1048</v>
      </c>
      <c r="I185" s="163" t="s">
        <v>972</v>
      </c>
      <c r="J185" s="163">
        <v>50</v>
      </c>
      <c r="K185" s="207"/>
    </row>
    <row r="186" spans="2:11" customFormat="1" ht="15" customHeight="1" x14ac:dyDescent="0.2">
      <c r="B186" s="186"/>
      <c r="C186" s="163" t="s">
        <v>1049</v>
      </c>
      <c r="D186" s="163"/>
      <c r="E186" s="163"/>
      <c r="F186" s="184" t="s">
        <v>976</v>
      </c>
      <c r="G186" s="163"/>
      <c r="H186" s="163" t="s">
        <v>1050</v>
      </c>
      <c r="I186" s="163" t="s">
        <v>1051</v>
      </c>
      <c r="J186" s="163"/>
      <c r="K186" s="207"/>
    </row>
    <row r="187" spans="2:11" customFormat="1" ht="15" customHeight="1" x14ac:dyDescent="0.2">
      <c r="B187" s="186"/>
      <c r="C187" s="163" t="s">
        <v>1052</v>
      </c>
      <c r="D187" s="163"/>
      <c r="E187" s="163"/>
      <c r="F187" s="184" t="s">
        <v>976</v>
      </c>
      <c r="G187" s="163"/>
      <c r="H187" s="163" t="s">
        <v>1053</v>
      </c>
      <c r="I187" s="163" t="s">
        <v>1051</v>
      </c>
      <c r="J187" s="163"/>
      <c r="K187" s="207"/>
    </row>
    <row r="188" spans="2:11" customFormat="1" ht="15" customHeight="1" x14ac:dyDescent="0.2">
      <c r="B188" s="186"/>
      <c r="C188" s="163" t="s">
        <v>1054</v>
      </c>
      <c r="D188" s="163"/>
      <c r="E188" s="163"/>
      <c r="F188" s="184" t="s">
        <v>976</v>
      </c>
      <c r="G188" s="163"/>
      <c r="H188" s="163" t="s">
        <v>1055</v>
      </c>
      <c r="I188" s="163" t="s">
        <v>1051</v>
      </c>
      <c r="J188" s="163"/>
      <c r="K188" s="207"/>
    </row>
    <row r="189" spans="2:11" customFormat="1" ht="15" customHeight="1" x14ac:dyDescent="0.2">
      <c r="B189" s="186"/>
      <c r="C189" s="220" t="s">
        <v>1056</v>
      </c>
      <c r="D189" s="163"/>
      <c r="E189" s="163"/>
      <c r="F189" s="184" t="s">
        <v>976</v>
      </c>
      <c r="G189" s="163"/>
      <c r="H189" s="163" t="s">
        <v>1057</v>
      </c>
      <c r="I189" s="163" t="s">
        <v>1058</v>
      </c>
      <c r="J189" s="221" t="s">
        <v>1059</v>
      </c>
      <c r="K189" s="207"/>
    </row>
    <row r="190" spans="2:11" customFormat="1" ht="15" customHeight="1" x14ac:dyDescent="0.2">
      <c r="B190" s="222"/>
      <c r="C190" s="223" t="s">
        <v>1060</v>
      </c>
      <c r="D190" s="224"/>
      <c r="E190" s="224"/>
      <c r="F190" s="225" t="s">
        <v>976</v>
      </c>
      <c r="G190" s="224"/>
      <c r="H190" s="224" t="s">
        <v>1061</v>
      </c>
      <c r="I190" s="224" t="s">
        <v>1058</v>
      </c>
      <c r="J190" s="226" t="s">
        <v>1059</v>
      </c>
      <c r="K190" s="227"/>
    </row>
    <row r="191" spans="2:11" customFormat="1" ht="15" customHeight="1" x14ac:dyDescent="0.2">
      <c r="B191" s="186"/>
      <c r="C191" s="220" t="s">
        <v>40</v>
      </c>
      <c r="D191" s="163"/>
      <c r="E191" s="163"/>
      <c r="F191" s="184" t="s">
        <v>970</v>
      </c>
      <c r="G191" s="163"/>
      <c r="H191" s="160" t="s">
        <v>1062</v>
      </c>
      <c r="I191" s="163" t="s">
        <v>1063</v>
      </c>
      <c r="J191" s="163"/>
      <c r="K191" s="207"/>
    </row>
    <row r="192" spans="2:11" customFormat="1" ht="15" customHeight="1" x14ac:dyDescent="0.2">
      <c r="B192" s="186"/>
      <c r="C192" s="220" t="s">
        <v>1064</v>
      </c>
      <c r="D192" s="163"/>
      <c r="E192" s="163"/>
      <c r="F192" s="184" t="s">
        <v>970</v>
      </c>
      <c r="G192" s="163"/>
      <c r="H192" s="163" t="s">
        <v>1065</v>
      </c>
      <c r="I192" s="163" t="s">
        <v>1005</v>
      </c>
      <c r="J192" s="163"/>
      <c r="K192" s="207"/>
    </row>
    <row r="193" spans="2:11" customFormat="1" ht="15" customHeight="1" x14ac:dyDescent="0.2">
      <c r="B193" s="186"/>
      <c r="C193" s="220" t="s">
        <v>1066</v>
      </c>
      <c r="D193" s="163"/>
      <c r="E193" s="163"/>
      <c r="F193" s="184" t="s">
        <v>970</v>
      </c>
      <c r="G193" s="163"/>
      <c r="H193" s="163" t="s">
        <v>1067</v>
      </c>
      <c r="I193" s="163" t="s">
        <v>1005</v>
      </c>
      <c r="J193" s="163"/>
      <c r="K193" s="207"/>
    </row>
    <row r="194" spans="2:11" customFormat="1" ht="15" customHeight="1" x14ac:dyDescent="0.2">
      <c r="B194" s="186"/>
      <c r="C194" s="220" t="s">
        <v>1068</v>
      </c>
      <c r="D194" s="163"/>
      <c r="E194" s="163"/>
      <c r="F194" s="184" t="s">
        <v>976</v>
      </c>
      <c r="G194" s="163"/>
      <c r="H194" s="163" t="s">
        <v>1069</v>
      </c>
      <c r="I194" s="163" t="s">
        <v>1005</v>
      </c>
      <c r="J194" s="163"/>
      <c r="K194" s="207"/>
    </row>
    <row r="195" spans="2:11" customFormat="1" ht="15" customHeight="1" x14ac:dyDescent="0.2">
      <c r="B195" s="213"/>
      <c r="C195" s="228"/>
      <c r="D195" s="193"/>
      <c r="E195" s="193"/>
      <c r="F195" s="193"/>
      <c r="G195" s="193"/>
      <c r="H195" s="193"/>
      <c r="I195" s="193"/>
      <c r="J195" s="193"/>
      <c r="K195" s="214"/>
    </row>
    <row r="196" spans="2:11" customFormat="1" ht="18.75" customHeight="1" x14ac:dyDescent="0.2">
      <c r="B196" s="195"/>
      <c r="C196" s="205"/>
      <c r="D196" s="205"/>
      <c r="E196" s="205"/>
      <c r="F196" s="215"/>
      <c r="G196" s="205"/>
      <c r="H196" s="205"/>
      <c r="I196" s="205"/>
      <c r="J196" s="205"/>
      <c r="K196" s="195"/>
    </row>
    <row r="197" spans="2:11" customFormat="1" ht="18.75" customHeight="1" x14ac:dyDescent="0.2">
      <c r="B197" s="195"/>
      <c r="C197" s="205"/>
      <c r="D197" s="205"/>
      <c r="E197" s="205"/>
      <c r="F197" s="215"/>
      <c r="G197" s="205"/>
      <c r="H197" s="205"/>
      <c r="I197" s="205"/>
      <c r="J197" s="205"/>
      <c r="K197" s="195"/>
    </row>
    <row r="198" spans="2:11" customFormat="1" ht="18.75" customHeight="1" x14ac:dyDescent="0.2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</row>
    <row r="199" spans="2:11" customFormat="1" ht="12" x14ac:dyDescent="0.2">
      <c r="B199" s="152"/>
      <c r="C199" s="153"/>
      <c r="D199" s="153"/>
      <c r="E199" s="153"/>
      <c r="F199" s="153"/>
      <c r="G199" s="153"/>
      <c r="H199" s="153"/>
      <c r="I199" s="153"/>
      <c r="J199" s="153"/>
      <c r="K199" s="154"/>
    </row>
    <row r="200" spans="2:11" customFormat="1" ht="22.2" x14ac:dyDescent="0.2">
      <c r="B200" s="155"/>
      <c r="C200" s="274" t="s">
        <v>1070</v>
      </c>
      <c r="D200" s="274"/>
      <c r="E200" s="274"/>
      <c r="F200" s="274"/>
      <c r="G200" s="274"/>
      <c r="H200" s="274"/>
      <c r="I200" s="274"/>
      <c r="J200" s="274"/>
      <c r="K200" s="156"/>
    </row>
    <row r="201" spans="2:11" customFormat="1" ht="25.5" customHeight="1" x14ac:dyDescent="0.3">
      <c r="B201" s="155"/>
      <c r="C201" s="229" t="s">
        <v>1071</v>
      </c>
      <c r="D201" s="229"/>
      <c r="E201" s="229"/>
      <c r="F201" s="229" t="s">
        <v>1072</v>
      </c>
      <c r="G201" s="230"/>
      <c r="H201" s="275" t="s">
        <v>1073</v>
      </c>
      <c r="I201" s="275"/>
      <c r="J201" s="275"/>
      <c r="K201" s="156"/>
    </row>
    <row r="202" spans="2:11" customFormat="1" ht="5.25" customHeight="1" x14ac:dyDescent="0.2">
      <c r="B202" s="186"/>
      <c r="C202" s="181"/>
      <c r="D202" s="181"/>
      <c r="E202" s="181"/>
      <c r="F202" s="181"/>
      <c r="G202" s="205"/>
      <c r="H202" s="181"/>
      <c r="I202" s="181"/>
      <c r="J202" s="181"/>
      <c r="K202" s="207"/>
    </row>
    <row r="203" spans="2:11" customFormat="1" ht="15" customHeight="1" x14ac:dyDescent="0.2">
      <c r="B203" s="186"/>
      <c r="C203" s="163" t="s">
        <v>1063</v>
      </c>
      <c r="D203" s="163"/>
      <c r="E203" s="163"/>
      <c r="F203" s="184" t="s">
        <v>41</v>
      </c>
      <c r="G203" s="163"/>
      <c r="H203" s="273" t="s">
        <v>1074</v>
      </c>
      <c r="I203" s="273"/>
      <c r="J203" s="273"/>
      <c r="K203" s="207"/>
    </row>
    <row r="204" spans="2:11" customFormat="1" ht="15" customHeight="1" x14ac:dyDescent="0.2">
      <c r="B204" s="186"/>
      <c r="C204" s="163"/>
      <c r="D204" s="163"/>
      <c r="E204" s="163"/>
      <c r="F204" s="184" t="s">
        <v>42</v>
      </c>
      <c r="G204" s="163"/>
      <c r="H204" s="273" t="s">
        <v>1075</v>
      </c>
      <c r="I204" s="273"/>
      <c r="J204" s="273"/>
      <c r="K204" s="207"/>
    </row>
    <row r="205" spans="2:11" customFormat="1" ht="15" customHeight="1" x14ac:dyDescent="0.2">
      <c r="B205" s="186"/>
      <c r="C205" s="163"/>
      <c r="D205" s="163"/>
      <c r="E205" s="163"/>
      <c r="F205" s="184" t="s">
        <v>45</v>
      </c>
      <c r="G205" s="163"/>
      <c r="H205" s="273" t="s">
        <v>1076</v>
      </c>
      <c r="I205" s="273"/>
      <c r="J205" s="273"/>
      <c r="K205" s="207"/>
    </row>
    <row r="206" spans="2:11" customFormat="1" ht="15" customHeight="1" x14ac:dyDescent="0.2">
      <c r="B206" s="186"/>
      <c r="C206" s="163"/>
      <c r="D206" s="163"/>
      <c r="E206" s="163"/>
      <c r="F206" s="184" t="s">
        <v>43</v>
      </c>
      <c r="G206" s="163"/>
      <c r="H206" s="273" t="s">
        <v>1077</v>
      </c>
      <c r="I206" s="273"/>
      <c r="J206" s="273"/>
      <c r="K206" s="207"/>
    </row>
    <row r="207" spans="2:11" customFormat="1" ht="15" customHeight="1" x14ac:dyDescent="0.2">
      <c r="B207" s="186"/>
      <c r="C207" s="163"/>
      <c r="D207" s="163"/>
      <c r="E207" s="163"/>
      <c r="F207" s="184" t="s">
        <v>44</v>
      </c>
      <c r="G207" s="163"/>
      <c r="H207" s="273" t="s">
        <v>1078</v>
      </c>
      <c r="I207" s="273"/>
      <c r="J207" s="273"/>
      <c r="K207" s="207"/>
    </row>
    <row r="208" spans="2:11" customFormat="1" ht="15" customHeight="1" x14ac:dyDescent="0.2">
      <c r="B208" s="186"/>
      <c r="C208" s="163"/>
      <c r="D208" s="163"/>
      <c r="E208" s="163"/>
      <c r="F208" s="184"/>
      <c r="G208" s="163"/>
      <c r="H208" s="163"/>
      <c r="I208" s="163"/>
      <c r="J208" s="163"/>
      <c r="K208" s="207"/>
    </row>
    <row r="209" spans="2:11" customFormat="1" ht="15" customHeight="1" x14ac:dyDescent="0.2">
      <c r="B209" s="186"/>
      <c r="C209" s="163" t="s">
        <v>1017</v>
      </c>
      <c r="D209" s="163"/>
      <c r="E209" s="163"/>
      <c r="F209" s="184" t="s">
        <v>77</v>
      </c>
      <c r="G209" s="163"/>
      <c r="H209" s="273" t="s">
        <v>1079</v>
      </c>
      <c r="I209" s="273"/>
      <c r="J209" s="273"/>
      <c r="K209" s="207"/>
    </row>
    <row r="210" spans="2:11" customFormat="1" ht="15" customHeight="1" x14ac:dyDescent="0.2">
      <c r="B210" s="186"/>
      <c r="C210" s="163"/>
      <c r="D210" s="163"/>
      <c r="E210" s="163"/>
      <c r="F210" s="184" t="s">
        <v>913</v>
      </c>
      <c r="G210" s="163"/>
      <c r="H210" s="273" t="s">
        <v>914</v>
      </c>
      <c r="I210" s="273"/>
      <c r="J210" s="273"/>
      <c r="K210" s="207"/>
    </row>
    <row r="211" spans="2:11" customFormat="1" ht="15" customHeight="1" x14ac:dyDescent="0.2">
      <c r="B211" s="186"/>
      <c r="C211" s="163"/>
      <c r="D211" s="163"/>
      <c r="E211" s="163"/>
      <c r="F211" s="184" t="s">
        <v>911</v>
      </c>
      <c r="G211" s="163"/>
      <c r="H211" s="273" t="s">
        <v>1080</v>
      </c>
      <c r="I211" s="273"/>
      <c r="J211" s="273"/>
      <c r="K211" s="207"/>
    </row>
    <row r="212" spans="2:11" customFormat="1" ht="15" customHeight="1" x14ac:dyDescent="0.2">
      <c r="B212" s="231"/>
      <c r="C212" s="163"/>
      <c r="D212" s="163"/>
      <c r="E212" s="163"/>
      <c r="F212" s="184" t="s">
        <v>915</v>
      </c>
      <c r="G212" s="220"/>
      <c r="H212" s="272" t="s">
        <v>916</v>
      </c>
      <c r="I212" s="272"/>
      <c r="J212" s="272"/>
      <c r="K212" s="232"/>
    </row>
    <row r="213" spans="2:11" customFormat="1" ht="15" customHeight="1" x14ac:dyDescent="0.2">
      <c r="B213" s="231"/>
      <c r="C213" s="163"/>
      <c r="D213" s="163"/>
      <c r="E213" s="163"/>
      <c r="F213" s="184" t="s">
        <v>379</v>
      </c>
      <c r="G213" s="220"/>
      <c r="H213" s="272" t="s">
        <v>894</v>
      </c>
      <c r="I213" s="272"/>
      <c r="J213" s="272"/>
      <c r="K213" s="232"/>
    </row>
    <row r="214" spans="2:11" customFormat="1" ht="15" customHeight="1" x14ac:dyDescent="0.2">
      <c r="B214" s="231"/>
      <c r="C214" s="163"/>
      <c r="D214" s="163"/>
      <c r="E214" s="163"/>
      <c r="F214" s="184"/>
      <c r="G214" s="220"/>
      <c r="H214" s="211"/>
      <c r="I214" s="211"/>
      <c r="J214" s="211"/>
      <c r="K214" s="232"/>
    </row>
    <row r="215" spans="2:11" customFormat="1" ht="15" customHeight="1" x14ac:dyDescent="0.2">
      <c r="B215" s="231"/>
      <c r="C215" s="163" t="s">
        <v>1041</v>
      </c>
      <c r="D215" s="163"/>
      <c r="E215" s="163"/>
      <c r="F215" s="184">
        <v>1</v>
      </c>
      <c r="G215" s="220"/>
      <c r="H215" s="272" t="s">
        <v>1081</v>
      </c>
      <c r="I215" s="272"/>
      <c r="J215" s="272"/>
      <c r="K215" s="232"/>
    </row>
    <row r="216" spans="2:11" customFormat="1" ht="15" customHeight="1" x14ac:dyDescent="0.2">
      <c r="B216" s="231"/>
      <c r="C216" s="163"/>
      <c r="D216" s="163"/>
      <c r="E216" s="163"/>
      <c r="F216" s="184">
        <v>2</v>
      </c>
      <c r="G216" s="220"/>
      <c r="H216" s="272" t="s">
        <v>1082</v>
      </c>
      <c r="I216" s="272"/>
      <c r="J216" s="272"/>
      <c r="K216" s="232"/>
    </row>
    <row r="217" spans="2:11" customFormat="1" ht="15" customHeight="1" x14ac:dyDescent="0.2">
      <c r="B217" s="231"/>
      <c r="C217" s="163"/>
      <c r="D217" s="163"/>
      <c r="E217" s="163"/>
      <c r="F217" s="184">
        <v>3</v>
      </c>
      <c r="G217" s="220"/>
      <c r="H217" s="272" t="s">
        <v>1083</v>
      </c>
      <c r="I217" s="272"/>
      <c r="J217" s="272"/>
      <c r="K217" s="232"/>
    </row>
    <row r="218" spans="2:11" customFormat="1" ht="15" customHeight="1" x14ac:dyDescent="0.2">
      <c r="B218" s="231"/>
      <c r="C218" s="163"/>
      <c r="D218" s="163"/>
      <c r="E218" s="163"/>
      <c r="F218" s="184">
        <v>4</v>
      </c>
      <c r="G218" s="220"/>
      <c r="H218" s="272" t="s">
        <v>1084</v>
      </c>
      <c r="I218" s="272"/>
      <c r="J218" s="272"/>
      <c r="K218" s="232"/>
    </row>
    <row r="219" spans="2:11" customFormat="1" ht="12.75" customHeight="1" x14ac:dyDescent="0.2">
      <c r="B219" s="233"/>
      <c r="C219" s="234"/>
      <c r="D219" s="234"/>
      <c r="E219" s="234"/>
      <c r="F219" s="234"/>
      <c r="G219" s="234"/>
      <c r="H219" s="234"/>
      <c r="I219" s="234"/>
      <c r="J219" s="234"/>
      <c r="K219" s="235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D.1., D.4 - Architektonic...</vt:lpstr>
      <vt:lpstr>VRN - Vedlejší rozpočtové...</vt:lpstr>
      <vt:lpstr>Pokyny pro vyplnění</vt:lpstr>
      <vt:lpstr>'D.1., D.4 - Architektonic...'!Názvy_tisku</vt:lpstr>
      <vt:lpstr>'Rekapitulace stavby'!Názvy_tisku</vt:lpstr>
      <vt:lpstr>'VRN - Vedlejší rozpočtové...'!Názvy_tisku</vt:lpstr>
      <vt:lpstr>'D.1., D.4 - Architektonic...'!Oblast_tisku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ALENA-PCLE\Petr</dc:creator>
  <cp:lastModifiedBy>Marek Zygula</cp:lastModifiedBy>
  <dcterms:created xsi:type="dcterms:W3CDTF">2026-02-13T10:20:53Z</dcterms:created>
  <dcterms:modified xsi:type="dcterms:W3CDTF">2026-02-17T07:56:56Z</dcterms:modified>
</cp:coreProperties>
</file>