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avel\Desktop\Rozpočty KROS\2026\Opava, MŠ Mnišská\"/>
    </mc:Choice>
  </mc:AlternateContent>
  <xr:revisionPtr revIDLastSave="0" documentId="8_{F7B18CD8-54B8-4B93-A1D8-63956FF82DFF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ekapitulace stavby" sheetId="1" r:id="rId1"/>
    <sheet name="01 - Stavební část" sheetId="2" r:id="rId2"/>
    <sheet name="D.1.2.5 - Silnoproud + LPS" sheetId="3" r:id="rId3"/>
    <sheet name="D.1.2.6.1 - Strukturovaná..." sheetId="4" r:id="rId4"/>
    <sheet name="D.1.2.6.2 - Poplachový za..." sheetId="5" r:id="rId5"/>
    <sheet name="D.1.2.6.3 - Kamerový systém" sheetId="6" r:id="rId6"/>
    <sheet name="D.1.2.6.4 - Elektronická ..." sheetId="7" r:id="rId7"/>
    <sheet name="D.1.2.6.5 - Kabelové trasy" sheetId="8" r:id="rId8"/>
    <sheet name="VON - Vedlejší a ostatní ..." sheetId="9" r:id="rId9"/>
    <sheet name="Pokyny pro vyplnění" sheetId="10" r:id="rId10"/>
  </sheets>
  <definedNames>
    <definedName name="_xlnm._FilterDatabase" localSheetId="1" hidden="1">'01 - Stavební část'!$C$96:$K$1072</definedName>
    <definedName name="_xlnm._FilterDatabase" localSheetId="2" hidden="1">'D.1.2.5 - Silnoproud + LPS'!$C$98:$K$269</definedName>
    <definedName name="_xlnm._FilterDatabase" localSheetId="3" hidden="1">'D.1.2.6.1 - Strukturovaná...'!$C$105:$K$162</definedName>
    <definedName name="_xlnm._FilterDatabase" localSheetId="4" hidden="1">'D.1.2.6.2 - Poplachový za...'!$C$99:$K$156</definedName>
    <definedName name="_xlnm._FilterDatabase" localSheetId="5" hidden="1">'D.1.2.6.3 - Kamerový systém'!$C$99:$K$136</definedName>
    <definedName name="_xlnm._FilterDatabase" localSheetId="6" hidden="1">'D.1.2.6.4 - Elektronická ...'!$C$99:$K$134</definedName>
    <definedName name="_xlnm._FilterDatabase" localSheetId="7" hidden="1">'D.1.2.6.5 - Kabelové trasy'!$C$99:$K$134</definedName>
    <definedName name="_xlnm._FilterDatabase" localSheetId="8" hidden="1">'VON - Vedlejší a ostatní ...'!$C$79:$K$88</definedName>
    <definedName name="_xlnm.Print_Titles" localSheetId="1">'01 - Stavební část'!$96:$96</definedName>
    <definedName name="_xlnm.Print_Titles" localSheetId="2">'D.1.2.5 - Silnoproud + LPS'!$98:$98</definedName>
    <definedName name="_xlnm.Print_Titles" localSheetId="3">'D.1.2.6.1 - Strukturovaná...'!$105:$105</definedName>
    <definedName name="_xlnm.Print_Titles" localSheetId="4">'D.1.2.6.2 - Poplachový za...'!$99:$99</definedName>
    <definedName name="_xlnm.Print_Titles" localSheetId="5">'D.1.2.6.3 - Kamerový systém'!$99:$99</definedName>
    <definedName name="_xlnm.Print_Titles" localSheetId="6">'D.1.2.6.4 - Elektronická ...'!$99:$99</definedName>
    <definedName name="_xlnm.Print_Titles" localSheetId="7">'D.1.2.6.5 - Kabelové trasy'!$99:$99</definedName>
    <definedName name="_xlnm.Print_Titles" localSheetId="0">'Rekapitulace stavby'!$52:$52</definedName>
    <definedName name="_xlnm.Print_Titles" localSheetId="8">'VON - Vedlejší a ostatní ...'!$79:$79</definedName>
    <definedName name="_xlnm.Print_Area" localSheetId="1">'01 - Stavební část'!$C$4:$J$39,'01 - Stavební část'!$C$45:$J$78,'01 - Stavební část'!$C$84:$K$1072</definedName>
    <definedName name="_xlnm.Print_Area" localSheetId="2">'D.1.2.5 - Silnoproud + LPS'!$C$4:$J$41,'D.1.2.5 - Silnoproud + LPS'!$C$47:$J$78,'D.1.2.5 - Silnoproud + LPS'!$C$84:$K$269</definedName>
    <definedName name="_xlnm.Print_Area" localSheetId="3">'D.1.2.6.1 - Strukturovaná...'!$C$4:$J$43,'D.1.2.6.1 - Strukturovaná...'!$C$49:$J$83,'D.1.2.6.1 - Strukturovaná...'!$C$89:$K$162</definedName>
    <definedName name="_xlnm.Print_Area" localSheetId="4">'D.1.2.6.2 - Poplachový za...'!$C$4:$J$43,'D.1.2.6.2 - Poplachový za...'!$C$49:$J$77,'D.1.2.6.2 - Poplachový za...'!$C$83:$K$156</definedName>
    <definedName name="_xlnm.Print_Area" localSheetId="5">'D.1.2.6.3 - Kamerový systém'!$C$4:$J$43,'D.1.2.6.3 - Kamerový systém'!$C$49:$J$77,'D.1.2.6.3 - Kamerový systém'!$C$83:$K$136</definedName>
    <definedName name="_xlnm.Print_Area" localSheetId="6">'D.1.2.6.4 - Elektronická ...'!$C$4:$J$43,'D.1.2.6.4 - Elektronická ...'!$C$49:$J$77,'D.1.2.6.4 - Elektronická ...'!$C$83:$K$134</definedName>
    <definedName name="_xlnm.Print_Area" localSheetId="7">'D.1.2.6.5 - Kabelové trasy'!$C$4:$J$43,'D.1.2.6.5 - Kabelové trasy'!$C$49:$J$77,'D.1.2.6.5 - Kabelové trasy'!$C$83:$K$134</definedName>
    <definedName name="_xlnm.Print_Area" localSheetId="9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stavby'!$C$42:$AQ$65</definedName>
    <definedName name="_xlnm.Print_Area" localSheetId="8">'VON - Vedlejší a ostatní ...'!$C$4:$J$39,'VON - Vedlejší a ostatní ...'!$C$45:$J$61,'VON - Vedlejší a ostatní ...'!$C$67:$K$88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9" l="1"/>
  <c r="J36" i="9"/>
  <c r="AY64" i="1"/>
  <c r="J35" i="9"/>
  <c r="AX64" i="1" s="1"/>
  <c r="BI88" i="9"/>
  <c r="BH88" i="9"/>
  <c r="BG88" i="9"/>
  <c r="BF88" i="9"/>
  <c r="T88" i="9"/>
  <c r="R88" i="9"/>
  <c r="P88" i="9"/>
  <c r="BI87" i="9"/>
  <c r="BH87" i="9"/>
  <c r="BG87" i="9"/>
  <c r="BF87" i="9"/>
  <c r="T87" i="9"/>
  <c r="R87" i="9"/>
  <c r="P87" i="9"/>
  <c r="BI86" i="9"/>
  <c r="BH86" i="9"/>
  <c r="BG86" i="9"/>
  <c r="BF86" i="9"/>
  <c r="T86" i="9"/>
  <c r="R86" i="9"/>
  <c r="P86" i="9"/>
  <c r="BI85" i="9"/>
  <c r="BH85" i="9"/>
  <c r="BG85" i="9"/>
  <c r="BF85" i="9"/>
  <c r="T85" i="9"/>
  <c r="R85" i="9"/>
  <c r="P85" i="9"/>
  <c r="BI84" i="9"/>
  <c r="BH84" i="9"/>
  <c r="BG84" i="9"/>
  <c r="BF84" i="9"/>
  <c r="T84" i="9"/>
  <c r="R84" i="9"/>
  <c r="P84" i="9"/>
  <c r="BI83" i="9"/>
  <c r="BH83" i="9"/>
  <c r="BG83" i="9"/>
  <c r="BF83" i="9"/>
  <c r="T83" i="9"/>
  <c r="R83" i="9"/>
  <c r="P83" i="9"/>
  <c r="BI82" i="9"/>
  <c r="BH82" i="9"/>
  <c r="BG82" i="9"/>
  <c r="BF82" i="9"/>
  <c r="T82" i="9"/>
  <c r="R82" i="9"/>
  <c r="P82" i="9"/>
  <c r="J76" i="9"/>
  <c r="F76" i="9"/>
  <c r="F74" i="9"/>
  <c r="E72" i="9"/>
  <c r="J54" i="9"/>
  <c r="F54" i="9"/>
  <c r="F52" i="9"/>
  <c r="E50" i="9"/>
  <c r="J24" i="9"/>
  <c r="E24" i="9"/>
  <c r="J77" i="9"/>
  <c r="J23" i="9"/>
  <c r="J18" i="9"/>
  <c r="E18" i="9"/>
  <c r="F55" i="9" s="1"/>
  <c r="J17" i="9"/>
  <c r="J12" i="9"/>
  <c r="J52" i="9"/>
  <c r="E7" i="9"/>
  <c r="E70" i="9"/>
  <c r="J41" i="8"/>
  <c r="J40" i="8"/>
  <c r="AY63" i="1"/>
  <c r="J39" i="8"/>
  <c r="AX63" i="1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BI122" i="8"/>
  <c r="BH122" i="8"/>
  <c r="BG122" i="8"/>
  <c r="BF122" i="8"/>
  <c r="T122" i="8"/>
  <c r="R122" i="8"/>
  <c r="P122" i="8"/>
  <c r="BI121" i="8"/>
  <c r="BH121" i="8"/>
  <c r="BG121" i="8"/>
  <c r="BF121" i="8"/>
  <c r="T121" i="8"/>
  <c r="R121" i="8"/>
  <c r="P121" i="8"/>
  <c r="BI120" i="8"/>
  <c r="BH120" i="8"/>
  <c r="BG120" i="8"/>
  <c r="BF120" i="8"/>
  <c r="T120" i="8"/>
  <c r="R120" i="8"/>
  <c r="P120" i="8"/>
  <c r="BI119" i="8"/>
  <c r="BH119" i="8"/>
  <c r="BG119" i="8"/>
  <c r="BF119" i="8"/>
  <c r="T119" i="8"/>
  <c r="R119" i="8"/>
  <c r="P119" i="8"/>
  <c r="BI118" i="8"/>
  <c r="BH118" i="8"/>
  <c r="BG118" i="8"/>
  <c r="BF118" i="8"/>
  <c r="T118" i="8"/>
  <c r="R118" i="8"/>
  <c r="P118" i="8"/>
  <c r="BI117" i="8"/>
  <c r="BH117" i="8"/>
  <c r="BG117" i="8"/>
  <c r="BF117" i="8"/>
  <c r="T117" i="8"/>
  <c r="R117" i="8"/>
  <c r="P117" i="8"/>
  <c r="BI114" i="8"/>
  <c r="BH114" i="8"/>
  <c r="BG114" i="8"/>
  <c r="BF114" i="8"/>
  <c r="T114" i="8"/>
  <c r="T113" i="8"/>
  <c r="R114" i="8"/>
  <c r="R113" i="8"/>
  <c r="P114" i="8"/>
  <c r="P113" i="8" s="1"/>
  <c r="BI112" i="8"/>
  <c r="BH112" i="8"/>
  <c r="BG112" i="8"/>
  <c r="BF112" i="8"/>
  <c r="T112" i="8"/>
  <c r="R112" i="8"/>
  <c r="P112" i="8"/>
  <c r="BI111" i="8"/>
  <c r="BH111" i="8"/>
  <c r="BG111" i="8"/>
  <c r="BF111" i="8"/>
  <c r="T111" i="8"/>
  <c r="R111" i="8"/>
  <c r="P111" i="8"/>
  <c r="BI110" i="8"/>
  <c r="BH110" i="8"/>
  <c r="BG110" i="8"/>
  <c r="BF110" i="8"/>
  <c r="T110" i="8"/>
  <c r="R110" i="8"/>
  <c r="P110" i="8"/>
  <c r="BI109" i="8"/>
  <c r="BH109" i="8"/>
  <c r="BG109" i="8"/>
  <c r="BF109" i="8"/>
  <c r="T109" i="8"/>
  <c r="R109" i="8"/>
  <c r="P109" i="8"/>
  <c r="BI108" i="8"/>
  <c r="BH108" i="8"/>
  <c r="BG108" i="8"/>
  <c r="BF108" i="8"/>
  <c r="T108" i="8"/>
  <c r="R108" i="8"/>
  <c r="P108" i="8"/>
  <c r="BI107" i="8"/>
  <c r="BH107" i="8"/>
  <c r="BG107" i="8"/>
  <c r="BF107" i="8"/>
  <c r="T107" i="8"/>
  <c r="R107" i="8"/>
  <c r="P107" i="8"/>
  <c r="BI106" i="8"/>
  <c r="BH106" i="8"/>
  <c r="BG106" i="8"/>
  <c r="BF106" i="8"/>
  <c r="T106" i="8"/>
  <c r="R106" i="8"/>
  <c r="P106" i="8"/>
  <c r="BI105" i="8"/>
  <c r="BH105" i="8"/>
  <c r="BG105" i="8"/>
  <c r="BF105" i="8"/>
  <c r="T105" i="8"/>
  <c r="R105" i="8"/>
  <c r="P105" i="8"/>
  <c r="J96" i="8"/>
  <c r="F96" i="8"/>
  <c r="F94" i="8"/>
  <c r="E92" i="8"/>
  <c r="J62" i="8"/>
  <c r="F62" i="8"/>
  <c r="F60" i="8"/>
  <c r="E58" i="8"/>
  <c r="J28" i="8"/>
  <c r="E28" i="8"/>
  <c r="J63" i="8" s="1"/>
  <c r="J27" i="8"/>
  <c r="J22" i="8"/>
  <c r="E22" i="8"/>
  <c r="F63" i="8"/>
  <c r="J21" i="8"/>
  <c r="J16" i="8"/>
  <c r="J60" i="8"/>
  <c r="E7" i="8"/>
  <c r="E52" i="8" s="1"/>
  <c r="J41" i="7"/>
  <c r="J40" i="7"/>
  <c r="AY62" i="1" s="1"/>
  <c r="J39" i="7"/>
  <c r="AX62" i="1" s="1"/>
  <c r="BI134" i="7"/>
  <c r="BH134" i="7"/>
  <c r="BG134" i="7"/>
  <c r="BF134" i="7"/>
  <c r="T134" i="7"/>
  <c r="R134" i="7"/>
  <c r="P134" i="7"/>
  <c r="BI133" i="7"/>
  <c r="BH133" i="7"/>
  <c r="BG133" i="7"/>
  <c r="BF133" i="7"/>
  <c r="T133" i="7"/>
  <c r="R133" i="7"/>
  <c r="P133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BI129" i="7"/>
  <c r="BH129" i="7"/>
  <c r="BG129" i="7"/>
  <c r="BF129" i="7"/>
  <c r="T129" i="7"/>
  <c r="R129" i="7"/>
  <c r="P129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BI121" i="7"/>
  <c r="BH121" i="7"/>
  <c r="BG121" i="7"/>
  <c r="BF121" i="7"/>
  <c r="T121" i="7"/>
  <c r="R121" i="7"/>
  <c r="P121" i="7"/>
  <c r="BI120" i="7"/>
  <c r="BH120" i="7"/>
  <c r="BG120" i="7"/>
  <c r="BF120" i="7"/>
  <c r="T120" i="7"/>
  <c r="R120" i="7"/>
  <c r="P120" i="7"/>
  <c r="BI119" i="7"/>
  <c r="BH119" i="7"/>
  <c r="BG119" i="7"/>
  <c r="BF119" i="7"/>
  <c r="T119" i="7"/>
  <c r="R119" i="7"/>
  <c r="P119" i="7"/>
  <c r="BI116" i="7"/>
  <c r="BH116" i="7"/>
  <c r="BG116" i="7"/>
  <c r="BF116" i="7"/>
  <c r="T116" i="7"/>
  <c r="R116" i="7"/>
  <c r="P116" i="7"/>
  <c r="BI115" i="7"/>
  <c r="BH115" i="7"/>
  <c r="BG115" i="7"/>
  <c r="BF115" i="7"/>
  <c r="T115" i="7"/>
  <c r="R115" i="7"/>
  <c r="P115" i="7"/>
  <c r="BI113" i="7"/>
  <c r="BH113" i="7"/>
  <c r="BG113" i="7"/>
  <c r="BF113" i="7"/>
  <c r="T113" i="7"/>
  <c r="R113" i="7"/>
  <c r="P113" i="7"/>
  <c r="BI112" i="7"/>
  <c r="BH112" i="7"/>
  <c r="BG112" i="7"/>
  <c r="BF112" i="7"/>
  <c r="T112" i="7"/>
  <c r="R112" i="7"/>
  <c r="P112" i="7"/>
  <c r="BI111" i="7"/>
  <c r="BH111" i="7"/>
  <c r="BG111" i="7"/>
  <c r="BF111" i="7"/>
  <c r="T111" i="7"/>
  <c r="R111" i="7"/>
  <c r="P111" i="7"/>
  <c r="BI110" i="7"/>
  <c r="BH110" i="7"/>
  <c r="BG110" i="7"/>
  <c r="BF110" i="7"/>
  <c r="T110" i="7"/>
  <c r="R110" i="7"/>
  <c r="P110" i="7"/>
  <c r="BI109" i="7"/>
  <c r="BH109" i="7"/>
  <c r="BG109" i="7"/>
  <c r="BF109" i="7"/>
  <c r="T109" i="7"/>
  <c r="R109" i="7"/>
  <c r="P109" i="7"/>
  <c r="BI108" i="7"/>
  <c r="BH108" i="7"/>
  <c r="BG108" i="7"/>
  <c r="BF108" i="7"/>
  <c r="T108" i="7"/>
  <c r="R108" i="7"/>
  <c r="P108" i="7"/>
  <c r="BI107" i="7"/>
  <c r="BH107" i="7"/>
  <c r="BG107" i="7"/>
  <c r="BF107" i="7"/>
  <c r="T107" i="7"/>
  <c r="R107" i="7"/>
  <c r="P107" i="7"/>
  <c r="BI106" i="7"/>
  <c r="BH106" i="7"/>
  <c r="BG106" i="7"/>
  <c r="BF106" i="7"/>
  <c r="T106" i="7"/>
  <c r="R106" i="7"/>
  <c r="P106" i="7"/>
  <c r="BI105" i="7"/>
  <c r="BH105" i="7"/>
  <c r="BG105" i="7"/>
  <c r="BF105" i="7"/>
  <c r="T105" i="7"/>
  <c r="R105" i="7"/>
  <c r="P105" i="7"/>
  <c r="J96" i="7"/>
  <c r="F96" i="7"/>
  <c r="F94" i="7"/>
  <c r="E92" i="7"/>
  <c r="J62" i="7"/>
  <c r="F62" i="7"/>
  <c r="F60" i="7"/>
  <c r="E58" i="7"/>
  <c r="J28" i="7"/>
  <c r="E28" i="7"/>
  <c r="J97" i="7"/>
  <c r="J27" i="7"/>
  <c r="J22" i="7"/>
  <c r="E22" i="7"/>
  <c r="F63" i="7" s="1"/>
  <c r="J21" i="7"/>
  <c r="J16" i="7"/>
  <c r="J94" i="7"/>
  <c r="E7" i="7"/>
  <c r="E86" i="7" s="1"/>
  <c r="J41" i="6"/>
  <c r="J40" i="6"/>
  <c r="AY61" i="1"/>
  <c r="J39" i="6"/>
  <c r="AX61" i="1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2" i="6"/>
  <c r="BH132" i="6"/>
  <c r="BG132" i="6"/>
  <c r="BF132" i="6"/>
  <c r="T132" i="6"/>
  <c r="T131" i="6"/>
  <c r="R132" i="6"/>
  <c r="R131" i="6"/>
  <c r="P132" i="6"/>
  <c r="P131" i="6" s="1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BI120" i="6"/>
  <c r="BH120" i="6"/>
  <c r="BG120" i="6"/>
  <c r="BF120" i="6"/>
  <c r="T120" i="6"/>
  <c r="R120" i="6"/>
  <c r="P120" i="6"/>
  <c r="BI117" i="6"/>
  <c r="BH117" i="6"/>
  <c r="BG117" i="6"/>
  <c r="BF117" i="6"/>
  <c r="T117" i="6"/>
  <c r="T116" i="6"/>
  <c r="R117" i="6"/>
  <c r="R116" i="6"/>
  <c r="P117" i="6"/>
  <c r="P116" i="6"/>
  <c r="BI115" i="6"/>
  <c r="BH115" i="6"/>
  <c r="BG115" i="6"/>
  <c r="BF115" i="6"/>
  <c r="T115" i="6"/>
  <c r="R115" i="6"/>
  <c r="P115" i="6"/>
  <c r="BI114" i="6"/>
  <c r="BH114" i="6"/>
  <c r="BG114" i="6"/>
  <c r="BF114" i="6"/>
  <c r="T114" i="6"/>
  <c r="R114" i="6"/>
  <c r="P114" i="6"/>
  <c r="BI113" i="6"/>
  <c r="BH113" i="6"/>
  <c r="BG113" i="6"/>
  <c r="BF113" i="6"/>
  <c r="T113" i="6"/>
  <c r="R113" i="6"/>
  <c r="P113" i="6"/>
  <c r="BI112" i="6"/>
  <c r="BH112" i="6"/>
  <c r="BG112" i="6"/>
  <c r="BF112" i="6"/>
  <c r="T112" i="6"/>
  <c r="R112" i="6"/>
  <c r="P112" i="6"/>
  <c r="BI111" i="6"/>
  <c r="BH111" i="6"/>
  <c r="BG111" i="6"/>
  <c r="BF111" i="6"/>
  <c r="T111" i="6"/>
  <c r="R111" i="6"/>
  <c r="P111" i="6"/>
  <c r="BI110" i="6"/>
  <c r="BH110" i="6"/>
  <c r="BG110" i="6"/>
  <c r="BF110" i="6"/>
  <c r="T110" i="6"/>
  <c r="R110" i="6"/>
  <c r="P110" i="6"/>
  <c r="BI109" i="6"/>
  <c r="BH109" i="6"/>
  <c r="BG109" i="6"/>
  <c r="BF109" i="6"/>
  <c r="T109" i="6"/>
  <c r="R109" i="6"/>
  <c r="P109" i="6"/>
  <c r="BI108" i="6"/>
  <c r="BH108" i="6"/>
  <c r="BG108" i="6"/>
  <c r="BF108" i="6"/>
  <c r="T108" i="6"/>
  <c r="R108" i="6"/>
  <c r="P108" i="6"/>
  <c r="BI107" i="6"/>
  <c r="BH107" i="6"/>
  <c r="BG107" i="6"/>
  <c r="BF107" i="6"/>
  <c r="T107" i="6"/>
  <c r="R107" i="6"/>
  <c r="P107" i="6"/>
  <c r="BI106" i="6"/>
  <c r="BH106" i="6"/>
  <c r="BG106" i="6"/>
  <c r="BF106" i="6"/>
  <c r="T106" i="6"/>
  <c r="R106" i="6"/>
  <c r="P106" i="6"/>
  <c r="BI105" i="6"/>
  <c r="BH105" i="6"/>
  <c r="BG105" i="6"/>
  <c r="BF105" i="6"/>
  <c r="T105" i="6"/>
  <c r="R105" i="6"/>
  <c r="P105" i="6"/>
  <c r="J96" i="6"/>
  <c r="F96" i="6"/>
  <c r="F94" i="6"/>
  <c r="E92" i="6"/>
  <c r="J62" i="6"/>
  <c r="F62" i="6"/>
  <c r="F60" i="6"/>
  <c r="E58" i="6"/>
  <c r="J28" i="6"/>
  <c r="E28" i="6"/>
  <c r="J97" i="6" s="1"/>
  <c r="J27" i="6"/>
  <c r="J22" i="6"/>
  <c r="E22" i="6"/>
  <c r="F97" i="6"/>
  <c r="J21" i="6"/>
  <c r="J16" i="6"/>
  <c r="J94" i="6" s="1"/>
  <c r="E7" i="6"/>
  <c r="E86" i="6" s="1"/>
  <c r="J41" i="5"/>
  <c r="J40" i="5"/>
  <c r="AY60" i="1"/>
  <c r="J39" i="5"/>
  <c r="AX60" i="1" s="1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2" i="5"/>
  <c r="BH152" i="5"/>
  <c r="BG152" i="5"/>
  <c r="BF152" i="5"/>
  <c r="T152" i="5"/>
  <c r="T151" i="5" s="1"/>
  <c r="R152" i="5"/>
  <c r="R151" i="5" s="1"/>
  <c r="P152" i="5"/>
  <c r="P151" i="5" s="1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6" i="5"/>
  <c r="BH146" i="5"/>
  <c r="BG146" i="5"/>
  <c r="BF146" i="5"/>
  <c r="T146" i="5"/>
  <c r="R146" i="5"/>
  <c r="P146" i="5"/>
  <c r="BI145" i="5"/>
  <c r="BH145" i="5"/>
  <c r="BG145" i="5"/>
  <c r="BF145" i="5"/>
  <c r="T145" i="5"/>
  <c r="R145" i="5"/>
  <c r="P145" i="5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7" i="5"/>
  <c r="BH127" i="5"/>
  <c r="BG127" i="5"/>
  <c r="BF127" i="5"/>
  <c r="T127" i="5"/>
  <c r="T126" i="5"/>
  <c r="R127" i="5"/>
  <c r="R126" i="5"/>
  <c r="P127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BI120" i="5"/>
  <c r="BH120" i="5"/>
  <c r="BG120" i="5"/>
  <c r="BF120" i="5"/>
  <c r="T120" i="5"/>
  <c r="R120" i="5"/>
  <c r="P120" i="5"/>
  <c r="BI119" i="5"/>
  <c r="BH119" i="5"/>
  <c r="BG119" i="5"/>
  <c r="BF119" i="5"/>
  <c r="T119" i="5"/>
  <c r="R119" i="5"/>
  <c r="P119" i="5"/>
  <c r="BI118" i="5"/>
  <c r="BH118" i="5"/>
  <c r="BG118" i="5"/>
  <c r="BF118" i="5"/>
  <c r="T118" i="5"/>
  <c r="R118" i="5"/>
  <c r="P118" i="5"/>
  <c r="BI117" i="5"/>
  <c r="BH117" i="5"/>
  <c r="BG117" i="5"/>
  <c r="BF117" i="5"/>
  <c r="T117" i="5"/>
  <c r="R117" i="5"/>
  <c r="P117" i="5"/>
  <c r="BI116" i="5"/>
  <c r="BH116" i="5"/>
  <c r="BG116" i="5"/>
  <c r="BF116" i="5"/>
  <c r="T116" i="5"/>
  <c r="R116" i="5"/>
  <c r="P116" i="5"/>
  <c r="BI115" i="5"/>
  <c r="BH115" i="5"/>
  <c r="BG115" i="5"/>
  <c r="BF115" i="5"/>
  <c r="T115" i="5"/>
  <c r="R115" i="5"/>
  <c r="P115" i="5"/>
  <c r="BI114" i="5"/>
  <c r="BH114" i="5"/>
  <c r="BG114" i="5"/>
  <c r="BF114" i="5"/>
  <c r="T114" i="5"/>
  <c r="R114" i="5"/>
  <c r="P114" i="5"/>
  <c r="BI113" i="5"/>
  <c r="BH113" i="5"/>
  <c r="BG113" i="5"/>
  <c r="BF113" i="5"/>
  <c r="T113" i="5"/>
  <c r="R113" i="5"/>
  <c r="P113" i="5"/>
  <c r="BI112" i="5"/>
  <c r="BH112" i="5"/>
  <c r="BG112" i="5"/>
  <c r="BF112" i="5"/>
  <c r="T112" i="5"/>
  <c r="R112" i="5"/>
  <c r="P112" i="5"/>
  <c r="BI111" i="5"/>
  <c r="BH111" i="5"/>
  <c r="BG111" i="5"/>
  <c r="BF111" i="5"/>
  <c r="T111" i="5"/>
  <c r="R111" i="5"/>
  <c r="P111" i="5"/>
  <c r="BI110" i="5"/>
  <c r="BH110" i="5"/>
  <c r="BG110" i="5"/>
  <c r="BF110" i="5"/>
  <c r="T110" i="5"/>
  <c r="R110" i="5"/>
  <c r="P110" i="5"/>
  <c r="BI109" i="5"/>
  <c r="BH109" i="5"/>
  <c r="BG109" i="5"/>
  <c r="BF109" i="5"/>
  <c r="T109" i="5"/>
  <c r="R109" i="5"/>
  <c r="P109" i="5"/>
  <c r="BI108" i="5"/>
  <c r="BH108" i="5"/>
  <c r="BG108" i="5"/>
  <c r="BF108" i="5"/>
  <c r="T108" i="5"/>
  <c r="R108" i="5"/>
  <c r="P108" i="5"/>
  <c r="BI107" i="5"/>
  <c r="BH107" i="5"/>
  <c r="BG107" i="5"/>
  <c r="BF107" i="5"/>
  <c r="T107" i="5"/>
  <c r="R107" i="5"/>
  <c r="P107" i="5"/>
  <c r="BI106" i="5"/>
  <c r="BH106" i="5"/>
  <c r="BG106" i="5"/>
  <c r="BF106" i="5"/>
  <c r="T106" i="5"/>
  <c r="R106" i="5"/>
  <c r="P106" i="5"/>
  <c r="BI105" i="5"/>
  <c r="BH105" i="5"/>
  <c r="BG105" i="5"/>
  <c r="BF105" i="5"/>
  <c r="T105" i="5"/>
  <c r="R105" i="5"/>
  <c r="P105" i="5"/>
  <c r="J96" i="5"/>
  <c r="F96" i="5"/>
  <c r="F94" i="5"/>
  <c r="E92" i="5"/>
  <c r="J62" i="5"/>
  <c r="F62" i="5"/>
  <c r="F60" i="5"/>
  <c r="E58" i="5"/>
  <c r="J28" i="5"/>
  <c r="E28" i="5"/>
  <c r="J97" i="5" s="1"/>
  <c r="J27" i="5"/>
  <c r="J22" i="5"/>
  <c r="E22" i="5"/>
  <c r="F63" i="5"/>
  <c r="J21" i="5"/>
  <c r="J16" i="5"/>
  <c r="J94" i="5" s="1"/>
  <c r="E7" i="5"/>
  <c r="E52" i="5" s="1"/>
  <c r="J41" i="4"/>
  <c r="J40" i="4"/>
  <c r="AY59" i="1" s="1"/>
  <c r="J39" i="4"/>
  <c r="AX59" i="1" s="1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T148" i="4"/>
  <c r="R149" i="4"/>
  <c r="R148" i="4"/>
  <c r="P149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4" i="4"/>
  <c r="BH124" i="4"/>
  <c r="BG124" i="4"/>
  <c r="BF124" i="4"/>
  <c r="T124" i="4"/>
  <c r="T123" i="4"/>
  <c r="R124" i="4"/>
  <c r="R123" i="4"/>
  <c r="P124" i="4"/>
  <c r="P123" i="4" s="1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BI118" i="4"/>
  <c r="BH118" i="4"/>
  <c r="BG118" i="4"/>
  <c r="BF118" i="4"/>
  <c r="T118" i="4"/>
  <c r="R118" i="4"/>
  <c r="P118" i="4"/>
  <c r="BI117" i="4"/>
  <c r="BH117" i="4"/>
  <c r="BG117" i="4"/>
  <c r="BF117" i="4"/>
  <c r="T117" i="4"/>
  <c r="R117" i="4"/>
  <c r="P117" i="4"/>
  <c r="BI116" i="4"/>
  <c r="BH116" i="4"/>
  <c r="BG116" i="4"/>
  <c r="BF116" i="4"/>
  <c r="T116" i="4"/>
  <c r="R116" i="4"/>
  <c r="P116" i="4"/>
  <c r="BI114" i="4"/>
  <c r="BH114" i="4"/>
  <c r="BG114" i="4"/>
  <c r="BF114" i="4"/>
  <c r="T114" i="4"/>
  <c r="R114" i="4"/>
  <c r="P114" i="4"/>
  <c r="BI113" i="4"/>
  <c r="BH113" i="4"/>
  <c r="BG113" i="4"/>
  <c r="BF113" i="4"/>
  <c r="T113" i="4"/>
  <c r="R113" i="4"/>
  <c r="P113" i="4"/>
  <c r="BI112" i="4"/>
  <c r="BH112" i="4"/>
  <c r="BG112" i="4"/>
  <c r="BF112" i="4"/>
  <c r="T112" i="4"/>
  <c r="R112" i="4"/>
  <c r="P112" i="4"/>
  <c r="BI111" i="4"/>
  <c r="BH111" i="4"/>
  <c r="BG111" i="4"/>
  <c r="BF111" i="4"/>
  <c r="T111" i="4"/>
  <c r="R111" i="4"/>
  <c r="P111" i="4"/>
  <c r="J102" i="4"/>
  <c r="F102" i="4"/>
  <c r="F100" i="4"/>
  <c r="E98" i="4"/>
  <c r="J62" i="4"/>
  <c r="F62" i="4"/>
  <c r="F60" i="4"/>
  <c r="E58" i="4"/>
  <c r="J28" i="4"/>
  <c r="E28" i="4"/>
  <c r="J103" i="4"/>
  <c r="J27" i="4"/>
  <c r="J22" i="4"/>
  <c r="E22" i="4"/>
  <c r="F103" i="4"/>
  <c r="J21" i="4"/>
  <c r="J16" i="4"/>
  <c r="J60" i="4"/>
  <c r="E7" i="4"/>
  <c r="E52" i="4" s="1"/>
  <c r="J39" i="3"/>
  <c r="J38" i="3"/>
  <c r="AY57" i="1"/>
  <c r="J37" i="3"/>
  <c r="AX57" i="1"/>
  <c r="BI269" i="3"/>
  <c r="BH269" i="3"/>
  <c r="BG269" i="3"/>
  <c r="BF269" i="3"/>
  <c r="T269" i="3"/>
  <c r="R269" i="3"/>
  <c r="P269" i="3"/>
  <c r="BI268" i="3"/>
  <c r="BH268" i="3"/>
  <c r="BG268" i="3"/>
  <c r="BF268" i="3"/>
  <c r="T268" i="3"/>
  <c r="R268" i="3"/>
  <c r="P268" i="3"/>
  <c r="BI267" i="3"/>
  <c r="BH267" i="3"/>
  <c r="BG267" i="3"/>
  <c r="BF267" i="3"/>
  <c r="T267" i="3"/>
  <c r="R267" i="3"/>
  <c r="P267" i="3"/>
  <c r="BI266" i="3"/>
  <c r="BH266" i="3"/>
  <c r="BG266" i="3"/>
  <c r="BF266" i="3"/>
  <c r="T266" i="3"/>
  <c r="R266" i="3"/>
  <c r="P266" i="3"/>
  <c r="BI265" i="3"/>
  <c r="BH265" i="3"/>
  <c r="BG265" i="3"/>
  <c r="BF265" i="3"/>
  <c r="T265" i="3"/>
  <c r="R265" i="3"/>
  <c r="P265" i="3"/>
  <c r="BI264" i="3"/>
  <c r="BH264" i="3"/>
  <c r="BG264" i="3"/>
  <c r="BF264" i="3"/>
  <c r="T264" i="3"/>
  <c r="R264" i="3"/>
  <c r="P264" i="3"/>
  <c r="BI263" i="3"/>
  <c r="BH263" i="3"/>
  <c r="BG263" i="3"/>
  <c r="BF263" i="3"/>
  <c r="T263" i="3"/>
  <c r="R263" i="3"/>
  <c r="P263" i="3"/>
  <c r="BI262" i="3"/>
  <c r="BH262" i="3"/>
  <c r="BG262" i="3"/>
  <c r="BF262" i="3"/>
  <c r="T262" i="3"/>
  <c r="R262" i="3"/>
  <c r="P262" i="3"/>
  <c r="BI260" i="3"/>
  <c r="BH260" i="3"/>
  <c r="BG260" i="3"/>
  <c r="BF260" i="3"/>
  <c r="T260" i="3"/>
  <c r="T259" i="3"/>
  <c r="R260" i="3"/>
  <c r="R259" i="3" s="1"/>
  <c r="P260" i="3"/>
  <c r="P259" i="3" s="1"/>
  <c r="BI258" i="3"/>
  <c r="BH258" i="3"/>
  <c r="BG258" i="3"/>
  <c r="BF258" i="3"/>
  <c r="T258" i="3"/>
  <c r="R258" i="3"/>
  <c r="P258" i="3"/>
  <c r="BI257" i="3"/>
  <c r="BH257" i="3"/>
  <c r="BG257" i="3"/>
  <c r="BF257" i="3"/>
  <c r="T257" i="3"/>
  <c r="R257" i="3"/>
  <c r="P257" i="3"/>
  <c r="BI256" i="3"/>
  <c r="BH256" i="3"/>
  <c r="BG256" i="3"/>
  <c r="BF256" i="3"/>
  <c r="T256" i="3"/>
  <c r="R256" i="3"/>
  <c r="P256" i="3"/>
  <c r="BI255" i="3"/>
  <c r="BH255" i="3"/>
  <c r="BG255" i="3"/>
  <c r="BF255" i="3"/>
  <c r="T255" i="3"/>
  <c r="R255" i="3"/>
  <c r="P255" i="3"/>
  <c r="BI254" i="3"/>
  <c r="BH254" i="3"/>
  <c r="BG254" i="3"/>
  <c r="BF254" i="3"/>
  <c r="T254" i="3"/>
  <c r="R254" i="3"/>
  <c r="P254" i="3"/>
  <c r="BI253" i="3"/>
  <c r="BH253" i="3"/>
  <c r="BG253" i="3"/>
  <c r="BF253" i="3"/>
  <c r="T253" i="3"/>
  <c r="R253" i="3"/>
  <c r="P253" i="3"/>
  <c r="BI252" i="3"/>
  <c r="BH252" i="3"/>
  <c r="BG252" i="3"/>
  <c r="BF252" i="3"/>
  <c r="T252" i="3"/>
  <c r="R252" i="3"/>
  <c r="P252" i="3"/>
  <c r="BI251" i="3"/>
  <c r="BH251" i="3"/>
  <c r="BG251" i="3"/>
  <c r="BF251" i="3"/>
  <c r="T251" i="3"/>
  <c r="R251" i="3"/>
  <c r="P251" i="3"/>
  <c r="BI250" i="3"/>
  <c r="BH250" i="3"/>
  <c r="BG250" i="3"/>
  <c r="BF250" i="3"/>
  <c r="T250" i="3"/>
  <c r="R250" i="3"/>
  <c r="P250" i="3"/>
  <c r="BI249" i="3"/>
  <c r="BH249" i="3"/>
  <c r="BG249" i="3"/>
  <c r="BF249" i="3"/>
  <c r="T249" i="3"/>
  <c r="R249" i="3"/>
  <c r="P249" i="3"/>
  <c r="BI248" i="3"/>
  <c r="BH248" i="3"/>
  <c r="BG248" i="3"/>
  <c r="BF248" i="3"/>
  <c r="T248" i="3"/>
  <c r="R248" i="3"/>
  <c r="P248" i="3"/>
  <c r="BI247" i="3"/>
  <c r="BH247" i="3"/>
  <c r="BG247" i="3"/>
  <c r="BF247" i="3"/>
  <c r="T247" i="3"/>
  <c r="R247" i="3"/>
  <c r="P247" i="3"/>
  <c r="BI246" i="3"/>
  <c r="BH246" i="3"/>
  <c r="BG246" i="3"/>
  <c r="BF246" i="3"/>
  <c r="T246" i="3"/>
  <c r="R246" i="3"/>
  <c r="P246" i="3"/>
  <c r="BI245" i="3"/>
  <c r="BH245" i="3"/>
  <c r="BG245" i="3"/>
  <c r="BF245" i="3"/>
  <c r="T245" i="3"/>
  <c r="R245" i="3"/>
  <c r="P245" i="3"/>
  <c r="BI244" i="3"/>
  <c r="BH244" i="3"/>
  <c r="BG244" i="3"/>
  <c r="BF244" i="3"/>
  <c r="T244" i="3"/>
  <c r="R244" i="3"/>
  <c r="P244" i="3"/>
  <c r="BI243" i="3"/>
  <c r="BH243" i="3"/>
  <c r="BG243" i="3"/>
  <c r="BF243" i="3"/>
  <c r="T243" i="3"/>
  <c r="R243" i="3"/>
  <c r="P243" i="3"/>
  <c r="BI242" i="3"/>
  <c r="BH242" i="3"/>
  <c r="BG242" i="3"/>
  <c r="BF242" i="3"/>
  <c r="T242" i="3"/>
  <c r="R242" i="3"/>
  <c r="P242" i="3"/>
  <c r="BI240" i="3"/>
  <c r="BH240" i="3"/>
  <c r="BG240" i="3"/>
  <c r="BF240" i="3"/>
  <c r="T240" i="3"/>
  <c r="R240" i="3"/>
  <c r="P240" i="3"/>
  <c r="BI239" i="3"/>
  <c r="BH239" i="3"/>
  <c r="BG239" i="3"/>
  <c r="BF239" i="3"/>
  <c r="T239" i="3"/>
  <c r="R239" i="3"/>
  <c r="P239" i="3"/>
  <c r="BI237" i="3"/>
  <c r="BH237" i="3"/>
  <c r="BG237" i="3"/>
  <c r="BF237" i="3"/>
  <c r="T237" i="3"/>
  <c r="R237" i="3"/>
  <c r="P237" i="3"/>
  <c r="BI236" i="3"/>
  <c r="BH236" i="3"/>
  <c r="BG236" i="3"/>
  <c r="BF236" i="3"/>
  <c r="T236" i="3"/>
  <c r="R236" i="3"/>
  <c r="P236" i="3"/>
  <c r="BI235" i="3"/>
  <c r="BH235" i="3"/>
  <c r="BG235" i="3"/>
  <c r="BF235" i="3"/>
  <c r="T235" i="3"/>
  <c r="R235" i="3"/>
  <c r="P235" i="3"/>
  <c r="BI234" i="3"/>
  <c r="BH234" i="3"/>
  <c r="BG234" i="3"/>
  <c r="BF234" i="3"/>
  <c r="T234" i="3"/>
  <c r="R234" i="3"/>
  <c r="P234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31" i="3"/>
  <c r="BH231" i="3"/>
  <c r="BG231" i="3"/>
  <c r="BF231" i="3"/>
  <c r="T231" i="3"/>
  <c r="R231" i="3"/>
  <c r="P231" i="3"/>
  <c r="BI230" i="3"/>
  <c r="BH230" i="3"/>
  <c r="BG230" i="3"/>
  <c r="BF230" i="3"/>
  <c r="T230" i="3"/>
  <c r="R230" i="3"/>
  <c r="P230" i="3"/>
  <c r="BI229" i="3"/>
  <c r="BH229" i="3"/>
  <c r="BG229" i="3"/>
  <c r="BF229" i="3"/>
  <c r="T229" i="3"/>
  <c r="R229" i="3"/>
  <c r="P229" i="3"/>
  <c r="BI228" i="3"/>
  <c r="BH228" i="3"/>
  <c r="BG228" i="3"/>
  <c r="BF228" i="3"/>
  <c r="T228" i="3"/>
  <c r="R228" i="3"/>
  <c r="P228" i="3"/>
  <c r="BI227" i="3"/>
  <c r="BH227" i="3"/>
  <c r="BG227" i="3"/>
  <c r="BF227" i="3"/>
  <c r="T227" i="3"/>
  <c r="R227" i="3"/>
  <c r="P227" i="3"/>
  <c r="BI226" i="3"/>
  <c r="BH226" i="3"/>
  <c r="BG226" i="3"/>
  <c r="BF226" i="3"/>
  <c r="T226" i="3"/>
  <c r="R226" i="3"/>
  <c r="P226" i="3"/>
  <c r="BI225" i="3"/>
  <c r="BH225" i="3"/>
  <c r="BG225" i="3"/>
  <c r="BF225" i="3"/>
  <c r="T225" i="3"/>
  <c r="R225" i="3"/>
  <c r="P225" i="3"/>
  <c r="BI224" i="3"/>
  <c r="BH224" i="3"/>
  <c r="BG224" i="3"/>
  <c r="BF224" i="3"/>
  <c r="T224" i="3"/>
  <c r="R224" i="3"/>
  <c r="P224" i="3"/>
  <c r="BI223" i="3"/>
  <c r="BH223" i="3"/>
  <c r="BG223" i="3"/>
  <c r="BF223" i="3"/>
  <c r="T223" i="3"/>
  <c r="R223" i="3"/>
  <c r="P223" i="3"/>
  <c r="BI222" i="3"/>
  <c r="BH222" i="3"/>
  <c r="BG222" i="3"/>
  <c r="BF222" i="3"/>
  <c r="T222" i="3"/>
  <c r="R222" i="3"/>
  <c r="P222" i="3"/>
  <c r="BI221" i="3"/>
  <c r="BH221" i="3"/>
  <c r="BG221" i="3"/>
  <c r="BF221" i="3"/>
  <c r="T221" i="3"/>
  <c r="R221" i="3"/>
  <c r="P221" i="3"/>
  <c r="BI220" i="3"/>
  <c r="BH220" i="3"/>
  <c r="BG220" i="3"/>
  <c r="BF220" i="3"/>
  <c r="T220" i="3"/>
  <c r="R220" i="3"/>
  <c r="P220" i="3"/>
  <c r="BI219" i="3"/>
  <c r="BH219" i="3"/>
  <c r="BG219" i="3"/>
  <c r="BF219" i="3"/>
  <c r="T219" i="3"/>
  <c r="R219" i="3"/>
  <c r="P219" i="3"/>
  <c r="BI218" i="3"/>
  <c r="BH218" i="3"/>
  <c r="BG218" i="3"/>
  <c r="BF218" i="3"/>
  <c r="T218" i="3"/>
  <c r="R218" i="3"/>
  <c r="P218" i="3"/>
  <c r="BI217" i="3"/>
  <c r="BH217" i="3"/>
  <c r="BG217" i="3"/>
  <c r="BF217" i="3"/>
  <c r="T217" i="3"/>
  <c r="R217" i="3"/>
  <c r="P217" i="3"/>
  <c r="BI216" i="3"/>
  <c r="BH216" i="3"/>
  <c r="BG216" i="3"/>
  <c r="BF216" i="3"/>
  <c r="T216" i="3"/>
  <c r="R216" i="3"/>
  <c r="P216" i="3"/>
  <c r="BI215" i="3"/>
  <c r="BH215" i="3"/>
  <c r="BG215" i="3"/>
  <c r="BF215" i="3"/>
  <c r="T215" i="3"/>
  <c r="R215" i="3"/>
  <c r="P215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BI118" i="3"/>
  <c r="BH118" i="3"/>
  <c r="BG118" i="3"/>
  <c r="BF118" i="3"/>
  <c r="T118" i="3"/>
  <c r="R118" i="3"/>
  <c r="P118" i="3"/>
  <c r="BI117" i="3"/>
  <c r="BH117" i="3"/>
  <c r="BG117" i="3"/>
  <c r="BF117" i="3"/>
  <c r="T117" i="3"/>
  <c r="R117" i="3"/>
  <c r="P117" i="3"/>
  <c r="BI116" i="3"/>
  <c r="BH116" i="3"/>
  <c r="BG116" i="3"/>
  <c r="BF116" i="3"/>
  <c r="T116" i="3"/>
  <c r="R116" i="3"/>
  <c r="P116" i="3"/>
  <c r="BI115" i="3"/>
  <c r="BH115" i="3"/>
  <c r="BG115" i="3"/>
  <c r="BF115" i="3"/>
  <c r="T115" i="3"/>
  <c r="R115" i="3"/>
  <c r="P115" i="3"/>
  <c r="BI114" i="3"/>
  <c r="BH114" i="3"/>
  <c r="BG114" i="3"/>
  <c r="BF114" i="3"/>
  <c r="T114" i="3"/>
  <c r="R114" i="3"/>
  <c r="P114" i="3"/>
  <c r="BI113" i="3"/>
  <c r="BH113" i="3"/>
  <c r="BG113" i="3"/>
  <c r="BF113" i="3"/>
  <c r="T113" i="3"/>
  <c r="R113" i="3"/>
  <c r="P113" i="3"/>
  <c r="BI112" i="3"/>
  <c r="BH112" i="3"/>
  <c r="BG112" i="3"/>
  <c r="BF112" i="3"/>
  <c r="T112" i="3"/>
  <c r="R112" i="3"/>
  <c r="P112" i="3"/>
  <c r="BI111" i="3"/>
  <c r="BH111" i="3"/>
  <c r="BG111" i="3"/>
  <c r="BF111" i="3"/>
  <c r="T111" i="3"/>
  <c r="R111" i="3"/>
  <c r="P111" i="3"/>
  <c r="BI110" i="3"/>
  <c r="BH110" i="3"/>
  <c r="BG110" i="3"/>
  <c r="BF110" i="3"/>
  <c r="T110" i="3"/>
  <c r="R110" i="3"/>
  <c r="P110" i="3"/>
  <c r="BI108" i="3"/>
  <c r="BH108" i="3"/>
  <c r="BG108" i="3"/>
  <c r="BF108" i="3"/>
  <c r="T108" i="3"/>
  <c r="R108" i="3"/>
  <c r="P108" i="3"/>
  <c r="BI107" i="3"/>
  <c r="BH107" i="3"/>
  <c r="BG107" i="3"/>
  <c r="BF107" i="3"/>
  <c r="T107" i="3"/>
  <c r="R107" i="3"/>
  <c r="P107" i="3"/>
  <c r="BI106" i="3"/>
  <c r="BH106" i="3"/>
  <c r="BG106" i="3"/>
  <c r="BF106" i="3"/>
  <c r="T106" i="3"/>
  <c r="R106" i="3"/>
  <c r="P106" i="3"/>
  <c r="BI105" i="3"/>
  <c r="BH105" i="3"/>
  <c r="BG105" i="3"/>
  <c r="BF105" i="3"/>
  <c r="T105" i="3"/>
  <c r="R105" i="3"/>
  <c r="P105" i="3"/>
  <c r="BI104" i="3"/>
  <c r="BH104" i="3"/>
  <c r="BG104" i="3"/>
  <c r="BF104" i="3"/>
  <c r="T104" i="3"/>
  <c r="R104" i="3"/>
  <c r="P104" i="3"/>
  <c r="J95" i="3"/>
  <c r="F95" i="3"/>
  <c r="F93" i="3"/>
  <c r="E91" i="3"/>
  <c r="J58" i="3"/>
  <c r="F58" i="3"/>
  <c r="F56" i="3"/>
  <c r="E54" i="3"/>
  <c r="J26" i="3"/>
  <c r="E26" i="3"/>
  <c r="J96" i="3"/>
  <c r="J25" i="3"/>
  <c r="J20" i="3"/>
  <c r="E20" i="3"/>
  <c r="F96" i="3" s="1"/>
  <c r="J19" i="3"/>
  <c r="J14" i="3"/>
  <c r="J56" i="3" s="1"/>
  <c r="E7" i="3"/>
  <c r="E87" i="3" s="1"/>
  <c r="J37" i="2"/>
  <c r="J36" i="2"/>
  <c r="AY55" i="1"/>
  <c r="J35" i="2"/>
  <c r="AX55" i="1"/>
  <c r="BI1071" i="2"/>
  <c r="BH1071" i="2"/>
  <c r="BG1071" i="2"/>
  <c r="BF1071" i="2"/>
  <c r="T1071" i="2"/>
  <c r="R1071" i="2"/>
  <c r="P1071" i="2"/>
  <c r="BI1069" i="2"/>
  <c r="BH1069" i="2"/>
  <c r="BG1069" i="2"/>
  <c r="BF1069" i="2"/>
  <c r="T1069" i="2"/>
  <c r="R1069" i="2"/>
  <c r="P1069" i="2"/>
  <c r="BI1064" i="2"/>
  <c r="BH1064" i="2"/>
  <c r="BG1064" i="2"/>
  <c r="BF1064" i="2"/>
  <c r="T1064" i="2"/>
  <c r="R1064" i="2"/>
  <c r="P1064" i="2"/>
  <c r="BI1062" i="2"/>
  <c r="BH1062" i="2"/>
  <c r="BG1062" i="2"/>
  <c r="BF1062" i="2"/>
  <c r="T1062" i="2"/>
  <c r="R1062" i="2"/>
  <c r="P1062" i="2"/>
  <c r="BI917" i="2"/>
  <c r="BH917" i="2"/>
  <c r="BG917" i="2"/>
  <c r="BF917" i="2"/>
  <c r="T917" i="2"/>
  <c r="R917" i="2"/>
  <c r="P917" i="2"/>
  <c r="BI725" i="2"/>
  <c r="BH725" i="2"/>
  <c r="BG725" i="2"/>
  <c r="BF725" i="2"/>
  <c r="T725" i="2"/>
  <c r="R725" i="2"/>
  <c r="P725" i="2"/>
  <c r="BI723" i="2"/>
  <c r="BH723" i="2"/>
  <c r="BG723" i="2"/>
  <c r="BF723" i="2"/>
  <c r="T723" i="2"/>
  <c r="R723" i="2"/>
  <c r="P723" i="2"/>
  <c r="BI694" i="2"/>
  <c r="BH694" i="2"/>
  <c r="BG694" i="2"/>
  <c r="BF694" i="2"/>
  <c r="T694" i="2"/>
  <c r="R694" i="2"/>
  <c r="P694" i="2"/>
  <c r="BI692" i="2"/>
  <c r="BH692" i="2"/>
  <c r="BG692" i="2"/>
  <c r="BF692" i="2"/>
  <c r="T692" i="2"/>
  <c r="R692" i="2"/>
  <c r="P692" i="2"/>
  <c r="BI536" i="2"/>
  <c r="BH536" i="2"/>
  <c r="BG536" i="2"/>
  <c r="BF536" i="2"/>
  <c r="T536" i="2"/>
  <c r="R536" i="2"/>
  <c r="P536" i="2"/>
  <c r="BI523" i="2"/>
  <c r="BH523" i="2"/>
  <c r="BG523" i="2"/>
  <c r="BF523" i="2"/>
  <c r="T523" i="2"/>
  <c r="R523" i="2"/>
  <c r="P523" i="2"/>
  <c r="BI521" i="2"/>
  <c r="BH521" i="2"/>
  <c r="BG521" i="2"/>
  <c r="BF521" i="2"/>
  <c r="T521" i="2"/>
  <c r="R521" i="2"/>
  <c r="P521" i="2"/>
  <c r="BI517" i="2"/>
  <c r="BH517" i="2"/>
  <c r="BG517" i="2"/>
  <c r="BF517" i="2"/>
  <c r="T517" i="2"/>
  <c r="R517" i="2"/>
  <c r="P517" i="2"/>
  <c r="BI515" i="2"/>
  <c r="BH515" i="2"/>
  <c r="BG515" i="2"/>
  <c r="BF515" i="2"/>
  <c r="T515" i="2"/>
  <c r="R515" i="2"/>
  <c r="P515" i="2"/>
  <c r="BI513" i="2"/>
  <c r="BH513" i="2"/>
  <c r="BG513" i="2"/>
  <c r="BF513" i="2"/>
  <c r="T513" i="2"/>
  <c r="R513" i="2"/>
  <c r="P513" i="2"/>
  <c r="BI510" i="2"/>
  <c r="BH510" i="2"/>
  <c r="BG510" i="2"/>
  <c r="BF510" i="2"/>
  <c r="T510" i="2"/>
  <c r="R510" i="2"/>
  <c r="P510" i="2"/>
  <c r="BI490" i="2"/>
  <c r="BH490" i="2"/>
  <c r="BG490" i="2"/>
  <c r="BF490" i="2"/>
  <c r="T490" i="2"/>
  <c r="R490" i="2"/>
  <c r="P490" i="2"/>
  <c r="BI487" i="2"/>
  <c r="BH487" i="2"/>
  <c r="BG487" i="2"/>
  <c r="BF487" i="2"/>
  <c r="T487" i="2"/>
  <c r="R487" i="2"/>
  <c r="P487" i="2"/>
  <c r="BI486" i="2"/>
  <c r="BH486" i="2"/>
  <c r="BG486" i="2"/>
  <c r="BF486" i="2"/>
  <c r="T486" i="2"/>
  <c r="R486" i="2"/>
  <c r="P486" i="2"/>
  <c r="BI480" i="2"/>
  <c r="BH480" i="2"/>
  <c r="BG480" i="2"/>
  <c r="BF480" i="2"/>
  <c r="T480" i="2"/>
  <c r="R480" i="2"/>
  <c r="P480" i="2"/>
  <c r="BI477" i="2"/>
  <c r="BH477" i="2"/>
  <c r="BG477" i="2"/>
  <c r="BF477" i="2"/>
  <c r="T477" i="2"/>
  <c r="R477" i="2"/>
  <c r="P477" i="2"/>
  <c r="BI463" i="2"/>
  <c r="BH463" i="2"/>
  <c r="BG463" i="2"/>
  <c r="BF463" i="2"/>
  <c r="T463" i="2"/>
  <c r="R463" i="2"/>
  <c r="P463" i="2"/>
  <c r="BI424" i="2"/>
  <c r="BH424" i="2"/>
  <c r="BG424" i="2"/>
  <c r="BF424" i="2"/>
  <c r="T424" i="2"/>
  <c r="R424" i="2"/>
  <c r="P424" i="2"/>
  <c r="BI419" i="2"/>
  <c r="BH419" i="2"/>
  <c r="BG419" i="2"/>
  <c r="BF419" i="2"/>
  <c r="T419" i="2"/>
  <c r="R419" i="2"/>
  <c r="P419" i="2"/>
  <c r="BI413" i="2"/>
  <c r="BH413" i="2"/>
  <c r="BG413" i="2"/>
  <c r="BF413" i="2"/>
  <c r="T413" i="2"/>
  <c r="T412" i="2"/>
  <c r="R413" i="2"/>
  <c r="R412" i="2"/>
  <c r="P413" i="2"/>
  <c r="P412" i="2"/>
  <c r="BI409" i="2"/>
  <c r="BH409" i="2"/>
  <c r="BG409" i="2"/>
  <c r="BF409" i="2"/>
  <c r="T409" i="2"/>
  <c r="T408" i="2"/>
  <c r="R409" i="2"/>
  <c r="R408" i="2"/>
  <c r="P409" i="2"/>
  <c r="P408" i="2"/>
  <c r="BI406" i="2"/>
  <c r="BH406" i="2"/>
  <c r="BG406" i="2"/>
  <c r="BF406" i="2"/>
  <c r="T406" i="2"/>
  <c r="R406" i="2"/>
  <c r="P406" i="2"/>
  <c r="BI403" i="2"/>
  <c r="BH403" i="2"/>
  <c r="BG403" i="2"/>
  <c r="BF403" i="2"/>
  <c r="T403" i="2"/>
  <c r="R403" i="2"/>
  <c r="P403" i="2"/>
  <c r="BI401" i="2"/>
  <c r="BH401" i="2"/>
  <c r="BG401" i="2"/>
  <c r="BF401" i="2"/>
  <c r="T401" i="2"/>
  <c r="R401" i="2"/>
  <c r="P401" i="2"/>
  <c r="BI399" i="2"/>
  <c r="BH399" i="2"/>
  <c r="BG399" i="2"/>
  <c r="BF399" i="2"/>
  <c r="T399" i="2"/>
  <c r="R399" i="2"/>
  <c r="P399" i="2"/>
  <c r="BI396" i="2"/>
  <c r="BH396" i="2"/>
  <c r="BG396" i="2"/>
  <c r="BF396" i="2"/>
  <c r="T396" i="2"/>
  <c r="R396" i="2"/>
  <c r="P396" i="2"/>
  <c r="BI389" i="2"/>
  <c r="BH389" i="2"/>
  <c r="BG389" i="2"/>
  <c r="BF389" i="2"/>
  <c r="T389" i="2"/>
  <c r="R389" i="2"/>
  <c r="P389" i="2"/>
  <c r="BI382" i="2"/>
  <c r="BH382" i="2"/>
  <c r="BG382" i="2"/>
  <c r="BF382" i="2"/>
  <c r="T382" i="2"/>
  <c r="R382" i="2"/>
  <c r="P382" i="2"/>
  <c r="BI375" i="2"/>
  <c r="BH375" i="2"/>
  <c r="BG375" i="2"/>
  <c r="BF375" i="2"/>
  <c r="T375" i="2"/>
  <c r="R375" i="2"/>
  <c r="P375" i="2"/>
  <c r="BI371" i="2"/>
  <c r="BH371" i="2"/>
  <c r="BG371" i="2"/>
  <c r="BF371" i="2"/>
  <c r="T371" i="2"/>
  <c r="R371" i="2"/>
  <c r="P371" i="2"/>
  <c r="BI364" i="2"/>
  <c r="BH364" i="2"/>
  <c r="BG364" i="2"/>
  <c r="BF364" i="2"/>
  <c r="T364" i="2"/>
  <c r="R364" i="2"/>
  <c r="P364" i="2"/>
  <c r="BI357" i="2"/>
  <c r="BH357" i="2"/>
  <c r="BG357" i="2"/>
  <c r="BF357" i="2"/>
  <c r="T357" i="2"/>
  <c r="R357" i="2"/>
  <c r="P357" i="2"/>
  <c r="BI350" i="2"/>
  <c r="BH350" i="2"/>
  <c r="BG350" i="2"/>
  <c r="BF350" i="2"/>
  <c r="T350" i="2"/>
  <c r="R350" i="2"/>
  <c r="P350" i="2"/>
  <c r="BI343" i="2"/>
  <c r="BH343" i="2"/>
  <c r="BG343" i="2"/>
  <c r="BF343" i="2"/>
  <c r="T343" i="2"/>
  <c r="R343" i="2"/>
  <c r="P343" i="2"/>
  <c r="BI336" i="2"/>
  <c r="BH336" i="2"/>
  <c r="BG336" i="2"/>
  <c r="BF336" i="2"/>
  <c r="T336" i="2"/>
  <c r="R336" i="2"/>
  <c r="P336" i="2"/>
  <c r="BI327" i="2"/>
  <c r="BH327" i="2"/>
  <c r="BG327" i="2"/>
  <c r="BF327" i="2"/>
  <c r="T327" i="2"/>
  <c r="R327" i="2"/>
  <c r="P327" i="2"/>
  <c r="BI324" i="2"/>
  <c r="BH324" i="2"/>
  <c r="BG324" i="2"/>
  <c r="BF324" i="2"/>
  <c r="T324" i="2"/>
  <c r="R324" i="2"/>
  <c r="P324" i="2"/>
  <c r="BI320" i="2"/>
  <c r="BH320" i="2"/>
  <c r="BG320" i="2"/>
  <c r="BF320" i="2"/>
  <c r="T320" i="2"/>
  <c r="R320" i="2"/>
  <c r="P320" i="2"/>
  <c r="BI313" i="2"/>
  <c r="BH313" i="2"/>
  <c r="BG313" i="2"/>
  <c r="BF313" i="2"/>
  <c r="T313" i="2"/>
  <c r="R313" i="2"/>
  <c r="P313" i="2"/>
  <c r="BI309" i="2"/>
  <c r="BH309" i="2"/>
  <c r="BG309" i="2"/>
  <c r="BF309" i="2"/>
  <c r="T309" i="2"/>
  <c r="R309" i="2"/>
  <c r="P309" i="2"/>
  <c r="BI305" i="2"/>
  <c r="BH305" i="2"/>
  <c r="BG305" i="2"/>
  <c r="BF305" i="2"/>
  <c r="T305" i="2"/>
  <c r="R305" i="2"/>
  <c r="P305" i="2"/>
  <c r="BI293" i="2"/>
  <c r="BH293" i="2"/>
  <c r="BG293" i="2"/>
  <c r="BF293" i="2"/>
  <c r="T293" i="2"/>
  <c r="T285" i="2"/>
  <c r="R293" i="2"/>
  <c r="P293" i="2"/>
  <c r="P285" i="2"/>
  <c r="BI286" i="2"/>
  <c r="BH286" i="2"/>
  <c r="BG286" i="2"/>
  <c r="BF286" i="2"/>
  <c r="T286" i="2"/>
  <c r="R286" i="2"/>
  <c r="R285" i="2" s="1"/>
  <c r="P286" i="2"/>
  <c r="BI278" i="2"/>
  <c r="BH278" i="2"/>
  <c r="BG278" i="2"/>
  <c r="BF278" i="2"/>
  <c r="T278" i="2"/>
  <c r="T266" i="2" s="1"/>
  <c r="R278" i="2"/>
  <c r="R266" i="2" s="1"/>
  <c r="P278" i="2"/>
  <c r="BI267" i="2"/>
  <c r="BH267" i="2"/>
  <c r="BG267" i="2"/>
  <c r="BF267" i="2"/>
  <c r="T267" i="2"/>
  <c r="R267" i="2"/>
  <c r="P267" i="2"/>
  <c r="P266" i="2" s="1"/>
  <c r="BI262" i="2"/>
  <c r="BH262" i="2"/>
  <c r="BG262" i="2"/>
  <c r="BF262" i="2"/>
  <c r="T262" i="2"/>
  <c r="R262" i="2"/>
  <c r="P262" i="2"/>
  <c r="BI258" i="2"/>
  <c r="BH258" i="2"/>
  <c r="BG258" i="2"/>
  <c r="BF258" i="2"/>
  <c r="T258" i="2"/>
  <c r="R258" i="2"/>
  <c r="P258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15" i="2"/>
  <c r="BH215" i="2"/>
  <c r="BG215" i="2"/>
  <c r="BF215" i="2"/>
  <c r="T215" i="2"/>
  <c r="R215" i="2"/>
  <c r="P215" i="2"/>
  <c r="BI208" i="2"/>
  <c r="BH208" i="2"/>
  <c r="BG208" i="2"/>
  <c r="BF208" i="2"/>
  <c r="T208" i="2"/>
  <c r="R208" i="2"/>
  <c r="P208" i="2"/>
  <c r="BI201" i="2"/>
  <c r="BH201" i="2"/>
  <c r="BG201" i="2"/>
  <c r="BF201" i="2"/>
  <c r="T201" i="2"/>
  <c r="R201" i="2"/>
  <c r="P201" i="2"/>
  <c r="BI186" i="2"/>
  <c r="BH186" i="2"/>
  <c r="BG186" i="2"/>
  <c r="BF186" i="2"/>
  <c r="T186" i="2"/>
  <c r="R186" i="2"/>
  <c r="P186" i="2"/>
  <c r="BI171" i="2"/>
  <c r="BH171" i="2"/>
  <c r="BG171" i="2"/>
  <c r="BF171" i="2"/>
  <c r="T171" i="2"/>
  <c r="R171" i="2"/>
  <c r="P171" i="2"/>
  <c r="BI160" i="2"/>
  <c r="BH160" i="2"/>
  <c r="BG160" i="2"/>
  <c r="BF160" i="2"/>
  <c r="T160" i="2"/>
  <c r="R160" i="2"/>
  <c r="P160" i="2"/>
  <c r="BI151" i="2"/>
  <c r="BH151" i="2"/>
  <c r="BG151" i="2"/>
  <c r="BF151" i="2"/>
  <c r="T151" i="2"/>
  <c r="R151" i="2"/>
  <c r="P151" i="2"/>
  <c r="BI142" i="2"/>
  <c r="BH142" i="2"/>
  <c r="BG142" i="2"/>
  <c r="BF142" i="2"/>
  <c r="T142" i="2"/>
  <c r="R142" i="2"/>
  <c r="P142" i="2"/>
  <c r="BI137" i="2"/>
  <c r="BH137" i="2"/>
  <c r="BG137" i="2"/>
  <c r="BF137" i="2"/>
  <c r="T137" i="2"/>
  <c r="R137" i="2"/>
  <c r="P137" i="2"/>
  <c r="BI124" i="2"/>
  <c r="BH124" i="2"/>
  <c r="BG124" i="2"/>
  <c r="BF124" i="2"/>
  <c r="T124" i="2"/>
  <c r="R124" i="2"/>
  <c r="P124" i="2"/>
  <c r="BI121" i="2"/>
  <c r="BH121" i="2"/>
  <c r="BG121" i="2"/>
  <c r="BF121" i="2"/>
  <c r="T121" i="2"/>
  <c r="R121" i="2"/>
  <c r="P121" i="2"/>
  <c r="BI119" i="2"/>
  <c r="BH119" i="2"/>
  <c r="BG119" i="2"/>
  <c r="BF119" i="2"/>
  <c r="T119" i="2"/>
  <c r="R119" i="2"/>
  <c r="P119" i="2"/>
  <c r="BI114" i="2"/>
  <c r="BH114" i="2"/>
  <c r="BG114" i="2"/>
  <c r="BF114" i="2"/>
  <c r="T114" i="2"/>
  <c r="R114" i="2"/>
  <c r="P114" i="2"/>
  <c r="BI110" i="2"/>
  <c r="BH110" i="2"/>
  <c r="BG110" i="2"/>
  <c r="BF110" i="2"/>
  <c r="T110" i="2"/>
  <c r="R110" i="2"/>
  <c r="P110" i="2"/>
  <c r="BI106" i="2"/>
  <c r="BH106" i="2"/>
  <c r="BG106" i="2"/>
  <c r="BF106" i="2"/>
  <c r="T106" i="2"/>
  <c r="R106" i="2"/>
  <c r="P106" i="2"/>
  <c r="BI103" i="2"/>
  <c r="BH103" i="2"/>
  <c r="BG103" i="2"/>
  <c r="BF103" i="2"/>
  <c r="T103" i="2"/>
  <c r="R103" i="2"/>
  <c r="P103" i="2"/>
  <c r="BI100" i="2"/>
  <c r="BH100" i="2"/>
  <c r="BG100" i="2"/>
  <c r="BF100" i="2"/>
  <c r="T100" i="2"/>
  <c r="R100" i="2"/>
  <c r="P100" i="2"/>
  <c r="J93" i="2"/>
  <c r="F93" i="2"/>
  <c r="F91" i="2"/>
  <c r="E89" i="2"/>
  <c r="J54" i="2"/>
  <c r="F54" i="2"/>
  <c r="F52" i="2"/>
  <c r="E50" i="2"/>
  <c r="J24" i="2"/>
  <c r="E24" i="2"/>
  <c r="J55" i="2"/>
  <c r="J23" i="2"/>
  <c r="J18" i="2"/>
  <c r="E18" i="2"/>
  <c r="F94" i="2"/>
  <c r="J17" i="2"/>
  <c r="J12" i="2"/>
  <c r="J91" i="2"/>
  <c r="E7" i="2"/>
  <c r="E48" i="2" s="1"/>
  <c r="L50" i="1"/>
  <c r="AM50" i="1"/>
  <c r="AM49" i="1"/>
  <c r="L49" i="1"/>
  <c r="AM47" i="1"/>
  <c r="L47" i="1"/>
  <c r="L45" i="1"/>
  <c r="L44" i="1"/>
  <c r="J262" i="3"/>
  <c r="J147" i="3"/>
  <c r="J1071" i="2"/>
  <c r="BK371" i="2"/>
  <c r="BK114" i="8"/>
  <c r="BK116" i="7"/>
  <c r="BK129" i="6"/>
  <c r="BK114" i="4"/>
  <c r="BK208" i="3"/>
  <c r="BK192" i="3"/>
  <c r="BK157" i="3"/>
  <c r="BK117" i="3"/>
  <c r="BK487" i="2"/>
  <c r="J160" i="2"/>
  <c r="BK130" i="6"/>
  <c r="BK107" i="6"/>
  <c r="J139" i="5"/>
  <c r="J151" i="4"/>
  <c r="J111" i="4"/>
  <c r="J235" i="3"/>
  <c r="J217" i="3"/>
  <c r="J151" i="3"/>
  <c r="BK510" i="2"/>
  <c r="BK327" i="2"/>
  <c r="J144" i="5"/>
  <c r="BK160" i="3"/>
  <c r="BK160" i="2"/>
  <c r="J119" i="8"/>
  <c r="BK135" i="6"/>
  <c r="J109" i="6"/>
  <c r="J110" i="5"/>
  <c r="J116" i="4"/>
  <c r="BK182" i="3"/>
  <c r="J114" i="3"/>
  <c r="BK136" i="6"/>
  <c r="BK154" i="4"/>
  <c r="BK121" i="4"/>
  <c r="BK209" i="3"/>
  <c r="BK129" i="3"/>
  <c r="BK477" i="2"/>
  <c r="J215" i="2"/>
  <c r="J133" i="7"/>
  <c r="BK139" i="5"/>
  <c r="J127" i="4"/>
  <c r="BK164" i="3"/>
  <c r="J1069" i="2"/>
  <c r="BK486" i="2"/>
  <c r="J83" i="9"/>
  <c r="BK106" i="7"/>
  <c r="J108" i="5"/>
  <c r="J126" i="4"/>
  <c r="J242" i="3"/>
  <c r="J137" i="3"/>
  <c r="BK375" i="2"/>
  <c r="BK248" i="2"/>
  <c r="BK88" i="9"/>
  <c r="J156" i="5"/>
  <c r="J152" i="4"/>
  <c r="BK116" i="4"/>
  <c r="J250" i="3"/>
  <c r="BK226" i="3"/>
  <c r="J191" i="3"/>
  <c r="BK151" i="3"/>
  <c r="BK112" i="3"/>
  <c r="J515" i="2"/>
  <c r="J251" i="2"/>
  <c r="J121" i="8"/>
  <c r="BK141" i="5"/>
  <c r="BK219" i="3"/>
  <c r="J175" i="3"/>
  <c r="J134" i="3"/>
  <c r="J309" i="2"/>
  <c r="J131" i="8"/>
  <c r="BK120" i="5"/>
  <c r="J154" i="4"/>
  <c r="J117" i="4"/>
  <c r="J230" i="3"/>
  <c r="BK221" i="3"/>
  <c r="J208" i="3"/>
  <c r="BK168" i="3"/>
  <c r="J135" i="3"/>
  <c r="BK350" i="2"/>
  <c r="J126" i="8"/>
  <c r="BK129" i="7"/>
  <c r="BK114" i="6"/>
  <c r="J141" i="5"/>
  <c r="J133" i="8"/>
  <c r="J105" i="7"/>
  <c r="J143" i="5"/>
  <c r="BK115" i="5"/>
  <c r="BK136" i="4"/>
  <c r="J240" i="3"/>
  <c r="J180" i="3"/>
  <c r="J169" i="3"/>
  <c r="J136" i="3"/>
  <c r="J112" i="3"/>
  <c r="BK523" i="2"/>
  <c r="BK305" i="2"/>
  <c r="BK100" i="2"/>
  <c r="BK125" i="7"/>
  <c r="J132" i="6"/>
  <c r="BK124" i="4"/>
  <c r="BK222" i="3"/>
  <c r="J201" i="3"/>
  <c r="BK174" i="3"/>
  <c r="J153" i="3"/>
  <c r="J111" i="3"/>
  <c r="BK463" i="2"/>
  <c r="J119" i="7"/>
  <c r="BK142" i="5"/>
  <c r="J118" i="5"/>
  <c r="BK140" i="4"/>
  <c r="BK265" i="3"/>
  <c r="J254" i="3"/>
  <c r="BK232" i="3"/>
  <c r="BK215" i="3"/>
  <c r="J179" i="3"/>
  <c r="J160" i="3"/>
  <c r="J138" i="3"/>
  <c r="J34" i="9"/>
  <c r="J114" i="5"/>
  <c r="J267" i="3"/>
  <c r="J158" i="3"/>
  <c r="BK406" i="2"/>
  <c r="BK137" i="2"/>
  <c r="BK127" i="7"/>
  <c r="J113" i="5"/>
  <c r="J147" i="4"/>
  <c r="BK240" i="3"/>
  <c r="BK180" i="3"/>
  <c r="J130" i="3"/>
  <c r="J487" i="2"/>
  <c r="BK254" i="2"/>
  <c r="BK129" i="8"/>
  <c r="J134" i="7"/>
  <c r="BK145" i="5"/>
  <c r="J116" i="5"/>
  <c r="BK129" i="4"/>
  <c r="BK193" i="3"/>
  <c r="J128" i="3"/>
  <c r="BK490" i="2"/>
  <c r="BK186" i="2"/>
  <c r="J132" i="7"/>
  <c r="BK127" i="6"/>
  <c r="BK105" i="5"/>
  <c r="J130" i="4"/>
  <c r="BK245" i="3"/>
  <c r="J214" i="3"/>
  <c r="BK134" i="3"/>
  <c r="J389" i="2"/>
  <c r="J142" i="2"/>
  <c r="BK118" i="8"/>
  <c r="BK127" i="5"/>
  <c r="BK142" i="4"/>
  <c r="J258" i="3"/>
  <c r="BK243" i="3"/>
  <c r="J221" i="3"/>
  <c r="BK198" i="3"/>
  <c r="J166" i="3"/>
  <c r="J145" i="3"/>
  <c r="BK1069" i="2"/>
  <c r="J419" i="2"/>
  <c r="BK215" i="2"/>
  <c r="BK127" i="8"/>
  <c r="J107" i="7"/>
  <c r="J117" i="5"/>
  <c r="J210" i="3"/>
  <c r="BK146" i="4"/>
  <c r="J114" i="4"/>
  <c r="J236" i="3"/>
  <c r="J224" i="3"/>
  <c r="BK202" i="3"/>
  <c r="BK165" i="3"/>
  <c r="J127" i="3"/>
  <c r="BK389" i="2"/>
  <c r="BK320" i="2"/>
  <c r="J107" i="8"/>
  <c r="J108" i="7"/>
  <c r="J111" i="6"/>
  <c r="J111" i="8"/>
  <c r="J146" i="5"/>
  <c r="BK141" i="4"/>
  <c r="BK207" i="3"/>
  <c r="J163" i="3"/>
  <c r="J117" i="3"/>
  <c r="BK513" i="2"/>
  <c r="BK133" i="8"/>
  <c r="J135" i="6"/>
  <c r="BK223" i="3"/>
  <c r="BK170" i="3"/>
  <c r="BK110" i="3"/>
  <c r="BK151" i="2"/>
  <c r="BK128" i="6"/>
  <c r="J154" i="5"/>
  <c r="J143" i="4"/>
  <c r="J243" i="3"/>
  <c r="J203" i="3"/>
  <c r="J150" i="3"/>
  <c r="BK413" i="2"/>
  <c r="J108" i="6"/>
  <c r="J139" i="3"/>
  <c r="J171" i="2"/>
  <c r="J122" i="7"/>
  <c r="J123" i="5"/>
  <c r="BK230" i="3"/>
  <c r="BK357" i="2"/>
  <c r="BK122" i="7"/>
  <c r="BK249" i="3"/>
  <c r="BK111" i="3"/>
  <c r="J186" i="2"/>
  <c r="J107" i="6"/>
  <c r="BK254" i="3"/>
  <c r="J536" i="2"/>
  <c r="J106" i="8"/>
  <c r="BK133" i="5"/>
  <c r="BK244" i="3"/>
  <c r="BK409" i="2"/>
  <c r="J103" i="2"/>
  <c r="BK154" i="5"/>
  <c r="BK260" i="3"/>
  <c r="J192" i="3"/>
  <c r="J513" i="2"/>
  <c r="J82" i="9"/>
  <c r="BK132" i="6"/>
  <c r="J125" i="5"/>
  <c r="BK119" i="8"/>
  <c r="J113" i="7"/>
  <c r="J128" i="6"/>
  <c r="BK134" i="5"/>
  <c r="BK110" i="5"/>
  <c r="BK269" i="3"/>
  <c r="J231" i="3"/>
  <c r="J177" i="3"/>
  <c r="BK150" i="3"/>
  <c r="J143" i="3"/>
  <c r="BK126" i="3"/>
  <c r="J105" i="3"/>
  <c r="J521" i="2"/>
  <c r="BK201" i="2"/>
  <c r="J130" i="8"/>
  <c r="J110" i="7"/>
  <c r="J150" i="5"/>
  <c r="BK257" i="3"/>
  <c r="J202" i="3"/>
  <c r="J187" i="3"/>
  <c r="BK145" i="3"/>
  <c r="J113" i="3"/>
  <c r="J486" i="2"/>
  <c r="BK126" i="7"/>
  <c r="BK126" i="6"/>
  <c r="BK143" i="5"/>
  <c r="BK121" i="5"/>
  <c r="J155" i="4"/>
  <c r="BK113" i="4"/>
  <c r="BK248" i="3"/>
  <c r="J226" i="3"/>
  <c r="BK212" i="3"/>
  <c r="BK177" i="3"/>
  <c r="J164" i="3"/>
  <c r="J129" i="3"/>
  <c r="BK364" i="2"/>
  <c r="J117" i="6"/>
  <c r="BK125" i="5"/>
  <c r="J140" i="3"/>
  <c r="BK118" i="3"/>
  <c r="BK119" i="2"/>
  <c r="BK112" i="8"/>
  <c r="J134" i="6"/>
  <c r="BK110" i="6"/>
  <c r="J115" i="5"/>
  <c r="BK263" i="3"/>
  <c r="BK178" i="3"/>
  <c r="J343" i="2"/>
  <c r="BK103" i="2"/>
  <c r="J120" i="6"/>
  <c r="BK149" i="4"/>
  <c r="BK195" i="3"/>
  <c r="J157" i="3"/>
  <c r="BK108" i="3"/>
  <c r="J382" i="2"/>
  <c r="J120" i="8"/>
  <c r="J109" i="7"/>
  <c r="BK130" i="5"/>
  <c r="J269" i="3"/>
  <c r="BK216" i="3"/>
  <c r="J131" i="3"/>
  <c r="J523" i="2"/>
  <c r="BK87" i="9"/>
  <c r="J120" i="7"/>
  <c r="BK109" i="6"/>
  <c r="J140" i="4"/>
  <c r="J215" i="3"/>
  <c r="J159" i="3"/>
  <c r="J104" i="3"/>
  <c r="BK251" i="2"/>
  <c r="J124" i="8"/>
  <c r="J134" i="5"/>
  <c r="BK147" i="4"/>
  <c r="J260" i="3"/>
  <c r="BK236" i="3"/>
  <c r="J220" i="3"/>
  <c r="J183" i="3"/>
  <c r="J161" i="3"/>
  <c r="J142" i="3"/>
  <c r="J692" i="2"/>
  <c r="J320" i="2"/>
  <c r="J106" i="2"/>
  <c r="J111" i="7"/>
  <c r="J138" i="5"/>
  <c r="J206" i="3"/>
  <c r="BK147" i="3"/>
  <c r="J132" i="5"/>
  <c r="BK113" i="5"/>
  <c r="J124" i="4"/>
  <c r="BK256" i="3"/>
  <c r="BK205" i="3"/>
  <c r="J155" i="3"/>
  <c r="J723" i="2"/>
  <c r="BK343" i="2"/>
  <c r="BK134" i="8"/>
  <c r="BK113" i="7"/>
  <c r="BK150" i="5"/>
  <c r="BK122" i="5"/>
  <c r="BK122" i="8"/>
  <c r="J130" i="6"/>
  <c r="J120" i="5"/>
  <c r="J105" i="5"/>
  <c r="BK268" i="3"/>
  <c r="BK237" i="3"/>
  <c r="BK176" i="3"/>
  <c r="J149" i="3"/>
  <c r="BK138" i="3"/>
  <c r="J123" i="3"/>
  <c r="BK692" i="2"/>
  <c r="BK419" i="2"/>
  <c r="BK86" i="9"/>
  <c r="BK124" i="7"/>
  <c r="BK120" i="8"/>
  <c r="J114" i="6"/>
  <c r="BK118" i="5"/>
  <c r="BK130" i="4"/>
  <c r="BK185" i="3"/>
  <c r="BK121" i="3"/>
  <c r="J286" i="2"/>
  <c r="BK121" i="6"/>
  <c r="BK126" i="4"/>
  <c r="J194" i="3"/>
  <c r="J126" i="3"/>
  <c r="J137" i="2"/>
  <c r="BK132" i="7"/>
  <c r="J135" i="5"/>
  <c r="J132" i="4"/>
  <c r="J246" i="3"/>
  <c r="BK142" i="3"/>
  <c r="BK515" i="2"/>
  <c r="J134" i="8"/>
  <c r="BK124" i="6"/>
  <c r="J145" i="5"/>
  <c r="BK127" i="4"/>
  <c r="J237" i="3"/>
  <c r="J133" i="3"/>
  <c r="J399" i="2"/>
  <c r="BK171" i="2"/>
  <c r="BK126" i="8"/>
  <c r="J152" i="5"/>
  <c r="BK151" i="4"/>
  <c r="J118" i="4"/>
  <c r="BK246" i="3"/>
  <c r="BK224" i="3"/>
  <c r="BK199" i="3"/>
  <c r="J165" i="3"/>
  <c r="BK1062" i="2"/>
  <c r="J490" i="2"/>
  <c r="J119" i="2"/>
  <c r="J116" i="7"/>
  <c r="J107" i="5"/>
  <c r="J199" i="3"/>
  <c r="BK135" i="3"/>
  <c r="BK286" i="2"/>
  <c r="J124" i="5"/>
  <c r="BK155" i="4"/>
  <c r="BK119" i="4"/>
  <c r="J227" i="3"/>
  <c r="BK217" i="3"/>
  <c r="J204" i="3"/>
  <c r="BK153" i="3"/>
  <c r="J694" i="2"/>
  <c r="BK313" i="2"/>
  <c r="BK109" i="8"/>
  <c r="J106" i="7"/>
  <c r="BK106" i="6"/>
  <c r="J130" i="5"/>
  <c r="J114" i="8"/>
  <c r="BK121" i="7"/>
  <c r="J125" i="6"/>
  <c r="J131" i="5"/>
  <c r="BK111" i="5"/>
  <c r="BK112" i="4"/>
  <c r="BK239" i="3"/>
  <c r="BK183" i="3"/>
  <c r="BK128" i="3"/>
  <c r="J110" i="3"/>
  <c r="BK536" i="2"/>
  <c r="J245" i="2"/>
  <c r="BK84" i="9"/>
  <c r="J115" i="7"/>
  <c r="J105" i="6"/>
  <c r="J256" i="3"/>
  <c r="J205" i="3"/>
  <c r="J193" i="3"/>
  <c r="BK143" i="3"/>
  <c r="BK106" i="3"/>
  <c r="J413" i="2"/>
  <c r="BK110" i="2"/>
  <c r="J124" i="6"/>
  <c r="BK147" i="5"/>
  <c r="J112" i="5"/>
  <c r="BK122" i="4"/>
  <c r="BK255" i="3"/>
  <c r="BK220" i="3"/>
  <c r="BK187" i="3"/>
  <c r="J152" i="3"/>
  <c r="J125" i="3"/>
  <c r="J406" i="2"/>
  <c r="BK208" i="2"/>
  <c r="J147" i="5"/>
  <c r="BK188" i="3"/>
  <c r="BK122" i="3"/>
  <c r="BK258" i="2"/>
  <c r="J122" i="8"/>
  <c r="BK120" i="7"/>
  <c r="BK105" i="6"/>
  <c r="J138" i="4"/>
  <c r="J228" i="3"/>
  <c r="J124" i="3"/>
  <c r="J305" i="2"/>
  <c r="J124" i="7"/>
  <c r="BK152" i="4"/>
  <c r="J120" i="4"/>
  <c r="J186" i="3"/>
  <c r="BK154" i="3"/>
  <c r="J106" i="3"/>
  <c r="J401" i="2"/>
  <c r="J112" i="8"/>
  <c r="J121" i="7"/>
  <c r="BK144" i="5"/>
  <c r="BK144" i="4"/>
  <c r="J247" i="3"/>
  <c r="BK161" i="3"/>
  <c r="BK723" i="2"/>
  <c r="BK267" i="2"/>
  <c r="J127" i="7"/>
  <c r="J121" i="6"/>
  <c r="BK112" i="5"/>
  <c r="BK111" i="4"/>
  <c r="J188" i="3"/>
  <c r="BK105" i="3"/>
  <c r="J324" i="2"/>
  <c r="AS58" i="1"/>
  <c r="J229" i="3"/>
  <c r="BK211" i="3"/>
  <c r="J168" i="3"/>
  <c r="J144" i="3"/>
  <c r="BK521" i="2"/>
  <c r="J267" i="2"/>
  <c r="BK130" i="8"/>
  <c r="BK113" i="6"/>
  <c r="J149" i="4"/>
  <c r="BK148" i="3"/>
  <c r="J115" i="3"/>
  <c r="J132" i="8"/>
  <c r="BK109" i="5"/>
  <c r="J145" i="4"/>
  <c r="BK250" i="3"/>
  <c r="J222" i="3"/>
  <c r="J212" i="3"/>
  <c r="BK191" i="3"/>
  <c r="BK1064" i="2"/>
  <c r="J327" i="2"/>
  <c r="BK121" i="8"/>
  <c r="BK110" i="7"/>
  <c r="J110" i="6"/>
  <c r="J86" i="9"/>
  <c r="J112" i="7"/>
  <c r="BK694" i="2"/>
  <c r="J396" i="2"/>
  <c r="J87" i="9"/>
  <c r="J105" i="8"/>
  <c r="BK109" i="7"/>
  <c r="J157" i="4"/>
  <c r="BK251" i="3"/>
  <c r="BK213" i="3"/>
  <c r="J181" i="3"/>
  <c r="J146" i="3"/>
  <c r="BK116" i="3"/>
  <c r="BK480" i="2"/>
  <c r="BK121" i="2"/>
  <c r="BK112" i="7"/>
  <c r="J106" i="6"/>
  <c r="J140" i="5"/>
  <c r="BK116" i="5"/>
  <c r="BK117" i="4"/>
  <c r="J251" i="3"/>
  <c r="BK234" i="3"/>
  <c r="J223" i="3"/>
  <c r="J198" i="3"/>
  <c r="BK166" i="3"/>
  <c r="BK113" i="3"/>
  <c r="J375" i="2"/>
  <c r="J117" i="8"/>
  <c r="J133" i="5"/>
  <c r="J174" i="3"/>
  <c r="J121" i="3"/>
  <c r="J201" i="2"/>
  <c r="BK124" i="8"/>
  <c r="BK115" i="7"/>
  <c r="BK115" i="6"/>
  <c r="BK140" i="5"/>
  <c r="J131" i="4"/>
  <c r="BK258" i="3"/>
  <c r="J122" i="3"/>
  <c r="BK309" i="2"/>
  <c r="BK112" i="6"/>
  <c r="BK145" i="4"/>
  <c r="BK210" i="3"/>
  <c r="BK175" i="3"/>
  <c r="BK115" i="3"/>
  <c r="J424" i="2"/>
  <c r="J121" i="2"/>
  <c r="J109" i="8"/>
  <c r="BK132" i="5"/>
  <c r="BK143" i="4"/>
  <c r="J245" i="3"/>
  <c r="J1064" i="2"/>
  <c r="BK293" i="2"/>
  <c r="J129" i="8"/>
  <c r="BK105" i="7"/>
  <c r="BK155" i="5"/>
  <c r="BK131" i="4"/>
  <c r="J249" i="3"/>
  <c r="BK169" i="3"/>
  <c r="BK401" i="2"/>
  <c r="J208" i="2"/>
  <c r="BK111" i="8"/>
  <c r="BK137" i="5"/>
  <c r="BK137" i="4"/>
  <c r="BK247" i="3"/>
  <c r="J233" i="3"/>
  <c r="J219" i="3"/>
  <c r="J170" i="3"/>
  <c r="BK149" i="3"/>
  <c r="BK1071" i="2"/>
  <c r="J510" i="2"/>
  <c r="BK117" i="8"/>
  <c r="BK123" i="5"/>
  <c r="J213" i="3"/>
  <c r="BK158" i="3"/>
  <c r="BK83" i="9"/>
  <c r="J122" i="5"/>
  <c r="J156" i="4"/>
  <c r="J122" i="4"/>
  <c r="BK231" i="3"/>
  <c r="J218" i="3"/>
  <c r="J200" i="3"/>
  <c r="BK141" i="3"/>
  <c r="J371" i="2"/>
  <c r="J100" i="2"/>
  <c r="J112" i="6"/>
  <c r="J127" i="5"/>
  <c r="J88" i="9"/>
  <c r="BK133" i="7"/>
  <c r="BK107" i="7"/>
  <c r="J142" i="5"/>
  <c r="BK114" i="5"/>
  <c r="BK132" i="4"/>
  <c r="J265" i="3"/>
  <c r="BK184" i="3"/>
  <c r="J172" i="3"/>
  <c r="J120" i="3"/>
  <c r="J725" i="2"/>
  <c r="J480" i="2"/>
  <c r="J124" i="2"/>
  <c r="J126" i="7"/>
  <c r="BK125" i="6"/>
  <c r="J113" i="4"/>
  <c r="J209" i="3"/>
  <c r="J178" i="3"/>
  <c r="J141" i="3"/>
  <c r="BK107" i="3"/>
  <c r="BK403" i="2"/>
  <c r="J136" i="6"/>
  <c r="J113" i="6"/>
  <c r="J137" i="5"/>
  <c r="J109" i="5"/>
  <c r="J121" i="4"/>
  <c r="J257" i="3"/>
  <c r="BK227" i="3"/>
  <c r="BK204" i="3"/>
  <c r="J182" i="3"/>
  <c r="J477" i="2"/>
  <c r="J262" i="2"/>
  <c r="J160" i="4"/>
  <c r="BK130" i="3"/>
  <c r="J313" i="2"/>
  <c r="BK131" i="8"/>
  <c r="BK107" i="8"/>
  <c r="BK122" i="6"/>
  <c r="J111" i="5"/>
  <c r="J268" i="3"/>
  <c r="BK214" i="3"/>
  <c r="J116" i="3"/>
  <c r="F37" i="9"/>
  <c r="BK119" i="3"/>
  <c r="J409" i="2"/>
  <c r="BK106" i="2"/>
  <c r="J110" i="8"/>
  <c r="BK162" i="4"/>
  <c r="J197" i="3"/>
  <c r="BK917" i="2"/>
  <c r="BK262" i="2"/>
  <c r="BK110" i="8"/>
  <c r="BK108" i="6"/>
  <c r="J106" i="5"/>
  <c r="J119" i="4"/>
  <c r="J176" i="3"/>
  <c r="BK131" i="3"/>
  <c r="J151" i="2"/>
  <c r="BK134" i="6"/>
  <c r="BK107" i="5"/>
  <c r="BK135" i="4"/>
  <c r="BK253" i="3"/>
  <c r="BK235" i="3"/>
  <c r="BK194" i="3"/>
  <c r="BK159" i="3"/>
  <c r="J108" i="3"/>
  <c r="J463" i="2"/>
  <c r="BK142" i="2"/>
  <c r="BK144" i="3"/>
  <c r="BK114" i="3"/>
  <c r="BK160" i="4"/>
  <c r="J137" i="4"/>
  <c r="J263" i="3"/>
  <c r="BK229" i="3"/>
  <c r="J211" i="3"/>
  <c r="J167" i="3"/>
  <c r="BK137" i="3"/>
  <c r="J364" i="2"/>
  <c r="J293" i="2"/>
  <c r="BK130" i="7"/>
  <c r="J115" i="6"/>
  <c r="J149" i="5"/>
  <c r="BK85" i="9"/>
  <c r="BK111" i="7"/>
  <c r="J129" i="6"/>
  <c r="BK135" i="5"/>
  <c r="BK119" i="5"/>
  <c r="BK156" i="4"/>
  <c r="BK266" i="3"/>
  <c r="J185" i="3"/>
  <c r="J173" i="3"/>
  <c r="J148" i="3"/>
  <c r="BK140" i="3"/>
  <c r="BK124" i="3"/>
  <c r="J1062" i="2"/>
  <c r="J517" i="2"/>
  <c r="J278" i="2"/>
  <c r="J85" i="9"/>
  <c r="BK119" i="7"/>
  <c r="J155" i="5"/>
  <c r="BK117" i="5"/>
  <c r="J142" i="4"/>
  <c r="BK264" i="3"/>
  <c r="BK233" i="3"/>
  <c r="BK200" i="3"/>
  <c r="BK172" i="3"/>
  <c r="J162" i="3"/>
  <c r="BK120" i="3"/>
  <c r="BK396" i="2"/>
  <c r="BK120" i="6"/>
  <c r="J162" i="4"/>
  <c r="J125" i="7"/>
  <c r="J123" i="6"/>
  <c r="BK149" i="5"/>
  <c r="BK108" i="5"/>
  <c r="BK132" i="3"/>
  <c r="BK336" i="2"/>
  <c r="J129" i="7"/>
  <c r="BK157" i="4"/>
  <c r="J136" i="4"/>
  <c r="J184" i="3"/>
  <c r="J118" i="3"/>
  <c r="J248" i="2"/>
  <c r="J118" i="8"/>
  <c r="J130" i="7"/>
  <c r="J119" i="5"/>
  <c r="BK267" i="3"/>
  <c r="J244" i="3"/>
  <c r="J127" i="8"/>
  <c r="J161" i="4"/>
  <c r="J144" i="4"/>
  <c r="J264" i="3"/>
  <c r="J248" i="3"/>
  <c r="BK228" i="3"/>
  <c r="BK173" i="3"/>
  <c r="BK517" i="2"/>
  <c r="J350" i="2"/>
  <c r="J110" i="2"/>
  <c r="BK134" i="7"/>
  <c r="BK148" i="5"/>
  <c r="BK225" i="3"/>
  <c r="BK203" i="3"/>
  <c r="J132" i="3"/>
  <c r="BK399" i="2"/>
  <c r="BK131" i="5"/>
  <c r="BK106" i="5"/>
  <c r="J135" i="4"/>
  <c r="J252" i="3"/>
  <c r="BK206" i="3"/>
  <c r="BK152" i="3"/>
  <c r="J917" i="2"/>
  <c r="BK382" i="2"/>
  <c r="BK245" i="2"/>
  <c r="BK105" i="8"/>
  <c r="J126" i="6"/>
  <c r="J148" i="5"/>
  <c r="J121" i="5"/>
  <c r="J123" i="8"/>
  <c r="J255" i="3"/>
  <c r="BK218" i="3"/>
  <c r="BK197" i="3"/>
  <c r="BK162" i="3"/>
  <c r="BK136" i="3"/>
  <c r="BK104" i="3"/>
  <c r="J336" i="2"/>
  <c r="J123" i="7"/>
  <c r="BK117" i="6"/>
  <c r="BK152" i="5"/>
  <c r="BK136" i="5"/>
  <c r="J129" i="4"/>
  <c r="BK262" i="3"/>
  <c r="BK242" i="3"/>
  <c r="J225" i="3"/>
  <c r="BK201" i="3"/>
  <c r="BK167" i="3"/>
  <c r="BK146" i="3"/>
  <c r="BK424" i="2"/>
  <c r="BK123" i="6"/>
  <c r="BK138" i="5"/>
  <c r="BK163" i="3"/>
  <c r="BK123" i="3"/>
  <c r="BK278" i="2"/>
  <c r="BK132" i="8"/>
  <c r="BK108" i="8"/>
  <c r="J127" i="6"/>
  <c r="BK111" i="6"/>
  <c r="J136" i="5"/>
  <c r="BK118" i="4"/>
  <c r="BK181" i="3"/>
  <c r="J119" i="3"/>
  <c r="BK114" i="2"/>
  <c r="BK123" i="7"/>
  <c r="BK124" i="5"/>
  <c r="J146" i="4"/>
  <c r="J234" i="3"/>
  <c r="BK179" i="3"/>
  <c r="J107" i="3"/>
  <c r="J403" i="2"/>
  <c r="J84" i="9"/>
  <c r="J108" i="8"/>
  <c r="BK146" i="5"/>
  <c r="BK161" i="4"/>
  <c r="J266" i="3"/>
  <c r="BK133" i="3"/>
  <c r="J254" i="2"/>
  <c r="BK123" i="8"/>
  <c r="BK108" i="7"/>
  <c r="BK156" i="5"/>
  <c r="BK138" i="4"/>
  <c r="J112" i="4"/>
  <c r="J216" i="3"/>
  <c r="BK186" i="3"/>
  <c r="BK127" i="3"/>
  <c r="J258" i="2"/>
  <c r="J114" i="2"/>
  <c r="BK106" i="8"/>
  <c r="BK159" i="4"/>
  <c r="BK120" i="4"/>
  <c r="BK252" i="3"/>
  <c r="J232" i="3"/>
  <c r="J195" i="3"/>
  <c r="BK155" i="3"/>
  <c r="BK139" i="3"/>
  <c r="BK725" i="2"/>
  <c r="BK324" i="2"/>
  <c r="BK124" i="2"/>
  <c r="J122" i="6"/>
  <c r="J253" i="3"/>
  <c r="J207" i="3"/>
  <c r="J154" i="3"/>
  <c r="BK125" i="3"/>
  <c r="J357" i="2"/>
  <c r="BK82" i="9"/>
  <c r="J159" i="4"/>
  <c r="J141" i="4"/>
  <c r="J239" i="3"/>
  <c r="P81" i="9" l="1"/>
  <c r="P80" i="9"/>
  <c r="AU64" i="1" s="1"/>
  <c r="J60" i="5"/>
  <c r="P104" i="5"/>
  <c r="P103" i="5"/>
  <c r="BK153" i="5"/>
  <c r="J153" i="5" s="1"/>
  <c r="J76" i="5" s="1"/>
  <c r="BK119" i="6"/>
  <c r="J119" i="6"/>
  <c r="J74" i="6" s="1"/>
  <c r="BK104" i="7"/>
  <c r="J104" i="7"/>
  <c r="J71" i="7"/>
  <c r="P118" i="7"/>
  <c r="T131" i="7"/>
  <c r="BK104" i="8"/>
  <c r="J104" i="8" s="1"/>
  <c r="J71" i="8" s="1"/>
  <c r="P116" i="8"/>
  <c r="R128" i="8"/>
  <c r="R512" i="2"/>
  <c r="BK103" i="3"/>
  <c r="J103" i="3" s="1"/>
  <c r="J67" i="3" s="1"/>
  <c r="BK156" i="3"/>
  <c r="J156" i="3"/>
  <c r="J69" i="3" s="1"/>
  <c r="R196" i="3"/>
  <c r="R238" i="3"/>
  <c r="P261" i="3"/>
  <c r="P115" i="4"/>
  <c r="P128" i="4"/>
  <c r="T139" i="4"/>
  <c r="BK150" i="4"/>
  <c r="J150" i="4" s="1"/>
  <c r="J80" i="4" s="1"/>
  <c r="R158" i="4"/>
  <c r="T116" i="8"/>
  <c r="BK99" i="2"/>
  <c r="J99" i="2"/>
  <c r="J61" i="2" s="1"/>
  <c r="BK105" i="2"/>
  <c r="J105" i="2"/>
  <c r="J62" i="2" s="1"/>
  <c r="T105" i="2"/>
  <c r="P118" i="2"/>
  <c r="R304" i="2"/>
  <c r="BK196" i="3"/>
  <c r="J196" i="3" s="1"/>
  <c r="J73" i="3" s="1"/>
  <c r="T238" i="3"/>
  <c r="BK134" i="4"/>
  <c r="J134" i="4" s="1"/>
  <c r="J77" i="4" s="1"/>
  <c r="P114" i="7"/>
  <c r="BK128" i="7"/>
  <c r="J128" i="7"/>
  <c r="J75" i="7" s="1"/>
  <c r="T104" i="8"/>
  <c r="T103" i="8"/>
  <c r="P125" i="8"/>
  <c r="P512" i="2"/>
  <c r="T103" i="3"/>
  <c r="P156" i="3"/>
  <c r="R171" i="3"/>
  <c r="BK190" i="3"/>
  <c r="J190" i="3"/>
  <c r="J72" i="3" s="1"/>
  <c r="T190" i="3"/>
  <c r="P238" i="3"/>
  <c r="R261" i="3"/>
  <c r="R115" i="4"/>
  <c r="T128" i="4"/>
  <c r="T134" i="4"/>
  <c r="T150" i="4"/>
  <c r="T119" i="6"/>
  <c r="BK131" i="7"/>
  <c r="J131" i="7" s="1"/>
  <c r="J76" i="7" s="1"/>
  <c r="P104" i="8"/>
  <c r="P103" i="8"/>
  <c r="R125" i="8"/>
  <c r="R123" i="2"/>
  <c r="R253" i="2"/>
  <c r="BK418" i="2"/>
  <c r="J418" i="2"/>
  <c r="J73" i="2" s="1"/>
  <c r="P489" i="2"/>
  <c r="P103" i="3"/>
  <c r="T196" i="3"/>
  <c r="BK261" i="3"/>
  <c r="J261" i="3" s="1"/>
  <c r="J77" i="3" s="1"/>
  <c r="R125" i="4"/>
  <c r="BK129" i="5"/>
  <c r="J129" i="5"/>
  <c r="J74" i="5"/>
  <c r="P153" i="5"/>
  <c r="R119" i="6"/>
  <c r="T133" i="6"/>
  <c r="R114" i="7"/>
  <c r="P131" i="7"/>
  <c r="BK125" i="8"/>
  <c r="J125" i="8" s="1"/>
  <c r="J75" i="8" s="1"/>
  <c r="T512" i="2"/>
  <c r="P109" i="3"/>
  <c r="T171" i="3"/>
  <c r="R241" i="3"/>
  <c r="T115" i="4"/>
  <c r="R128" i="4"/>
  <c r="T153" i="4"/>
  <c r="R104" i="5"/>
  <c r="R103" i="5" s="1"/>
  <c r="R104" i="7"/>
  <c r="R103" i="7" s="1"/>
  <c r="T118" i="7"/>
  <c r="BK116" i="8"/>
  <c r="T128" i="8"/>
  <c r="BK123" i="2"/>
  <c r="J123" i="2"/>
  <c r="J64" i="2"/>
  <c r="P304" i="2"/>
  <c r="P398" i="2"/>
  <c r="P418" i="2"/>
  <c r="R489" i="2"/>
  <c r="P1068" i="2"/>
  <c r="P1067" i="2" s="1"/>
  <c r="R103" i="3"/>
  <c r="R156" i="3"/>
  <c r="P125" i="4"/>
  <c r="BK139" i="4"/>
  <c r="J139" i="4"/>
  <c r="J78" i="4"/>
  <c r="BK153" i="4"/>
  <c r="J153" i="4" s="1"/>
  <c r="J81" i="4" s="1"/>
  <c r="BK104" i="6"/>
  <c r="J104" i="6"/>
  <c r="J71" i="6" s="1"/>
  <c r="P104" i="7"/>
  <c r="P103" i="7" s="1"/>
  <c r="R99" i="2"/>
  <c r="P105" i="2"/>
  <c r="BK118" i="2"/>
  <c r="J118" i="2"/>
  <c r="J63" i="2"/>
  <c r="R118" i="2"/>
  <c r="T304" i="2"/>
  <c r="BK489" i="2"/>
  <c r="J489" i="2"/>
  <c r="J74" i="2" s="1"/>
  <c r="BK1068" i="2"/>
  <c r="BK1067" i="2" s="1"/>
  <c r="J1067" i="2" s="1"/>
  <c r="J76" i="2" s="1"/>
  <c r="BK109" i="3"/>
  <c r="J109" i="3"/>
  <c r="J68" i="3"/>
  <c r="T156" i="3"/>
  <c r="P190" i="3"/>
  <c r="P241" i="3"/>
  <c r="P110" i="4"/>
  <c r="P109" i="4" s="1"/>
  <c r="BK128" i="4"/>
  <c r="J128" i="4" s="1"/>
  <c r="J75" i="4" s="1"/>
  <c r="R134" i="4"/>
  <c r="R150" i="4"/>
  <c r="T158" i="4"/>
  <c r="T129" i="5"/>
  <c r="T128" i="5" s="1"/>
  <c r="T153" i="5"/>
  <c r="P119" i="6"/>
  <c r="BK114" i="7"/>
  <c r="J114" i="7" s="1"/>
  <c r="J72" i="7" s="1"/>
  <c r="R118" i="7"/>
  <c r="R128" i="7"/>
  <c r="BK128" i="8"/>
  <c r="J128" i="8"/>
  <c r="J76" i="8"/>
  <c r="BK81" i="9"/>
  <c r="J81" i="9" s="1"/>
  <c r="J60" i="9" s="1"/>
  <c r="P99" i="2"/>
  <c r="T99" i="2"/>
  <c r="R105" i="2"/>
  <c r="T118" i="2"/>
  <c r="BK304" i="2"/>
  <c r="J304" i="2" s="1"/>
  <c r="J68" i="2" s="1"/>
  <c r="R398" i="2"/>
  <c r="BK115" i="4"/>
  <c r="J115" i="4"/>
  <c r="J72" i="4" s="1"/>
  <c r="P134" i="4"/>
  <c r="P158" i="4"/>
  <c r="T104" i="5"/>
  <c r="T103" i="5" s="1"/>
  <c r="T102" i="5" s="1"/>
  <c r="T101" i="5" s="1"/>
  <c r="T100" i="5" s="1"/>
  <c r="T104" i="7"/>
  <c r="P128" i="7"/>
  <c r="T123" i="2"/>
  <c r="P253" i="2"/>
  <c r="T398" i="2"/>
  <c r="T418" i="2"/>
  <c r="T411" i="2" s="1"/>
  <c r="R109" i="3"/>
  <c r="P196" i="3"/>
  <c r="T241" i="3"/>
  <c r="R110" i="4"/>
  <c r="R109" i="4" s="1"/>
  <c r="BK125" i="4"/>
  <c r="J125" i="4"/>
  <c r="J74" i="4"/>
  <c r="R139" i="4"/>
  <c r="P150" i="4"/>
  <c r="P153" i="4"/>
  <c r="R129" i="5"/>
  <c r="R128" i="5"/>
  <c r="R153" i="5"/>
  <c r="R104" i="6"/>
  <c r="R103" i="6" s="1"/>
  <c r="P133" i="6"/>
  <c r="P123" i="2"/>
  <c r="BK253" i="2"/>
  <c r="J253" i="2"/>
  <c r="J65" i="2"/>
  <c r="T253" i="2"/>
  <c r="BK398" i="2"/>
  <c r="J398" i="2"/>
  <c r="J69" i="2"/>
  <c r="R418" i="2"/>
  <c r="T489" i="2"/>
  <c r="R1068" i="2"/>
  <c r="R1067" i="2" s="1"/>
  <c r="BK171" i="3"/>
  <c r="J171" i="3"/>
  <c r="J70" i="3"/>
  <c r="R190" i="3"/>
  <c r="R189" i="3" s="1"/>
  <c r="BK238" i="3"/>
  <c r="J238" i="3"/>
  <c r="J74" i="3"/>
  <c r="T261" i="3"/>
  <c r="BK110" i="4"/>
  <c r="J110" i="4" s="1"/>
  <c r="J71" i="4" s="1"/>
  <c r="T125" i="4"/>
  <c r="P139" i="4"/>
  <c r="BK158" i="4"/>
  <c r="J158" i="4"/>
  <c r="J82" i="4" s="1"/>
  <c r="BK104" i="5"/>
  <c r="P104" i="6"/>
  <c r="P103" i="6"/>
  <c r="R133" i="6"/>
  <c r="T114" i="7"/>
  <c r="R131" i="7"/>
  <c r="R116" i="8"/>
  <c r="R115" i="8" s="1"/>
  <c r="T125" i="8"/>
  <c r="R81" i="9"/>
  <c r="R80" i="9"/>
  <c r="BK512" i="2"/>
  <c r="J512" i="2" s="1"/>
  <c r="J75" i="2" s="1"/>
  <c r="T1068" i="2"/>
  <c r="T1067" i="2" s="1"/>
  <c r="T109" i="3"/>
  <c r="P171" i="3"/>
  <c r="BK241" i="3"/>
  <c r="J241" i="3" s="1"/>
  <c r="J75" i="3" s="1"/>
  <c r="T110" i="4"/>
  <c r="T109" i="4"/>
  <c r="R153" i="4"/>
  <c r="P129" i="5"/>
  <c r="P128" i="5"/>
  <c r="T104" i="6"/>
  <c r="T103" i="6" s="1"/>
  <c r="BK133" i="6"/>
  <c r="J133" i="6" s="1"/>
  <c r="J76" i="6" s="1"/>
  <c r="BK118" i="7"/>
  <c r="J118" i="7"/>
  <c r="J74" i="7"/>
  <c r="T128" i="7"/>
  <c r="R104" i="8"/>
  <c r="R103" i="8" s="1"/>
  <c r="R102" i="8" s="1"/>
  <c r="R101" i="8" s="1"/>
  <c r="R100" i="8" s="1"/>
  <c r="P128" i="8"/>
  <c r="T81" i="9"/>
  <c r="T80" i="9" s="1"/>
  <c r="BE112" i="5"/>
  <c r="BE115" i="5"/>
  <c r="BE118" i="5"/>
  <c r="BE138" i="5"/>
  <c r="BE144" i="5"/>
  <c r="J63" i="6"/>
  <c r="BE107" i="6"/>
  <c r="BE121" i="6"/>
  <c r="BE128" i="6"/>
  <c r="J63" i="7"/>
  <c r="BE111" i="7"/>
  <c r="BE123" i="7"/>
  <c r="BE125" i="7"/>
  <c r="BE127" i="7"/>
  <c r="BE134" i="7"/>
  <c r="F97" i="8"/>
  <c r="BE108" i="8"/>
  <c r="BE112" i="8"/>
  <c r="BE130" i="8"/>
  <c r="BE131" i="8"/>
  <c r="E48" i="9"/>
  <c r="J55" i="9"/>
  <c r="BE83" i="9"/>
  <c r="BE87" i="9"/>
  <c r="BE119" i="2"/>
  <c r="BE208" i="2"/>
  <c r="BE262" i="2"/>
  <c r="BE396" i="2"/>
  <c r="BE403" i="2"/>
  <c r="BE419" i="2"/>
  <c r="BE480" i="2"/>
  <c r="BE523" i="2"/>
  <c r="BE692" i="2"/>
  <c r="BE1069" i="2"/>
  <c r="BE106" i="3"/>
  <c r="BE121" i="3"/>
  <c r="BE148" i="3"/>
  <c r="BE157" i="3"/>
  <c r="BE193" i="3"/>
  <c r="BE207" i="3"/>
  <c r="BE210" i="3"/>
  <c r="BE215" i="3"/>
  <c r="BE230" i="3"/>
  <c r="BE257" i="3"/>
  <c r="BE258" i="3"/>
  <c r="BE262" i="3"/>
  <c r="BE264" i="3"/>
  <c r="J100" i="4"/>
  <c r="BE111" i="4"/>
  <c r="BE121" i="4"/>
  <c r="BE129" i="4"/>
  <c r="BE151" i="4"/>
  <c r="BE152" i="4"/>
  <c r="BK123" i="4"/>
  <c r="J123" i="4" s="1"/>
  <c r="J73" i="4" s="1"/>
  <c r="F97" i="5"/>
  <c r="BE111" i="5"/>
  <c r="BE117" i="5"/>
  <c r="BE119" i="5"/>
  <c r="BE133" i="8"/>
  <c r="J74" i="9"/>
  <c r="J94" i="2"/>
  <c r="BE116" i="3"/>
  <c r="BE120" i="3"/>
  <c r="BE127" i="3"/>
  <c r="BE130" i="3"/>
  <c r="BE160" i="3"/>
  <c r="BE168" i="3"/>
  <c r="BE201" i="3"/>
  <c r="BE211" i="3"/>
  <c r="BE221" i="3"/>
  <c r="BE247" i="3"/>
  <c r="BE255" i="3"/>
  <c r="BK259" i="3"/>
  <c r="J259" i="3"/>
  <c r="J76" i="3"/>
  <c r="F63" i="4"/>
  <c r="BE155" i="4"/>
  <c r="E86" i="5"/>
  <c r="BE110" i="5"/>
  <c r="BE113" i="5"/>
  <c r="BE120" i="5"/>
  <c r="BE132" i="5"/>
  <c r="BE125" i="6"/>
  <c r="BE130" i="6"/>
  <c r="BE136" i="6"/>
  <c r="BK131" i="6"/>
  <c r="J131" i="6"/>
  <c r="J75" i="6" s="1"/>
  <c r="BE105" i="7"/>
  <c r="BE124" i="7"/>
  <c r="BE132" i="7"/>
  <c r="E86" i="8"/>
  <c r="BE109" i="8"/>
  <c r="BE132" i="8"/>
  <c r="BE121" i="2"/>
  <c r="BE309" i="2"/>
  <c r="BE401" i="2"/>
  <c r="BE424" i="2"/>
  <c r="BE515" i="2"/>
  <c r="BE517" i="2"/>
  <c r="BE723" i="2"/>
  <c r="BE917" i="2"/>
  <c r="BE1062" i="2"/>
  <c r="J93" i="3"/>
  <c r="BE126" i="3"/>
  <c r="BE129" i="3"/>
  <c r="BE184" i="3"/>
  <c r="BE185" i="3"/>
  <c r="BE195" i="3"/>
  <c r="BE197" i="3"/>
  <c r="BE218" i="3"/>
  <c r="BE225" i="3"/>
  <c r="BE227" i="3"/>
  <c r="BE231" i="3"/>
  <c r="BE245" i="3"/>
  <c r="BE251" i="3"/>
  <c r="BE127" i="4"/>
  <c r="BE130" i="4"/>
  <c r="BE131" i="4"/>
  <c r="BE132" i="4"/>
  <c r="BE141" i="4"/>
  <c r="BE146" i="4"/>
  <c r="BE105" i="5"/>
  <c r="BE116" i="5"/>
  <c r="BE140" i="5"/>
  <c r="BE143" i="5"/>
  <c r="BE148" i="5"/>
  <c r="BE155" i="5"/>
  <c r="BE119" i="8"/>
  <c r="BK113" i="8"/>
  <c r="J113" i="8"/>
  <c r="J72" i="8"/>
  <c r="BE124" i="2"/>
  <c r="BE137" i="2"/>
  <c r="BE278" i="2"/>
  <c r="BE350" i="2"/>
  <c r="BE357" i="2"/>
  <c r="BE364" i="2"/>
  <c r="BE371" i="2"/>
  <c r="E50" i="3"/>
  <c r="BE141" i="3"/>
  <c r="BE144" i="3"/>
  <c r="BE155" i="3"/>
  <c r="BE163" i="3"/>
  <c r="BE173" i="3"/>
  <c r="BE212" i="3"/>
  <c r="BE246" i="3"/>
  <c r="BE252" i="3"/>
  <c r="BE117" i="4"/>
  <c r="BE144" i="4"/>
  <c r="BE154" i="4"/>
  <c r="BE114" i="5"/>
  <c r="BE130" i="5"/>
  <c r="BE135" i="5"/>
  <c r="BE147" i="5"/>
  <c r="BE154" i="5"/>
  <c r="BE156" i="5"/>
  <c r="BE106" i="6"/>
  <c r="E52" i="7"/>
  <c r="F97" i="7"/>
  <c r="BE107" i="7"/>
  <c r="BE112" i="7"/>
  <c r="BE122" i="7"/>
  <c r="BE129" i="7"/>
  <c r="J97" i="8"/>
  <c r="BE122" i="8"/>
  <c r="BE134" i="8"/>
  <c r="BE85" i="9"/>
  <c r="BE389" i="2"/>
  <c r="BE409" i="2"/>
  <c r="BE477" i="2"/>
  <c r="BE487" i="2"/>
  <c r="BE725" i="2"/>
  <c r="BE132" i="3"/>
  <c r="BE137" i="3"/>
  <c r="BE145" i="3"/>
  <c r="BE147" i="3"/>
  <c r="BE150" i="3"/>
  <c r="BE152" i="3"/>
  <c r="BE198" i="3"/>
  <c r="BE206" i="3"/>
  <c r="BE240" i="3"/>
  <c r="BE242" i="3"/>
  <c r="BE248" i="3"/>
  <c r="BE250" i="3"/>
  <c r="BE260" i="3"/>
  <c r="BE266" i="3"/>
  <c r="BE113" i="4"/>
  <c r="BE119" i="4"/>
  <c r="BE135" i="4"/>
  <c r="BE137" i="4"/>
  <c r="BE145" i="4"/>
  <c r="BE121" i="5"/>
  <c r="BE125" i="5"/>
  <c r="BE136" i="5"/>
  <c r="BE142" i="5"/>
  <c r="BE149" i="5"/>
  <c r="BE150" i="5"/>
  <c r="E52" i="6"/>
  <c r="F63" i="6"/>
  <c r="BE109" i="6"/>
  <c r="BE120" i="7"/>
  <c r="J94" i="8"/>
  <c r="BE105" i="8"/>
  <c r="BE114" i="8"/>
  <c r="BE123" i="8"/>
  <c r="BE127" i="8"/>
  <c r="BE82" i="9"/>
  <c r="E87" i="2"/>
  <c r="BE100" i="2"/>
  <c r="BE110" i="2"/>
  <c r="BE151" i="2"/>
  <c r="BE201" i="2"/>
  <c r="BE258" i="2"/>
  <c r="BE375" i="2"/>
  <c r="BE413" i="2"/>
  <c r="BE463" i="2"/>
  <c r="BE486" i="2"/>
  <c r="BE490" i="2"/>
  <c r="F59" i="3"/>
  <c r="BE105" i="3"/>
  <c r="BE110" i="3"/>
  <c r="BE113" i="3"/>
  <c r="BE117" i="3"/>
  <c r="BE122" i="3"/>
  <c r="BE123" i="3"/>
  <c r="BE124" i="3"/>
  <c r="BE138" i="3"/>
  <c r="BE159" i="3"/>
  <c r="BE172" i="3"/>
  <c r="BE183" i="3"/>
  <c r="BE203" i="3"/>
  <c r="BE213" i="3"/>
  <c r="BE217" i="3"/>
  <c r="BE223" i="3"/>
  <c r="BE226" i="3"/>
  <c r="BE228" i="3"/>
  <c r="BE229" i="3"/>
  <c r="BE235" i="3"/>
  <c r="BE244" i="3"/>
  <c r="BE253" i="3"/>
  <c r="BE122" i="4"/>
  <c r="BE138" i="4"/>
  <c r="BE143" i="4"/>
  <c r="BE159" i="4"/>
  <c r="BK148" i="4"/>
  <c r="J148" i="4"/>
  <c r="J79" i="4"/>
  <c r="J63" i="5"/>
  <c r="BE106" i="5"/>
  <c r="BE131" i="5"/>
  <c r="BE129" i="6"/>
  <c r="BK116" i="6"/>
  <c r="J116" i="6" s="1"/>
  <c r="J72" i="6" s="1"/>
  <c r="BE106" i="7"/>
  <c r="BE110" i="7"/>
  <c r="BE116" i="7"/>
  <c r="J59" i="3"/>
  <c r="BE104" i="3"/>
  <c r="BE131" i="3"/>
  <c r="BE133" i="3"/>
  <c r="BE154" i="3"/>
  <c r="BE162" i="3"/>
  <c r="BE174" i="3"/>
  <c r="BE187" i="3"/>
  <c r="BE200" i="3"/>
  <c r="BE204" i="3"/>
  <c r="BE209" i="3"/>
  <c r="BE269" i="3"/>
  <c r="E92" i="4"/>
  <c r="BE126" i="4"/>
  <c r="BE140" i="4"/>
  <c r="BE147" i="4"/>
  <c r="BE107" i="5"/>
  <c r="BE133" i="5"/>
  <c r="BE134" i="5"/>
  <c r="BE137" i="5"/>
  <c r="J60" i="6"/>
  <c r="BE108" i="6"/>
  <c r="BE124" i="6"/>
  <c r="BE126" i="6"/>
  <c r="BE132" i="6"/>
  <c r="J60" i="7"/>
  <c r="BE108" i="7"/>
  <c r="BE113" i="7"/>
  <c r="BE119" i="7"/>
  <c r="BE121" i="7"/>
  <c r="BE126" i="7"/>
  <c r="BE133" i="7"/>
  <c r="BE118" i="8"/>
  <c r="BE86" i="9"/>
  <c r="BE88" i="9"/>
  <c r="F55" i="2"/>
  <c r="BE142" i="2"/>
  <c r="BE215" i="2"/>
  <c r="BE251" i="2"/>
  <c r="BE254" i="2"/>
  <c r="BE286" i="2"/>
  <c r="BE327" i="2"/>
  <c r="BE406" i="2"/>
  <c r="BK412" i="2"/>
  <c r="J412" i="2"/>
  <c r="J72" i="2" s="1"/>
  <c r="BE112" i="3"/>
  <c r="BE134" i="3"/>
  <c r="BE143" i="3"/>
  <c r="BE146" i="3"/>
  <c r="BE151" i="3"/>
  <c r="BE153" i="3"/>
  <c r="BE161" i="3"/>
  <c r="BE167" i="3"/>
  <c r="BE170" i="3"/>
  <c r="BE180" i="3"/>
  <c r="BE181" i="3"/>
  <c r="BE192" i="3"/>
  <c r="BE122" i="5"/>
  <c r="BE141" i="5"/>
  <c r="BE145" i="5"/>
  <c r="BE110" i="6"/>
  <c r="BE110" i="8"/>
  <c r="AW64" i="1"/>
  <c r="BD64" i="1"/>
  <c r="J52" i="2"/>
  <c r="BE103" i="2"/>
  <c r="BE245" i="2"/>
  <c r="BE248" i="2"/>
  <c r="BE267" i="2"/>
  <c r="BE305" i="2"/>
  <c r="BE320" i="2"/>
  <c r="BE343" i="2"/>
  <c r="BE382" i="2"/>
  <c r="BK266" i="2"/>
  <c r="J266" i="2" s="1"/>
  <c r="J66" i="2" s="1"/>
  <c r="BE107" i="3"/>
  <c r="BE108" i="3"/>
  <c r="BE111" i="3"/>
  <c r="BE128" i="3"/>
  <c r="BE135" i="3"/>
  <c r="BE136" i="3"/>
  <c r="BE142" i="3"/>
  <c r="BE149" i="3"/>
  <c r="BE176" i="3"/>
  <c r="BE179" i="3"/>
  <c r="BE191" i="3"/>
  <c r="BE199" i="3"/>
  <c r="BE202" i="3"/>
  <c r="BE205" i="3"/>
  <c r="BE219" i="3"/>
  <c r="BE236" i="3"/>
  <c r="BE237" i="3"/>
  <c r="BE249" i="3"/>
  <c r="BE256" i="3"/>
  <c r="BE263" i="3"/>
  <c r="J63" i="4"/>
  <c r="BE112" i="4"/>
  <c r="BE114" i="4"/>
  <c r="BE120" i="4"/>
  <c r="BE136" i="4"/>
  <c r="BE156" i="4"/>
  <c r="BE108" i="5"/>
  <c r="BE123" i="5"/>
  <c r="BE124" i="5"/>
  <c r="BE115" i="6"/>
  <c r="BE134" i="6"/>
  <c r="BE115" i="7"/>
  <c r="BE130" i="7"/>
  <c r="BE114" i="2"/>
  <c r="BE186" i="2"/>
  <c r="BE293" i="2"/>
  <c r="BE324" i="2"/>
  <c r="BK285" i="2"/>
  <c r="J285" i="2"/>
  <c r="J67" i="2"/>
  <c r="BK408" i="2"/>
  <c r="J408" i="2" s="1"/>
  <c r="J70" i="2" s="1"/>
  <c r="BE114" i="3"/>
  <c r="BE115" i="3"/>
  <c r="BE118" i="3"/>
  <c r="BE119" i="3"/>
  <c r="BE140" i="3"/>
  <c r="BE158" i="3"/>
  <c r="BE164" i="3"/>
  <c r="BE165" i="3"/>
  <c r="BE169" i="3"/>
  <c r="BE175" i="3"/>
  <c r="BE177" i="3"/>
  <c r="BE186" i="3"/>
  <c r="BE194" i="3"/>
  <c r="BE220" i="3"/>
  <c r="BE224" i="3"/>
  <c r="BE233" i="3"/>
  <c r="BE239" i="3"/>
  <c r="BE243" i="3"/>
  <c r="BE254" i="3"/>
  <c r="BE116" i="4"/>
  <c r="BE149" i="4"/>
  <c r="BE160" i="4"/>
  <c r="BE161" i="4"/>
  <c r="BE162" i="4"/>
  <c r="BE146" i="5"/>
  <c r="BK126" i="5"/>
  <c r="J126" i="5" s="1"/>
  <c r="J72" i="5" s="1"/>
  <c r="BE112" i="6"/>
  <c r="BE113" i="6"/>
  <c r="BE117" i="6"/>
  <c r="BE120" i="6"/>
  <c r="BE122" i="6"/>
  <c r="BE123" i="6"/>
  <c r="BE127" i="6"/>
  <c r="BE111" i="8"/>
  <c r="BE121" i="8"/>
  <c r="F77" i="9"/>
  <c r="BE106" i="2"/>
  <c r="BE160" i="2"/>
  <c r="BE171" i="2"/>
  <c r="BE313" i="2"/>
  <c r="BE336" i="2"/>
  <c r="BE399" i="2"/>
  <c r="BE510" i="2"/>
  <c r="BE513" i="2"/>
  <c r="BE521" i="2"/>
  <c r="BE536" i="2"/>
  <c r="BE694" i="2"/>
  <c r="BE1064" i="2"/>
  <c r="BE1071" i="2"/>
  <c r="BE125" i="3"/>
  <c r="BE139" i="3"/>
  <c r="BE166" i="3"/>
  <c r="BE178" i="3"/>
  <c r="BE182" i="3"/>
  <c r="BE188" i="3"/>
  <c r="BE208" i="3"/>
  <c r="BE214" i="3"/>
  <c r="BE216" i="3"/>
  <c r="BE222" i="3"/>
  <c r="BE232" i="3"/>
  <c r="BE234" i="3"/>
  <c r="BE265" i="3"/>
  <c r="BE267" i="3"/>
  <c r="BE268" i="3"/>
  <c r="BE118" i="4"/>
  <c r="BE124" i="4"/>
  <c r="BE142" i="4"/>
  <c r="BE157" i="4"/>
  <c r="BE109" i="5"/>
  <c r="BE127" i="5"/>
  <c r="BE139" i="5"/>
  <c r="BE152" i="5"/>
  <c r="BK151" i="5"/>
  <c r="J151" i="5" s="1"/>
  <c r="J75" i="5" s="1"/>
  <c r="BE105" i="6"/>
  <c r="BE111" i="6"/>
  <c r="BE114" i="6"/>
  <c r="BE135" i="6"/>
  <c r="BE109" i="7"/>
  <c r="BE106" i="8"/>
  <c r="BE107" i="8"/>
  <c r="BE117" i="8"/>
  <c r="BE120" i="8"/>
  <c r="BE124" i="8"/>
  <c r="BE126" i="8"/>
  <c r="BE129" i="8"/>
  <c r="BE84" i="9"/>
  <c r="J38" i="8"/>
  <c r="AW63" i="1"/>
  <c r="F40" i="5"/>
  <c r="BC60" i="1" s="1"/>
  <c r="J38" i="5"/>
  <c r="AW60" i="1"/>
  <c r="F39" i="4"/>
  <c r="BB59" i="1"/>
  <c r="J38" i="6"/>
  <c r="AW61" i="1"/>
  <c r="F39" i="5"/>
  <c r="BB60" i="1" s="1"/>
  <c r="F40" i="4"/>
  <c r="BC59" i="1"/>
  <c r="F38" i="7"/>
  <c r="BA62" i="1" s="1"/>
  <c r="F39" i="3"/>
  <c r="BD57" i="1"/>
  <c r="F34" i="9"/>
  <c r="BA64" i="1"/>
  <c r="F38" i="3"/>
  <c r="BC57" i="1"/>
  <c r="F38" i="5"/>
  <c r="BA60" i="1" s="1"/>
  <c r="J38" i="4"/>
  <c r="AW59" i="1"/>
  <c r="F39" i="7"/>
  <c r="BB62" i="1" s="1"/>
  <c r="F35" i="9"/>
  <c r="BB64" i="1"/>
  <c r="F41" i="4"/>
  <c r="BD59" i="1"/>
  <c r="F40" i="6"/>
  <c r="BC61" i="1"/>
  <c r="F35" i="2"/>
  <c r="BB55" i="1" s="1"/>
  <c r="J38" i="7"/>
  <c r="AW62" i="1"/>
  <c r="J36" i="3"/>
  <c r="AW57" i="1" s="1"/>
  <c r="F36" i="2"/>
  <c r="BC55" i="1"/>
  <c r="F41" i="6"/>
  <c r="BD61" i="1"/>
  <c r="F41" i="7"/>
  <c r="BD62" i="1"/>
  <c r="F41" i="8"/>
  <c r="BD63" i="1" s="1"/>
  <c r="F39" i="8"/>
  <c r="BB63" i="1"/>
  <c r="F34" i="2"/>
  <c r="BA55" i="1" s="1"/>
  <c r="F40" i="8"/>
  <c r="BC63" i="1"/>
  <c r="F38" i="6"/>
  <c r="BA61" i="1"/>
  <c r="AS56" i="1"/>
  <c r="AS54" i="1"/>
  <c r="F36" i="9"/>
  <c r="BC64" i="1" s="1"/>
  <c r="J34" i="2"/>
  <c r="AW55" i="1" s="1"/>
  <c r="F38" i="4"/>
  <c r="BA59" i="1" s="1"/>
  <c r="F36" i="3"/>
  <c r="BA57" i="1"/>
  <c r="F37" i="3"/>
  <c r="BB57" i="1"/>
  <c r="F40" i="7"/>
  <c r="BC62" i="1"/>
  <c r="F38" i="8"/>
  <c r="BA63" i="1" s="1"/>
  <c r="F41" i="5"/>
  <c r="BD60" i="1"/>
  <c r="F39" i="6"/>
  <c r="BB61" i="1" s="1"/>
  <c r="F37" i="2"/>
  <c r="BD55" i="1"/>
  <c r="R411" i="2" l="1"/>
  <c r="P411" i="2"/>
  <c r="T133" i="4"/>
  <c r="T108" i="4"/>
  <c r="T107" i="4"/>
  <c r="T106" i="4" s="1"/>
  <c r="P98" i="2"/>
  <c r="P97" i="2"/>
  <c r="AU55" i="1"/>
  <c r="R98" i="2"/>
  <c r="R97" i="2"/>
  <c r="T103" i="7"/>
  <c r="P118" i="6"/>
  <c r="P102" i="6"/>
  <c r="P101" i="6"/>
  <c r="P100" i="6"/>
  <c r="AU61" i="1"/>
  <c r="P189" i="3"/>
  <c r="T189" i="3"/>
  <c r="T102" i="3"/>
  <c r="T101" i="3" s="1"/>
  <c r="T100" i="3" s="1"/>
  <c r="T99" i="3" s="1"/>
  <c r="BK103" i="5"/>
  <c r="R117" i="7"/>
  <c r="R102" i="7"/>
  <c r="R101" i="7"/>
  <c r="R100" i="7"/>
  <c r="T115" i="8"/>
  <c r="BK115" i="8"/>
  <c r="J115" i="8"/>
  <c r="J73" i="8"/>
  <c r="R133" i="4"/>
  <c r="R108" i="4"/>
  <c r="R107" i="4"/>
  <c r="R106" i="4" s="1"/>
  <c r="R102" i="3"/>
  <c r="R101" i="3"/>
  <c r="R100" i="3"/>
  <c r="R99" i="3"/>
  <c r="R102" i="5"/>
  <c r="R101" i="5" s="1"/>
  <c r="R100" i="5" s="1"/>
  <c r="R118" i="6"/>
  <c r="R102" i="6"/>
  <c r="R101" i="6"/>
  <c r="R100" i="6"/>
  <c r="P102" i="3"/>
  <c r="P101" i="3" s="1"/>
  <c r="P100" i="3" s="1"/>
  <c r="P99" i="3" s="1"/>
  <c r="AU57" i="1" s="1"/>
  <c r="T118" i="6"/>
  <c r="T102" i="6" s="1"/>
  <c r="T101" i="6" s="1"/>
  <c r="T100" i="6" s="1"/>
  <c r="P133" i="4"/>
  <c r="P108" i="4" s="1"/>
  <c r="P107" i="4" s="1"/>
  <c r="P106" i="4" s="1"/>
  <c r="AU59" i="1" s="1"/>
  <c r="T98" i="2"/>
  <c r="T97" i="2"/>
  <c r="T102" i="8"/>
  <c r="T101" i="8" s="1"/>
  <c r="T100" i="8" s="1"/>
  <c r="T117" i="7"/>
  <c r="P115" i="8"/>
  <c r="P102" i="8"/>
  <c r="P101" i="8"/>
  <c r="P100" i="8"/>
  <c r="AU63" i="1" s="1"/>
  <c r="P102" i="5"/>
  <c r="P101" i="5"/>
  <c r="P100" i="5"/>
  <c r="AU60" i="1"/>
  <c r="P117" i="7"/>
  <c r="P102" i="7" s="1"/>
  <c r="P101" i="7" s="1"/>
  <c r="P100" i="7" s="1"/>
  <c r="AU62" i="1" s="1"/>
  <c r="BK128" i="5"/>
  <c r="J128" i="5" s="1"/>
  <c r="J73" i="5" s="1"/>
  <c r="J1068" i="2"/>
  <c r="J77" i="2"/>
  <c r="BK133" i="4"/>
  <c r="J133" i="4"/>
  <c r="J76" i="4"/>
  <c r="BK411" i="2"/>
  <c r="J411" i="2"/>
  <c r="J71" i="2" s="1"/>
  <c r="BK103" i="6"/>
  <c r="BK109" i="4"/>
  <c r="BK108" i="4"/>
  <c r="BK107" i="4" s="1"/>
  <c r="J107" i="4" s="1"/>
  <c r="J68" i="4" s="1"/>
  <c r="J116" i="8"/>
  <c r="J74" i="8"/>
  <c r="BK103" i="7"/>
  <c r="J103" i="7" s="1"/>
  <c r="J70" i="7" s="1"/>
  <c r="BK117" i="7"/>
  <c r="J117" i="7" s="1"/>
  <c r="J73" i="7" s="1"/>
  <c r="J104" i="5"/>
  <c r="J71" i="5" s="1"/>
  <c r="BK98" i="2"/>
  <c r="J98" i="2"/>
  <c r="J60" i="2"/>
  <c r="BK189" i="3"/>
  <c r="J189" i="3"/>
  <c r="J71" i="3" s="1"/>
  <c r="BK103" i="8"/>
  <c r="J103" i="8"/>
  <c r="J70" i="8" s="1"/>
  <c r="BK80" i="9"/>
  <c r="J80" i="9"/>
  <c r="J59" i="9" s="1"/>
  <c r="BK118" i="6"/>
  <c r="J118" i="6"/>
  <c r="J73" i="6"/>
  <c r="BK102" i="3"/>
  <c r="J102" i="3"/>
  <c r="J66" i="3" s="1"/>
  <c r="F37" i="4"/>
  <c r="AZ59" i="1" s="1"/>
  <c r="F37" i="8"/>
  <c r="AZ63" i="1"/>
  <c r="J37" i="5"/>
  <c r="AV60" i="1" s="1"/>
  <c r="AT60" i="1" s="1"/>
  <c r="F35" i="3"/>
  <c r="AZ57" i="1"/>
  <c r="J33" i="9"/>
  <c r="AV64" i="1"/>
  <c r="AT64" i="1" s="1"/>
  <c r="F37" i="7"/>
  <c r="AZ62" i="1"/>
  <c r="F33" i="2"/>
  <c r="AZ55" i="1"/>
  <c r="F37" i="5"/>
  <c r="AZ60" i="1" s="1"/>
  <c r="F33" i="9"/>
  <c r="AZ64" i="1" s="1"/>
  <c r="BC58" i="1"/>
  <c r="AY58" i="1"/>
  <c r="BB58" i="1"/>
  <c r="AX58" i="1" s="1"/>
  <c r="J37" i="7"/>
  <c r="AV62" i="1" s="1"/>
  <c r="AT62" i="1" s="1"/>
  <c r="F37" i="6"/>
  <c r="AZ61" i="1"/>
  <c r="J37" i="6"/>
  <c r="AV61" i="1"/>
  <c r="AT61" i="1" s="1"/>
  <c r="J35" i="3"/>
  <c r="AV57" i="1"/>
  <c r="AT57" i="1"/>
  <c r="J33" i="2"/>
  <c r="AV55" i="1"/>
  <c r="AT55" i="1"/>
  <c r="J37" i="4"/>
  <c r="AV59" i="1"/>
  <c r="AT59" i="1"/>
  <c r="J37" i="8"/>
  <c r="AV63" i="1"/>
  <c r="AT63" i="1" s="1"/>
  <c r="BA58" i="1"/>
  <c r="AW58" i="1"/>
  <c r="BD58" i="1"/>
  <c r="BK102" i="6" l="1"/>
  <c r="BK101" i="6"/>
  <c r="J101" i="6"/>
  <c r="J68" i="6"/>
  <c r="BK102" i="5"/>
  <c r="J102" i="5"/>
  <c r="J69" i="5" s="1"/>
  <c r="T102" i="7"/>
  <c r="T101" i="7"/>
  <c r="T100" i="7"/>
  <c r="J102" i="6"/>
  <c r="J69" i="6"/>
  <c r="J103" i="6"/>
  <c r="J70" i="6"/>
  <c r="J108" i="4"/>
  <c r="J69" i="4"/>
  <c r="J109" i="4"/>
  <c r="J70" i="4"/>
  <c r="BK101" i="3"/>
  <c r="J101" i="3"/>
  <c r="J65" i="3"/>
  <c r="BK100" i="6"/>
  <c r="J100" i="6"/>
  <c r="J34" i="6" s="1"/>
  <c r="AG61" i="1" s="1"/>
  <c r="AN61" i="1" s="1"/>
  <c r="BK102" i="7"/>
  <c r="BK101" i="7" s="1"/>
  <c r="BK100" i="7" s="1"/>
  <c r="J100" i="7" s="1"/>
  <c r="J67" i="7" s="1"/>
  <c r="BK102" i="8"/>
  <c r="J102" i="8"/>
  <c r="J69" i="8"/>
  <c r="J103" i="5"/>
  <c r="J70" i="5"/>
  <c r="BK97" i="2"/>
  <c r="J97" i="2" s="1"/>
  <c r="J30" i="2" s="1"/>
  <c r="AG55" i="1" s="1"/>
  <c r="AN55" i="1" s="1"/>
  <c r="BK106" i="4"/>
  <c r="J106" i="4" s="1"/>
  <c r="J67" i="4" s="1"/>
  <c r="BC56" i="1"/>
  <c r="AY56" i="1"/>
  <c r="BD56" i="1"/>
  <c r="BB56" i="1"/>
  <c r="AX56" i="1"/>
  <c r="AU58" i="1"/>
  <c r="J30" i="9"/>
  <c r="AG64" i="1" s="1"/>
  <c r="AN64" i="1" s="1"/>
  <c r="BA56" i="1"/>
  <c r="AW56" i="1"/>
  <c r="AZ58" i="1"/>
  <c r="AV58" i="1"/>
  <c r="AT58" i="1"/>
  <c r="J43" i="6" l="1"/>
  <c r="J67" i="6"/>
  <c r="J39" i="2"/>
  <c r="BK100" i="3"/>
  <c r="J100" i="3"/>
  <c r="J64" i="3"/>
  <c r="BK101" i="5"/>
  <c r="BK100" i="5"/>
  <c r="J100" i="5"/>
  <c r="J67" i="5"/>
  <c r="J59" i="2"/>
  <c r="J101" i="7"/>
  <c r="J68" i="7" s="1"/>
  <c r="BK101" i="8"/>
  <c r="BK100" i="8"/>
  <c r="J100" i="8"/>
  <c r="J67" i="8"/>
  <c r="J102" i="7"/>
  <c r="J69" i="7" s="1"/>
  <c r="J39" i="9"/>
  <c r="BA54" i="1"/>
  <c r="W30" i="1"/>
  <c r="BC54" i="1"/>
  <c r="AY54" i="1"/>
  <c r="BD54" i="1"/>
  <c r="W33" i="1" s="1"/>
  <c r="BB54" i="1"/>
  <c r="W31" i="1"/>
  <c r="AU56" i="1"/>
  <c r="AU54" i="1"/>
  <c r="J34" i="4"/>
  <c r="AG59" i="1"/>
  <c r="AN59" i="1"/>
  <c r="AZ56" i="1"/>
  <c r="AV56" i="1"/>
  <c r="AT56" i="1"/>
  <c r="J34" i="7"/>
  <c r="AG62" i="1" s="1"/>
  <c r="AN62" i="1" s="1"/>
  <c r="J43" i="7" l="1"/>
  <c r="BK99" i="3"/>
  <c r="J99" i="3"/>
  <c r="J63" i="3"/>
  <c r="J101" i="5"/>
  <c r="J68" i="5"/>
  <c r="J101" i="8"/>
  <c r="J68" i="8"/>
  <c r="J43" i="4"/>
  <c r="AW54" i="1"/>
  <c r="AK30" i="1"/>
  <c r="W32" i="1"/>
  <c r="AZ54" i="1"/>
  <c r="AV54" i="1"/>
  <c r="AK29" i="1"/>
  <c r="AX54" i="1"/>
  <c r="J34" i="8"/>
  <c r="AG63" i="1"/>
  <c r="AN63" i="1"/>
  <c r="J34" i="5"/>
  <c r="AG60" i="1"/>
  <c r="AN60" i="1"/>
  <c r="J43" i="8" l="1"/>
  <c r="J43" i="5"/>
  <c r="W29" i="1"/>
  <c r="J32" i="3"/>
  <c r="AG57" i="1"/>
  <c r="AN57" i="1"/>
  <c r="AG58" i="1"/>
  <c r="AN58" i="1" s="1"/>
  <c r="AT54" i="1"/>
  <c r="J41" i="3" l="1"/>
  <c r="AG56" i="1"/>
  <c r="AN56" i="1"/>
  <c r="AG54" i="1" l="1"/>
  <c r="AN54" i="1"/>
  <c r="AK26" i="1" l="1"/>
  <c r="AK35" i="1"/>
</calcChain>
</file>

<file path=xl/sharedStrings.xml><?xml version="1.0" encoding="utf-8"?>
<sst xmlns="http://schemas.openxmlformats.org/spreadsheetml/2006/main" count="16048" uniqueCount="2002">
  <si>
    <t>Export Komplet</t>
  </si>
  <si>
    <t>VZ</t>
  </si>
  <si>
    <t>2.0</t>
  </si>
  <si>
    <t>ZAMOK</t>
  </si>
  <si>
    <t>False</t>
  </si>
  <si>
    <t>{29b4a98b-561e-488e-b0e0-9261bc3a08ef}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</si>
  <si>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</si>
  <si>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</si>
  <si>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</si>
  <si>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</si>
  <si>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</si>
  <si>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</si>
  <si>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</si>
  <si>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</si>
  <si>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2026-014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</si>
  <si>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</si>
  <si>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</si>
  <si>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Mateřská škola křesťanská Opava, Mnišská - rekonstrukce elektroinstalace</t>
  </si>
  <si>
    <t>KSO:</t>
  </si>
  <si>
    <t/>
  </si>
  <si>
    <t>CC-CZ:</t>
  </si>
  <si>
    <t>Místo:</t>
  </si>
  <si>
    <t>Mnišská 5/7, 746 01 Opava</t>
  </si>
  <si>
    <t>Datum:</t>
  </si>
  <si>
    <t>30. 3. 2026</t>
  </si>
  <si>
    <t>Zadavatel:</t>
  </si>
  <si>
    <t>IČ:</t>
  </si>
  <si>
    <t>Statutární město Opava, Horní nám. 382/69, Opava</t>
  </si>
  <si>
    <t>DIČ:</t>
  </si>
  <si>
    <t>Účastník:</t>
  </si>
  <si>
    <t>Vyplň údaj</t>
  </si>
  <si>
    <t>Projektant:</t>
  </si>
  <si>
    <t>Ing. Jan Pospíšil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</si>
  <si>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</si>
  <si>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</si>
  <si>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</si>
  <si>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</si>
  <si>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</si>
  <si>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</si>
  <si>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</si>
  <si>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</si>
  <si>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</si>
  <si>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</si>
  <si>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</si>
  <si>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</si>
  <si>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</si>
  <si>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</si>
  <si>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</si>
  <si>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</si>
  <si>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</si>
  <si>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</si>
  <si>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</si>
  <si>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</si>
  <si>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</si>
  <si>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</si>
  <si>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</si>
  <si>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</si>
  <si>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</si>
  <si>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</si>
  <si>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</si>
  <si>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</si>
  <si>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</si>
  <si>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</si>
  <si>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</si>
  <si>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</si>
  <si>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</si>
  <si>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</si>
  <si>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</si>
  <si>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</si>
  <si>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</si>
  <si>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</si>
  <si>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</si>
  <si>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</si>
  <si>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</si>
  <si>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</si>
  <si>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</si>
  <si>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</si>
  <si>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</si>
  <si>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</si>
  <si>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</si>
  <si>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</si>
  <si>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{62228583-f7b4-4d3c-9809-1cbd4016cfe5}</t>
  </si>
  <si>
    <t>2</t>
  </si>
  <si>
    <t>D.1.2</t>
  </si>
  <si>
    <t>Technika prostředí staveb</t>
  </si>
  <si>
    <t>{c57292a8-8f57-4b35-a1d2-1a67310c5d0c}</t>
  </si>
  <si>
    <t>D.1.2.5</t>
  </si>
  <si>
    <t>Silnoproud + LPS</t>
  </si>
  <si>
    <t>Soupis</t>
  </si>
  <si>
    <t>{0738bfe9-ebba-4f28-8d57-eb8adfdd61e2}</t>
  </si>
  <si>
    <t>D.1.2.6</t>
  </si>
  <si>
    <t xml:space="preserve">Slaboproudá elektrotechnika </t>
  </si>
  <si>
    <t>{5053ca0d-7367-435f-b5de-7dba62c81d9e}</t>
  </si>
  <si>
    <t>D.1.2.6.1</t>
  </si>
  <si>
    <t>Strukturovaná kabeláž</t>
  </si>
  <si>
    <t>3</t>
  </si>
  <si>
    <t>{ee57d08a-4229-4e41-a975-36dbc6a01239}</t>
  </si>
  <si>
    <t>D.1.2.6.2</t>
  </si>
  <si>
    <t>Poplachový zabezpečovací a tísňový systém</t>
  </si>
  <si>
    <t>{f12c596a-af9b-45fd-9821-bfd80c239cdb}</t>
  </si>
  <si>
    <t>D.1.2.6.3</t>
  </si>
  <si>
    <t>Kamerový systém</t>
  </si>
  <si>
    <t>{d92c220d-63f8-4aa8-9930-90cca868339e}</t>
  </si>
  <si>
    <t>D.1.2.6.4</t>
  </si>
  <si>
    <t>Elektronická kontrola vstupu</t>
  </si>
  <si>
    <t>{570abbcb-bd5e-4865-b4d9-f5d6ec9962e8}</t>
  </si>
  <si>
    <t>D.1.2.6.5</t>
  </si>
  <si>
    <t>Kabelové trasy</t>
  </si>
  <si>
    <t>{18803637-5554-42c3-88fc-0ff430fb5c59}</t>
  </si>
  <si>
    <t>VON</t>
  </si>
  <si>
    <t>Vedlejší a ostatní rozpočtové náklady</t>
  </si>
  <si>
    <t>{546db641-f2aa-4713-923b-18b1142b2607}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</si>
  <si>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</si>
  <si>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</si>
  <si>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</si>
  <si>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</si>
  <si>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</si>
  <si>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</si>
  <si>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</si>
  <si>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</si>
  <si>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</si>
  <si>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</si>
  <si>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</si>
  <si>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61 - Úprava povrchů vnitřních</t>
  </si>
  <si>
    <t xml:space="preserve">    62 - Úprava povrchů vnějších</t>
  </si>
  <si>
    <t xml:space="preserve">    94 - Lešení a stavební výtahy</t>
  </si>
  <si>
    <t xml:space="preserve">    95 - Různé dokončovací konstrukce a práce pozemních staveb</t>
  </si>
  <si>
    <t xml:space="preserve">    97 - Prorážení otvorů a ostatní bourací práce</t>
  </si>
  <si>
    <t xml:space="preserve">    997 - Doprava suti a vybouraných hmot</t>
  </si>
  <si>
    <t xml:space="preserve">    998 - Přesun hmot</t>
  </si>
  <si>
    <t>PSV - Práce a dodávky PSV</t>
  </si>
  <si>
    <t xml:space="preserve">    713 - Izolace tepelné</t>
  </si>
  <si>
    <t xml:space="preserve">    763 - Konstrukce suché výstavby</t>
  </si>
  <si>
    <t xml:space="preserve">    766 - Konstrukce truhlářské</t>
  </si>
  <si>
    <t xml:space="preserve">    784 - Dokončovací práce - malby a tapety</t>
  </si>
  <si>
    <t>M - Práce a dodávky M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</si>
  <si>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</si>
  <si>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</si>
  <si>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</si>
  <si>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</si>
  <si>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</si>
  <si>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</si>
  <si>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</si>
  <si>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</si>
  <si>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</si>
  <si>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</si>
  <si>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</si>
  <si>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</si>
  <si>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</si>
  <si>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</si>
  <si>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</si>
  <si>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</si>
  <si>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</si>
  <si>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</si>
  <si>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</si>
  <si>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113106011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</si>
  <si>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 mozaiky</t>
  </si>
  <si>
    <t>m2</t>
  </si>
  <si>
    <t>CS ÚRS 2026 01</t>
  </si>
  <si>
    <t>4</t>
  </si>
  <si>
    <t>-1278235248</t>
  </si>
  <si>
    <t>Online PSC</t>
  </si>
  <si>
    <t>https://podminky.urs.cz/item/CS_URS_2026_01/113106011</t>
  </si>
  <si>
    <t>VV</t>
  </si>
  <si>
    <t>5,00*1,50</t>
  </si>
  <si>
    <t>113107022</t>
  </si>
  <si>
    <t>Odstranění podkladů nebo krytů při překopech inženýrských sítí s přemístěním hmot na skládku ve vzdálenosti do 3 m nebo s naložením na dopravní prostředek ručně z kameniva hrubého drceného, o tl. vrstvy přes 100 do 200 mm</t>
  </si>
  <si>
    <t>1470565332</t>
  </si>
  <si>
    <t>https://podminky.urs.cz/item/CS_URS_2026_01/113107022</t>
  </si>
  <si>
    <t>Svislé a kompletní konstrukce</t>
  </si>
  <si>
    <t>317234410</t>
  </si>
  <si>
    <t>Vyzdívka mezi nosníky cihlami pálenými na maltu cementovou</t>
  </si>
  <si>
    <t>m3</t>
  </si>
  <si>
    <t>-1067440245</t>
  </si>
  <si>
    <t>https://podminky.urs.cz/item/CS_URS_2026_01/317234410</t>
  </si>
  <si>
    <t>překlady nad rozvaděči ozn. R1, R2 a R3</t>
  </si>
  <si>
    <t>(0,30*0,15*1,00)*3</t>
  </si>
  <si>
    <t>317944321</t>
  </si>
  <si>
    <t>Válcované nosníky dodatečně osazované do připravených otvorů bez zazdění hlav, výšky do 120 mm</t>
  </si>
  <si>
    <t>t</t>
  </si>
  <si>
    <t>-1628021698</t>
  </si>
  <si>
    <t>https://podminky.urs.cz/item/CS_URS_2026_01/317944321</t>
  </si>
  <si>
    <t>překlady nad rozvaděče ozn. R1, R2 a R3</t>
  </si>
  <si>
    <t>"2xL 60/60/6 mm"  ((1,00*2)*5,42/1000*1,1)*3</t>
  </si>
  <si>
    <t>5</t>
  </si>
  <si>
    <t>346244381</t>
  </si>
  <si>
    <t>Plentování ocelových válcovaných nosníků jednostranné cihlami na maltu, výška stojiny do 200 mm</t>
  </si>
  <si>
    <t>-121532584</t>
  </si>
  <si>
    <t>https://podminky.urs.cz/item/CS_URS_2026_01/346244381</t>
  </si>
  <si>
    <t>(1,00*0,15)*3</t>
  </si>
  <si>
    <t>Komunikace pozemní</t>
  </si>
  <si>
    <t>6</t>
  </si>
  <si>
    <t>566901143</t>
  </si>
  <si>
    <t>Vyspravení podkladu po překopech inženýrských sítí plochy do 15 m2 s rozprostřením a zhutněním kamenivem hrubým drceným tl. 200 mm</t>
  </si>
  <si>
    <t>-1001120914</t>
  </si>
  <si>
    <t>https://podminky.urs.cz/item/CS_URS_2026_01/566901143</t>
  </si>
  <si>
    <t>7</t>
  </si>
  <si>
    <t>591412111</t>
  </si>
  <si>
    <t>Kladení dlažby z mozaiky komunikací pro pěší s vyplněním spár, s dvojím beraněním a se smetením přebytečného materiálu na vzdálenost do 3 m dvoubarevné a vícebarevné, s ložem tl. do 40 mm z kameniva</t>
  </si>
  <si>
    <t>-1264193696</t>
  </si>
  <si>
    <t>https://podminky.urs.cz/item/CS_URS_2026_01/591412111</t>
  </si>
  <si>
    <t>61</t>
  </si>
  <si>
    <t>Úprava povrchů vnitřních</t>
  </si>
  <si>
    <t>8</t>
  </si>
  <si>
    <t>61.R01</t>
  </si>
  <si>
    <t>Zakrytí podlah před poškozením a znečištěním včetně pozdějšího odkrytí ochrannou plachtou vyšší gramáže a textilií vč. oblepení lepící páskou - kompletní provedení vč. dodávky materiálu</t>
  </si>
  <si>
    <t>-488007197</t>
  </si>
  <si>
    <t>1.PP</t>
  </si>
  <si>
    <t>20,00</t>
  </si>
  <si>
    <t>1.NP</t>
  </si>
  <si>
    <t>4,70+45,00+36,35+8,35+4,75+2,25+10,75+8,31+1,25+1,25+17,55+1,35+37,20+42,50+12,50+12,00+6,00+9,55+1,60+6,55+2,20+6,75</t>
  </si>
  <si>
    <t>2.NP</t>
  </si>
  <si>
    <t>6,50+46,05+41,90+8,25+6,55+(5,70*1,50)+9,70+8,90+7,00+8,20+42,55+45,70+6,30</t>
  </si>
  <si>
    <t>3.NP</t>
  </si>
  <si>
    <t>6,50+46,05+41,90+8,25+6,55+(5,70*1,50-0,80*0,15)+9,70+8,90+7,00+8,20+42,55+45,70+6,30</t>
  </si>
  <si>
    <t xml:space="preserve">schodiště </t>
  </si>
  <si>
    <t>(3,90+2,10)*1,20+1,30*2,70+(2,10+1,20)*1,35+1,30*2,70</t>
  </si>
  <si>
    <t>(2,10+1,20)*1,30+1,30*2,70+(2,10+1,20)*1,20+1,30*2,70+(2,10+1,20)*1,30+1,30*2,70</t>
  </si>
  <si>
    <t>Součet</t>
  </si>
  <si>
    <t>9</t>
  </si>
  <si>
    <t>61R.02</t>
  </si>
  <si>
    <t>Zakrytí vnitřních předmětů a konstrukcí před poškozením a znečištěním včetně pozdějšího odkrytí ochrannou plachtou vyšší gramáže a textilií vč. oblepení lepící páskou - kompletní provedení vč. dodávky materiálu</t>
  </si>
  <si>
    <t>kpl</t>
  </si>
  <si>
    <t>145420087</t>
  </si>
  <si>
    <t>"1.NP"  1</t>
  </si>
  <si>
    <t>"2.NP"  1</t>
  </si>
  <si>
    <t>"3.NP"  1</t>
  </si>
  <si>
    <t>10</t>
  </si>
  <si>
    <t>611325101</t>
  </si>
  <si>
    <t>Vápenocementová omítka rýh hrubá, ve stropech, šířky rýhy do 150 mm</t>
  </si>
  <si>
    <t>297945341</t>
  </si>
  <si>
    <t>https://podminky.urs.cz/item/CS_URS_2026_01/611325101</t>
  </si>
  <si>
    <t>silnoproud</t>
  </si>
  <si>
    <t>(495,00*0,05)*0,03</t>
  </si>
  <si>
    <t>slaboproud</t>
  </si>
  <si>
    <t>(300,00*0,05)*0,03</t>
  </si>
  <si>
    <t>Mezisoučet</t>
  </si>
  <si>
    <t>1,193*0,5</t>
  </si>
  <si>
    <t>11</t>
  </si>
  <si>
    <t>611325121</t>
  </si>
  <si>
    <t>Vápenocementová omítka rýh štuková dvouvrstvá ve stropech, šířky rýhy do 150 mm</t>
  </si>
  <si>
    <t>1819878952</t>
  </si>
  <si>
    <t>https://podminky.urs.cz/item/CS_URS_2026_01/611325121</t>
  </si>
  <si>
    <t>612135101</t>
  </si>
  <si>
    <t>Hrubá výplň rýh maltou jakékoli šířky rýhy ve stěnách</t>
  </si>
  <si>
    <t>-273344279</t>
  </si>
  <si>
    <t>https://podminky.urs.cz/item/CS_URS_2026_01/612135101</t>
  </si>
  <si>
    <t>40,00*0,07</t>
  </si>
  <si>
    <t>30,00*0,15</t>
  </si>
  <si>
    <t>30,00*0,07</t>
  </si>
  <si>
    <t>13,90*0,5</t>
  </si>
  <si>
    <t>13</t>
  </si>
  <si>
    <t>612325101</t>
  </si>
  <si>
    <t>Vápenocementová omítka rýh hrubá, ve stěnách, šířky rýhy do 150 mm</t>
  </si>
  <si>
    <t>1490333370</t>
  </si>
  <si>
    <t>https://podminky.urs.cz/item/CS_URS_2026_01/612325101</t>
  </si>
  <si>
    <t>(495,00*0,95)*0,03</t>
  </si>
  <si>
    <t>70,00*0,05</t>
  </si>
  <si>
    <t>(300,00*0,95)*0,03</t>
  </si>
  <si>
    <t>40,00*0,05</t>
  </si>
  <si>
    <t>42,058*0,5</t>
  </si>
  <si>
    <t>14</t>
  </si>
  <si>
    <t>612325121</t>
  </si>
  <si>
    <t>Vápenocementová omítka rýh štuková dvouvrstvá ve stěnách, šířky rýhy do 150 mm</t>
  </si>
  <si>
    <t>119985127</t>
  </si>
  <si>
    <t>https://podminky.urs.cz/item/CS_URS_2026_01/612325121</t>
  </si>
  <si>
    <t>15</t>
  </si>
  <si>
    <t>612325201</t>
  </si>
  <si>
    <t>Vápenocementová omítka jednotlivých malých ploch hrubá na stěnách, plochy jednotlivě do 0,09 m2</t>
  </si>
  <si>
    <t>kus</t>
  </si>
  <si>
    <t>721414707</t>
  </si>
  <si>
    <t>https://podminky.urs.cz/item/CS_URS_2026_01/612325201</t>
  </si>
  <si>
    <t>418+58</t>
  </si>
  <si>
    <t>70+10</t>
  </si>
  <si>
    <t>16</t>
  </si>
  <si>
    <t>612325221</t>
  </si>
  <si>
    <t>Vápenocementová omítka jednotlivých malých ploch štuková dvouvrstvá na stěnách, plochy jednotlivě do 0,09 m2</t>
  </si>
  <si>
    <t>-953183579</t>
  </si>
  <si>
    <t>https://podminky.urs.cz/item/CS_URS_2026_01/612325221</t>
  </si>
  <si>
    <t>17</t>
  </si>
  <si>
    <t>612321141</t>
  </si>
  <si>
    <t>Omítka vápenocementová vnitřních ploch nanášená ručně dvouvrstvá, tloušťky jádrové omítky do 10 mm a tloušťky štuku do 3 mm štuková svislých konstrukcí stěn</t>
  </si>
  <si>
    <t>-677826402</t>
  </si>
  <si>
    <t>https://podminky.urs.cz/item/CS_URS_2026_01/612321141</t>
  </si>
  <si>
    <t>"plochy po odstraněných keramických obkladech</t>
  </si>
  <si>
    <t>m.č. 117</t>
  </si>
  <si>
    <t>(0,55+0,45+0,60+1,00+0,65)*1,50</t>
  </si>
  <si>
    <t>(2,00+0,15+0,65)*1,50</t>
  </si>
  <si>
    <t>"plochy po odstraněných dřevěných obkladech</t>
  </si>
  <si>
    <t>m.č. 113</t>
  </si>
  <si>
    <t>(0,50+1,20+1,20+(1,20+0,35*2)+1,20+(0,90+0,15))*1,20</t>
  </si>
  <si>
    <t>(0,95+1,70+1,95+(0,15+0,60+0,30+0,70)+1,00)*1,20</t>
  </si>
  <si>
    <t>m.č. 202</t>
  </si>
  <si>
    <t>2,55*1,50</t>
  </si>
  <si>
    <t>m.č. 212</t>
  </si>
  <si>
    <t>m.č. 302</t>
  </si>
  <si>
    <t>m.č. 312</t>
  </si>
  <si>
    <t>"plocha po odstraněné sdk přestěně</t>
  </si>
  <si>
    <t>8,40*3,20</t>
  </si>
  <si>
    <t>18</t>
  </si>
  <si>
    <t>612321191</t>
  </si>
  <si>
    <t>Omítka vápenocementová vnitřních ploch nanášená ručně Příplatek k cenám za každých dalších i započatých 5 mm tloušťky omítky přes 10 mm stěn</t>
  </si>
  <si>
    <t>1352783969</t>
  </si>
  <si>
    <t>https://podminky.urs.cz/item/CS_URS_2026_01/612321191</t>
  </si>
  <si>
    <t>68,535*2 'Přepočtené koeficientem množství</t>
  </si>
  <si>
    <t>19</t>
  </si>
  <si>
    <t>612325423</t>
  </si>
  <si>
    <t>Oprava vápenocementové omítky vnitřních ploch štukové dvouvrstvé, tl. jádrové omítky do 20 mm a tl. štuku do 3 mm stěn, v rozsahu opravované plochy přes 30 do 50%</t>
  </si>
  <si>
    <t>-1312497363</t>
  </si>
  <si>
    <t>https://podminky.urs.cz/item/CS_URS_2026_01/612325423</t>
  </si>
  <si>
    <t>"1.PP"  20,00</t>
  </si>
  <si>
    <t>20</t>
  </si>
  <si>
    <t>612325453</t>
  </si>
  <si>
    <t>Oprava vápenocementové omítky vnitřních ploch Příplatek k cenám za každých dalších 10 mm tloušťky jádrové omítky přes 20 mm stěn, v rozsahu opravované plochy přes 30 do 50%</t>
  </si>
  <si>
    <t>860969996</t>
  </si>
  <si>
    <t>https://podminky.urs.cz/item/CS_URS_2026_01/612325453</t>
  </si>
  <si>
    <t>62</t>
  </si>
  <si>
    <t>Úprava povrchů vnějších</t>
  </si>
  <si>
    <t>622215143</t>
  </si>
  <si>
    <t>Oprava kontaktního zateplení z polystyrenových desek jednotlivých malých ploch tloušťky přes 160 do 200 mm stěn, plochy jednotlivě přes 0,25 do 0,5 m2</t>
  </si>
  <si>
    <t>479389589</t>
  </si>
  <si>
    <t>https://podminky.urs.cz/item/CS_URS_2026_01/622215143</t>
  </si>
  <si>
    <t>oprava vnějšího zateplovacího systému po osazení rozvaděče ozn. RE</t>
  </si>
  <si>
    <t>"rýha pro uzemňovací pásek"  1</t>
  </si>
  <si>
    <t>22</t>
  </si>
  <si>
    <t>622215144</t>
  </si>
  <si>
    <t>Oprava kontaktního zateplení z polystyrenových desek jednotlivých malých ploch tloušťky přes 160 do 200 mm stěn, plochy jednotlivě přes 0,5 do 1,0 m2</t>
  </si>
  <si>
    <t>-1180335958</t>
  </si>
  <si>
    <t>https://podminky.urs.cz/item/CS_URS_2026_01/622215144</t>
  </si>
  <si>
    <t>23</t>
  </si>
  <si>
    <t>622385105</t>
  </si>
  <si>
    <t>Omítka tenkovrstvá minerální jednotlivých malých ploch stěn, plochy jednotlivě přes 1,0 do 4,0 m2</t>
  </si>
  <si>
    <t>369797201</t>
  </si>
  <si>
    <t>https://podminky.urs.cz/item/CS_URS_2026_01/622385105</t>
  </si>
  <si>
    <t>94</t>
  </si>
  <si>
    <t>Lešení a stavební výtahy</t>
  </si>
  <si>
    <t>24</t>
  </si>
  <si>
    <t>949101111</t>
  </si>
  <si>
    <t>Lešení pomocné pracovní pro objekty pozemních staveb pro zatížení do 150 kg/m2, o výšce lešeňové podlahy do 1,9 m</t>
  </si>
  <si>
    <t>243069133</t>
  </si>
  <si>
    <t>https://podminky.urs.cz/item/CS_URS_2026_01/949101111</t>
  </si>
  <si>
    <t>25</t>
  </si>
  <si>
    <t>949101112</t>
  </si>
  <si>
    <t>Lešení pomocné pracovní pro objekty pozemních staveb pro zatížení do 150 kg/m2, o výšce lešeňové podlahy přes 1,9 do 3,5 m</t>
  </si>
  <si>
    <t>-196007630</t>
  </si>
  <si>
    <t>https://podminky.urs.cz/item/CS_URS_2026_01/949101112</t>
  </si>
  <si>
    <t>schodiště</t>
  </si>
  <si>
    <t>5,17*2,70</t>
  </si>
  <si>
    <t>4,70*2,70</t>
  </si>
  <si>
    <t>95</t>
  </si>
  <si>
    <t>Různé dokončovací konstrukce a práce pozemních staveb</t>
  </si>
  <si>
    <t>26</t>
  </si>
  <si>
    <t>95R.01</t>
  </si>
  <si>
    <t>Stěhování nábytku a ostatního vybavení v rámci prostor školy v rozsahu potřebném pro realizaci elektroinstalačních a ostatních stavebních prací a následné ustavení nábytku a ostatního vybavení po ukončení prací na původní místo</t>
  </si>
  <si>
    <t>hod</t>
  </si>
  <si>
    <t>423620495</t>
  </si>
  <si>
    <t>"dočasně bude vystěhovaný nábytek a ostatní vybavení uloženo v 1.NP v m.č. 102 a 103</t>
  </si>
  <si>
    <t>"1.PP"  20</t>
  </si>
  <si>
    <t>"1.NP"  150</t>
  </si>
  <si>
    <t>"2.NP"  175</t>
  </si>
  <si>
    <t>"3.NP"  200</t>
  </si>
  <si>
    <t>27</t>
  </si>
  <si>
    <t>952901111</t>
  </si>
  <si>
    <t>Vyčištění budov nebo objektů před předáním do užívání budov bytové nebo občanské výstavby, světlé výšky podlaží do 4 m</t>
  </si>
  <si>
    <t>1140254509</t>
  </si>
  <si>
    <t>https://podminky.urs.cz/item/CS_URS_2026_01/952901111</t>
  </si>
  <si>
    <t>50,00</t>
  </si>
  <si>
    <t>33,90*9,30+2,00*3,20+2,15*4,70</t>
  </si>
  <si>
    <t>33,90*9,30</t>
  </si>
  <si>
    <t>97</t>
  </si>
  <si>
    <t>Prorážení otvorů a ostatní bourací práce</t>
  </si>
  <si>
    <t>28</t>
  </si>
  <si>
    <t>966081121</t>
  </si>
  <si>
    <t>Bourání kontaktního zateplení včetně povrchové úpravy omítkou nebo nátěrem malých ploch, jakékoli tloušťky, včetně vyřezání z polystyrénových desek, plochy jednotlivě přes 0,25 do 1,0 m2</t>
  </si>
  <si>
    <t>1811332952</t>
  </si>
  <si>
    <t>https://podminky.urs.cz/item/CS_URS_2026_01/966081121</t>
  </si>
  <si>
    <t>pro rozvaděč ozn. RE</t>
  </si>
  <si>
    <t>29</t>
  </si>
  <si>
    <t>966081140</t>
  </si>
  <si>
    <t>Bourání kontaktního zateplení včetně povrchové úpravy omítkou nebo nátěrem rýh, včetně vyřezání z polystyrénových desek, šířky do 150 mm</t>
  </si>
  <si>
    <t>1293509345</t>
  </si>
  <si>
    <t>https://podminky.urs.cz/item/CS_URS_2026_01/966081140</t>
  </si>
  <si>
    <t>"pro uzemňovací pásek"  1,00</t>
  </si>
  <si>
    <t>30</t>
  </si>
  <si>
    <t>973031616</t>
  </si>
  <si>
    <t>Vysekání výklenků nebo kapes ve zdivu z cihel na maltu vápennou nebo vápenocementovou kapes pro špalíky a krabice, velikosti do 100x100x50 mm</t>
  </si>
  <si>
    <t>-1165970967</t>
  </si>
  <si>
    <t>https://podminky.urs.cz/item/CS_URS_2026_01/973031616</t>
  </si>
  <si>
    <t>418</t>
  </si>
  <si>
    <t>70</t>
  </si>
  <si>
    <t>31</t>
  </si>
  <si>
    <t>973031619</t>
  </si>
  <si>
    <t>Vysekání výklenků nebo kapes ve zdivu z cihel na maltu vápennou nebo vápenocementovou kapes pro špalíky a krabice, velikosti do 150x150x100 mm</t>
  </si>
  <si>
    <t>-533164138</t>
  </si>
  <si>
    <t>https://podminky.urs.cz/item/CS_URS_2026_01/973031619</t>
  </si>
  <si>
    <t>58</t>
  </si>
  <si>
    <t>32</t>
  </si>
  <si>
    <t>973031324</t>
  </si>
  <si>
    <t>Vysekání výklenků nebo kapes ve zdivu z cihel na maltu vápennou nebo vápenocementovou kapes, plochy do 0,10 m2, hl. do 150 mm</t>
  </si>
  <si>
    <t>1340886054</t>
  </si>
  <si>
    <t>https://podminky.urs.cz/item/CS_URS_2026_01/973031324</t>
  </si>
  <si>
    <t>"slaboproud"  10</t>
  </si>
  <si>
    <t>33</t>
  </si>
  <si>
    <t>973031151</t>
  </si>
  <si>
    <t>Vysekání výklenků nebo kapes ve zdivu z cihel na maltu vápennou nebo vápenocementovou výklenků, pohledové plochy přes 0,25 m2</t>
  </si>
  <si>
    <t>1018827926</t>
  </si>
  <si>
    <t>https://podminky.urs.cz/item/CS_URS_2026_01/973031151</t>
  </si>
  <si>
    <t>pro rozvaděč ozn. R1</t>
  </si>
  <si>
    <t>1,00*0,30</t>
  </si>
  <si>
    <t>pro rozvaděče ozn. R2, R3</t>
  </si>
  <si>
    <t>(0,80*0,30)*2</t>
  </si>
  <si>
    <t>pro rozvaděč ozn. RE (na fasádě)</t>
  </si>
  <si>
    <t>0,60*0,30</t>
  </si>
  <si>
    <t>34</t>
  </si>
  <si>
    <t>977333111</t>
  </si>
  <si>
    <t>Frézování drážek pro vodiče ve stropech nebo klenbách z cihel, rozměru do 30x30 mm</t>
  </si>
  <si>
    <t>m</t>
  </si>
  <si>
    <t>621749821</t>
  </si>
  <si>
    <t>https://podminky.urs.cz/item/CS_URS_2026_01/977333111</t>
  </si>
  <si>
    <t>495,00*0,05</t>
  </si>
  <si>
    <t>300,00*0,05</t>
  </si>
  <si>
    <t>35</t>
  </si>
  <si>
    <t>977332111</t>
  </si>
  <si>
    <t>Frézování drážek pro vodiče ve stěnách z cihel, rozměru do 30x30 mm</t>
  </si>
  <si>
    <t>-1563963995</t>
  </si>
  <si>
    <t>https://podminky.urs.cz/item/CS_URS_2026_01/977332111</t>
  </si>
  <si>
    <t>495,00*0,95</t>
  </si>
  <si>
    <t>300,00*0,95</t>
  </si>
  <si>
    <t>36</t>
  </si>
  <si>
    <t>977332112</t>
  </si>
  <si>
    <t>Frézování drážek pro vodiče ve stěnách z cihel, rozměru do 50x50 mm</t>
  </si>
  <si>
    <t>768982008</t>
  </si>
  <si>
    <t>https://podminky.urs.cz/item/CS_URS_2026_01/977332112</t>
  </si>
  <si>
    <t>70,00</t>
  </si>
  <si>
    <t>40,00</t>
  </si>
  <si>
    <t>37</t>
  </si>
  <si>
    <t>974031132</t>
  </si>
  <si>
    <t>Vysekání rýh ve zdivu cihelném na maltu vápennou nebo vápenocementovou do hl. 50 mm a šířky do 70 mm</t>
  </si>
  <si>
    <t>792834387</t>
  </si>
  <si>
    <t>https://podminky.urs.cz/item/CS_URS_2026_01/974031132</t>
  </si>
  <si>
    <t>30,00</t>
  </si>
  <si>
    <t>38</t>
  </si>
  <si>
    <t>974031134</t>
  </si>
  <si>
    <t>Vysekání rýh ve zdivu cihelném na maltu vápennou nebo vápenocementovou do hl. 50 mm a šířky do 150 mm</t>
  </si>
  <si>
    <t>-826500193</t>
  </si>
  <si>
    <t>https://podminky.urs.cz/item/CS_URS_2026_01/974031134</t>
  </si>
  <si>
    <t>39</t>
  </si>
  <si>
    <t>974031664</t>
  </si>
  <si>
    <t>Vysekání rýh ve zdivu cihelném na maltu vápennou nebo vápenocementovou pro vtahování nosníků do zdí, před vybouráním otvoru do hl. 150 mm, při v. nosníku do 150 mm</t>
  </si>
  <si>
    <t>-629392650</t>
  </si>
  <si>
    <t>https://podminky.urs.cz/item/CS_URS_2026_01/974031664</t>
  </si>
  <si>
    <t>pro překlady nad rozvaděče ozn. R1, R2 a R3</t>
  </si>
  <si>
    <t>(1,00*2)*3</t>
  </si>
  <si>
    <t>40</t>
  </si>
  <si>
    <t>977151118</t>
  </si>
  <si>
    <t>Jádrové vrty diamantovými korunkami do stavebních materiálů (železobetonu, betonu, cihel, obkladů, dlažeb, kamene) průměru přes 90 do 100 mm</t>
  </si>
  <si>
    <t>1614623245</t>
  </si>
  <si>
    <t>https://podminky.urs.cz/item/CS_URS_2026_01/977151118</t>
  </si>
  <si>
    <t>0,15*26+0,30*35+0,45*14</t>
  </si>
  <si>
    <t>41</t>
  </si>
  <si>
    <t>977151218</t>
  </si>
  <si>
    <t>Jádrové vrty diamantovými korunkami do stavebních materiálů (železobetonu, betonu, cihel, obkladů, dlažeb, kamene) dovrchní (směrem vzhůru), průměru přes 90 do 100 mm</t>
  </si>
  <si>
    <t>-1024850119</t>
  </si>
  <si>
    <t>https://podminky.urs.cz/item/CS_URS_2026_01/977151218</t>
  </si>
  <si>
    <t>0,40*6</t>
  </si>
  <si>
    <t>0,40*9</t>
  </si>
  <si>
    <t>42</t>
  </si>
  <si>
    <t>978059511</t>
  </si>
  <si>
    <t>Odsekání obkladů stěn včetně otlučení podkladní omítky až na zdivo z obkládaček vnitřních, z jakýchkoliv materiálů, plochy do 1 m2</t>
  </si>
  <si>
    <t>410144064</t>
  </si>
  <si>
    <t>https://podminky.urs.cz/item/CS_URS_2026_01/978059511</t>
  </si>
  <si>
    <t>43</t>
  </si>
  <si>
    <t>979071031</t>
  </si>
  <si>
    <t>Očištění vybouraných dlažebních kostek při překopech inženýrských sítí od spojovacího materiálu, s přemístěním hmot na skládku na vzdálenost do 3 m nebo s naložením na dopravní prostředek mozaikových, s původním vyplněním spár kamenivem těženým nebo cementovou maltou</t>
  </si>
  <si>
    <t>247075654</t>
  </si>
  <si>
    <t>https://podminky.urs.cz/item/CS_URS_2026_01/979071031</t>
  </si>
  <si>
    <t>997</t>
  </si>
  <si>
    <t>Doprava suti a vybouraných hmot</t>
  </si>
  <si>
    <t>44</t>
  </si>
  <si>
    <t>997013214</t>
  </si>
  <si>
    <t>Vnitrostaveništní doprava suti a vybouraných hmot vodorovně do 50 m s naložením ručně pro budovy a haly výšky přes 12 do 15 m</t>
  </si>
  <si>
    <t>-592460978</t>
  </si>
  <si>
    <t>https://podminky.urs.cz/item/CS_URS_2026_01/997013214</t>
  </si>
  <si>
    <t>45</t>
  </si>
  <si>
    <t>997013501</t>
  </si>
  <si>
    <t>Odvoz suti a vybouraných hmot na skládku nebo meziskládku se složením, na vzdálenost do 1 km</t>
  </si>
  <si>
    <t>774665547</t>
  </si>
  <si>
    <t>https://podminky.urs.cz/item/CS_URS_2026_01/997013501</t>
  </si>
  <si>
    <t>46</t>
  </si>
  <si>
    <t>997013509</t>
  </si>
  <si>
    <t>Odvoz suti a vybouraných hmot na skládku nebo meziskládku se složením, na vzdálenost Příplatek k ceně za každý další započatý 1 km přes 1 km</t>
  </si>
  <si>
    <t>-657043875</t>
  </si>
  <si>
    <t>https://podminky.urs.cz/item/CS_URS_2026_01/997013509</t>
  </si>
  <si>
    <t>9,442*14 'Přepočtené koeficientem množství</t>
  </si>
  <si>
    <t>47</t>
  </si>
  <si>
    <t>997013631</t>
  </si>
  <si>
    <t>Poplatek za uložení stavebního odpadu na skládce (skládkovné) směsného stavebního a demoličního zatříděného do Katalogu odpadů pod kódem 17 09 04</t>
  </si>
  <si>
    <t>-1288451325</t>
  </si>
  <si>
    <t>https://podminky.urs.cz/item/CS_URS_2026_01/997013631</t>
  </si>
  <si>
    <t>998</t>
  </si>
  <si>
    <t>Přesun hmot</t>
  </si>
  <si>
    <t>48</t>
  </si>
  <si>
    <t>998018003</t>
  </si>
  <si>
    <t>Přesun hmot pro budovy občanské výstavby, bydlení, výrobu a služby ruční (bez užití mechanizace) vodorovná dopravní vzdálenost do 100 m pro budovy s jakoukoliv nosnou konstrukcí výšky přes 12 do 24 m</t>
  </si>
  <si>
    <t>1360538217</t>
  </si>
  <si>
    <t>https://podminky.urs.cz/item/CS_URS_2026_01/998018003</t>
  </si>
  <si>
    <t>PSV</t>
  </si>
  <si>
    <t>Práce a dodávky PSV</t>
  </si>
  <si>
    <t>713</t>
  </si>
  <si>
    <t>Izolace tepelné</t>
  </si>
  <si>
    <t>49</t>
  </si>
  <si>
    <t>713130811</t>
  </si>
  <si>
    <t>Odstranění tepelné izolace stěn a příček z rohoží, pásů, dílců, desek, bloků volně kladených z vláknitých materiálů, tloušťka izolace do 100 mm</t>
  </si>
  <si>
    <t>-59050515</t>
  </si>
  <si>
    <t>https://podminky.urs.cz/item/CS_URS_2026_01/713130811</t>
  </si>
  <si>
    <t>763</t>
  </si>
  <si>
    <t>Konstrukce suché výstavby</t>
  </si>
  <si>
    <t>50</t>
  </si>
  <si>
    <t>763121811</t>
  </si>
  <si>
    <t>Demontáž předsazených nebo šachtových stěn ze sádrokartonových desek s nosnou konstrukcí z ocelových profilů jednoduchých, opláštění jednoduché</t>
  </si>
  <si>
    <t>-1725676576</t>
  </si>
  <si>
    <t>https://podminky.urs.cz/item/CS_URS_2026_01/763121811</t>
  </si>
  <si>
    <t>51</t>
  </si>
  <si>
    <t>763131411</t>
  </si>
  <si>
    <t>Podhled ze sádrokartonových desek dvouvrstvá zavěšená spodní konstrukce z ocelových profilů CD, UD jednoduše opláštěná deskou standardní A, tl. 12,5 mm, bez izolace</t>
  </si>
  <si>
    <t>-2090351678</t>
  </si>
  <si>
    <t>https://podminky.urs.cz/item/CS_URS_2026_01/763131411</t>
  </si>
  <si>
    <t>"m.č. 114"  42,50</t>
  </si>
  <si>
    <t>"m.č. 115"  12,50</t>
  </si>
  <si>
    <t>"m.č. 116"  12,00</t>
  </si>
  <si>
    <t>"m.č. 117"  6,00</t>
  </si>
  <si>
    <t>"m.č. 118"  9,55</t>
  </si>
  <si>
    <t>"m.č. 119"  1,60</t>
  </si>
  <si>
    <t>"m.č. 201"  6,50</t>
  </si>
  <si>
    <t>"m.č. 202"  46,05</t>
  </si>
  <si>
    <t>"m.č. 203"  41,90</t>
  </si>
  <si>
    <t>"m.č. 204"  8,25</t>
  </si>
  <si>
    <t>"m.č. 205"  6,55</t>
  </si>
  <si>
    <t>"m.č. 207"  9,70</t>
  </si>
  <si>
    <t>"m.č. 208"  8,90</t>
  </si>
  <si>
    <t>"m.č. 209"  7,00</t>
  </si>
  <si>
    <t>"m.č. 210"  8,20</t>
  </si>
  <si>
    <t>"m.č. 211"  42,55</t>
  </si>
  <si>
    <t>"m.č. 212"  45,70</t>
  </si>
  <si>
    <t>"m.č. 213"  6,30</t>
  </si>
  <si>
    <t>"m.č. 301"  6,50</t>
  </si>
  <si>
    <t>"m.č. 302"  46,05</t>
  </si>
  <si>
    <t>"m.č. 303"  41,90</t>
  </si>
  <si>
    <t>"m.č. 304"  8,25</t>
  </si>
  <si>
    <t>"m.č. 305"  6,55</t>
  </si>
  <si>
    <t>"m.č. 307"  9,70</t>
  </si>
  <si>
    <t>"m.č. 308"  8,90</t>
  </si>
  <si>
    <t>"m.č. 309"  7,00</t>
  </si>
  <si>
    <t>"m.č. 310"  8,20</t>
  </si>
  <si>
    <t>"m.č. 311"  42,55</t>
  </si>
  <si>
    <t>"m.č. 312"  45,70</t>
  </si>
  <si>
    <t>"m.č. 313"  6,30</t>
  </si>
  <si>
    <t>52</t>
  </si>
  <si>
    <t>763131431</t>
  </si>
  <si>
    <t>Podhled ze sádrokartonových desek dvouvrstvá zavěšená spodní konstrukce z ocelových profilů CD, UD jednoduše opláštěná deskou protipožární DF, tl. 12,5 mm, bez izolace, REI do 90</t>
  </si>
  <si>
    <t>-120145512</t>
  </si>
  <si>
    <t>https://podminky.urs.cz/item/CS_URS_2026_01/763131431</t>
  </si>
  <si>
    <t>"m.č. 108"  8,31</t>
  </si>
  <si>
    <t>"m.č. 113"  37,20</t>
  </si>
  <si>
    <t>"m.č. 120"  6,55</t>
  </si>
  <si>
    <t>"m.č. 206"  5,70*1,50</t>
  </si>
  <si>
    <t>"m.č. 306"  5,70*1,50-0,80*0,15</t>
  </si>
  <si>
    <t>53</t>
  </si>
  <si>
    <t>763131714</t>
  </si>
  <si>
    <t>Podhled ze sádrokartonových desek ostatní práce a konstrukce na podhledech ze sádrokartonových desek základní penetrační nátěr</t>
  </si>
  <si>
    <t>1767485952</t>
  </si>
  <si>
    <t>https://podminky.urs.cz/item/CS_URS_2026_01/763131714</t>
  </si>
  <si>
    <t>559,35+69,04</t>
  </si>
  <si>
    <t>54</t>
  </si>
  <si>
    <t>763172452</t>
  </si>
  <si>
    <t>Montáž dvířek pro konstrukce ze sádrokartonových desek revizních protipožárních pro podhledy velikost (šxv) 300 x 300 mm</t>
  </si>
  <si>
    <t>-1529224638</t>
  </si>
  <si>
    <t>https://podminky.urs.cz/item/CS_URS_2026_01/763172452</t>
  </si>
  <si>
    <t>"1.NP"  5</t>
  </si>
  <si>
    <t>"2.NP"  2</t>
  </si>
  <si>
    <t xml:space="preserve">"3.NP"  2 </t>
  </si>
  <si>
    <t>55</t>
  </si>
  <si>
    <t>M</t>
  </si>
  <si>
    <t>59030760</t>
  </si>
  <si>
    <t>dvířka revizní protipožární pro stěny a podhledy EI 60 300x300 mm</t>
  </si>
  <si>
    <t>891042272</t>
  </si>
  <si>
    <t>56</t>
  </si>
  <si>
    <t>998763513</t>
  </si>
  <si>
    <t>Přesun hmot pro konstrukce montované z desek sádrokartonových, sádrovláknitých, cementovláknitých nebo cementových stanovený procentní sazbou (%) z ceny vodorovná dopravní vzdálenost do 50 m ruční (bez užití mechanizace) v objektech výšky přes 12 do 24 m</t>
  </si>
  <si>
    <t>%</t>
  </si>
  <si>
    <t>-138335218</t>
  </si>
  <si>
    <t>https://podminky.urs.cz/item/CS_URS_2026_01/998763513</t>
  </si>
  <si>
    <t>766</t>
  </si>
  <si>
    <t>Konstrukce truhlářské</t>
  </si>
  <si>
    <t>57</t>
  </si>
  <si>
    <t>766411821</t>
  </si>
  <si>
    <t>Demontáž obložení stěn palubkami</t>
  </si>
  <si>
    <t>1608586441</t>
  </si>
  <si>
    <t>https://podminky.urs.cz/item/CS_URS_2026_01/766411821</t>
  </si>
  <si>
    <t>766411822</t>
  </si>
  <si>
    <t>Demontáž obložení stěn podkladových roštů</t>
  </si>
  <si>
    <t>-608560195</t>
  </si>
  <si>
    <t>https://podminky.urs.cz/item/CS_URS_2026_01/766411822</t>
  </si>
  <si>
    <t>784</t>
  </si>
  <si>
    <t>Dokončovací práce - malby a tapety</t>
  </si>
  <si>
    <t>59</t>
  </si>
  <si>
    <t>784121007</t>
  </si>
  <si>
    <t>Oškrabání malby na schodišti o výšce podlaží do 3,80 m</t>
  </si>
  <si>
    <t>1618338610</t>
  </si>
  <si>
    <t>https://podminky.urs.cz/item/CS_URS_2026_01/784121007</t>
  </si>
  <si>
    <t>60</t>
  </si>
  <si>
    <t>784111007</t>
  </si>
  <si>
    <t>Oprášení (ometení) podkladu na schodišti o výšce podlaží do 3,80 m</t>
  </si>
  <si>
    <t>-1190035602</t>
  </si>
  <si>
    <t>https://podminky.urs.cz/item/CS_URS_2026_01/784111007</t>
  </si>
  <si>
    <t>784161237</t>
  </si>
  <si>
    <t>Lokální vyrovnání podkladu sádrovou stěrkou, tloušťky do 3 mm, plochy přes 0,5 do 1,0 m2 na schodišti o výšce podlaží do 3,80 m</t>
  </si>
  <si>
    <t>-745339265</t>
  </si>
  <si>
    <t>https://podminky.urs.cz/item/CS_URS_2026_01/784161237</t>
  </si>
  <si>
    <t>předpoklad 10% plochy</t>
  </si>
  <si>
    <t>191,415*0,1</t>
  </si>
  <si>
    <t>784181107</t>
  </si>
  <si>
    <t>Penetrace podkladu jednonásobná základní akrylátová bezbarvá na schodišti o výšce podlaží do 3,80 m</t>
  </si>
  <si>
    <t>775801223</t>
  </si>
  <si>
    <t>https://podminky.urs.cz/item/CS_URS_2026_01/784181107</t>
  </si>
  <si>
    <t>63</t>
  </si>
  <si>
    <t>784211107</t>
  </si>
  <si>
    <t>Malby z malířských směsí oděruvzdorných za mokra dvojnásobné, bílé za mokra oděruvzdorné výborně na schodišti o výšce podlaží do 3,80 m</t>
  </si>
  <si>
    <t>-1877244715</t>
  </si>
  <si>
    <t>https://podminky.urs.cz/item/CS_URS_2026_01/784211107</t>
  </si>
  <si>
    <t>4,50*1,20+1,30*2,70+2,45*1,35+1,30*2,70</t>
  </si>
  <si>
    <t>(5,17+2,70+3,05)*3,30</t>
  </si>
  <si>
    <t>(3,85+0,40+1,88)*3,30</t>
  </si>
  <si>
    <t>2,45*1,30+1,30*2,70+2,45*1,20+1,30*2,70+2,45*1,30+1,30*2,70</t>
  </si>
  <si>
    <t>(4,70+2,70)*2*3,60</t>
  </si>
  <si>
    <t>-4,70*2,60+4,00</t>
  </si>
  <si>
    <t>(4,70+2,70)*2*3,35</t>
  </si>
  <si>
    <t>-4,40*2,67+4,00</t>
  </si>
  <si>
    <t>64</t>
  </si>
  <si>
    <t>784121001</t>
  </si>
  <si>
    <t>Oškrabání malby v místnostech výšky do 3,80 m</t>
  </si>
  <si>
    <t>1016009733</t>
  </si>
  <si>
    <t>https://podminky.urs.cz/item/CS_URS_2026_01/784121001</t>
  </si>
  <si>
    <t>m.č. 101 (pouze strop)</t>
  </si>
  <si>
    <t>4,70</t>
  </si>
  <si>
    <t>m.č. 102 (strop + 1 stěna)</t>
  </si>
  <si>
    <t>45,00</t>
  </si>
  <si>
    <t>8,40*3,00</t>
  </si>
  <si>
    <t>m.č. 103 (pouze strop)</t>
  </si>
  <si>
    <t>36,35</t>
  </si>
  <si>
    <t>m.č. 104 (pouze strop)</t>
  </si>
  <si>
    <t>8,35</t>
  </si>
  <si>
    <t>m.č. 105 (pouze strop)</t>
  </si>
  <si>
    <t>4,75</t>
  </si>
  <si>
    <t>m.č. 106 (pouze strop)</t>
  </si>
  <si>
    <t>2,25</t>
  </si>
  <si>
    <t>m.č. 107 (pouze strop)</t>
  </si>
  <si>
    <t>10,75</t>
  </si>
  <si>
    <t>m.č. 108</t>
  </si>
  <si>
    <t>(4,75+1,20)*2*3,00</t>
  </si>
  <si>
    <t>m.č. 109</t>
  </si>
  <si>
    <t>1,25</t>
  </si>
  <si>
    <t>(0,90+1,50)*2*(3,00-1,50)</t>
  </si>
  <si>
    <t>m.č. 110</t>
  </si>
  <si>
    <t>(0,90+1,50)*2*3,00</t>
  </si>
  <si>
    <t>-(0,75+0,90+0,75)*1,50</t>
  </si>
  <si>
    <t>m.č. 111 (pouze strop)</t>
  </si>
  <si>
    <t>17,55</t>
  </si>
  <si>
    <t>m.č. 112</t>
  </si>
  <si>
    <t>1,35</t>
  </si>
  <si>
    <t>-(0,60+0,90+0,45)*1,50</t>
  </si>
  <si>
    <t>(10,15+2,70)*2*3,00</t>
  </si>
  <si>
    <t>-1,20*3,00</t>
  </si>
  <si>
    <t>-2,05*2,60+4,00</t>
  </si>
  <si>
    <t>(5,40+2,70)*2*3,00</t>
  </si>
  <si>
    <t>-2,40*2,60+4,00</t>
  </si>
  <si>
    <t>m.č. 114</t>
  </si>
  <si>
    <t>(7,95+5,40)*2*3,00</t>
  </si>
  <si>
    <t>m.č. 115</t>
  </si>
  <si>
    <t>(2,25+5,55)*2*3,00</t>
  </si>
  <si>
    <t>m.č. 116</t>
  </si>
  <si>
    <t>(3,00+4,00)*2*3,00</t>
  </si>
  <si>
    <t>(3,00+1,45)*2*3,00</t>
  </si>
  <si>
    <t>(1,00+1,35)*2*3,00</t>
  </si>
  <si>
    <t>m.č. 118</t>
  </si>
  <si>
    <t>(2,30+4,15)*2*3,00</t>
  </si>
  <si>
    <t>m.č. 119</t>
  </si>
  <si>
    <t>(1,20+1,35)*2*3,00</t>
  </si>
  <si>
    <t>m.č. 120</t>
  </si>
  <si>
    <t>(2,10+2,70)*2*3,00</t>
  </si>
  <si>
    <t>m.č. 121</t>
  </si>
  <si>
    <t>(1,70+1,15)*2*(3,00-1,50)</t>
  </si>
  <si>
    <t>m.č. 122</t>
  </si>
  <si>
    <t>(2,03+2,93)*2*3,00</t>
  </si>
  <si>
    <t>m.č. 201</t>
  </si>
  <si>
    <t>(2,40+2,70)*2*3,20</t>
  </si>
  <si>
    <t>(5,40+8,40)*2*3,20</t>
  </si>
  <si>
    <t>-2,10*2,20+4,00</t>
  </si>
  <si>
    <t>-3,00*2,60+4,00</t>
  </si>
  <si>
    <t>m.č. 203</t>
  </si>
  <si>
    <t>(7,80+5,40+0,25)*2*3,20</t>
  </si>
  <si>
    <t>m.č. 204</t>
  </si>
  <si>
    <t>(3,05+2,70)*2*(3,20-1,50)</t>
  </si>
  <si>
    <t>m.č. 205</t>
  </si>
  <si>
    <t>(2,45+2,70)*2*(3,20-1,50)</t>
  </si>
  <si>
    <t>m.č. 206</t>
  </si>
  <si>
    <t>(5,70+1,50)*2*3,20</t>
  </si>
  <si>
    <t>m.č. 207</t>
  </si>
  <si>
    <t>(2,55+3,80)*2*3,20</t>
  </si>
  <si>
    <t>m.č. 208</t>
  </si>
  <si>
    <t>(3,00+3,80)*2*3,20</t>
  </si>
  <si>
    <t>-(0,75+3,60+0,45)*1,50</t>
  </si>
  <si>
    <t>m.č. 209</t>
  </si>
  <si>
    <t>(2,60+2,70)*2*(3,20-1,50)</t>
  </si>
  <si>
    <t>m.č. 210</t>
  </si>
  <si>
    <t>m.č. 211</t>
  </si>
  <si>
    <t>(7,80+5,40)*2*3,20</t>
  </si>
  <si>
    <t>m.č. 213</t>
  </si>
  <si>
    <t>m.č. 301</t>
  </si>
  <si>
    <t>m.č. 303</t>
  </si>
  <si>
    <t>m.č. 304</t>
  </si>
  <si>
    <t>m.č. 305</t>
  </si>
  <si>
    <t>m.č. 306</t>
  </si>
  <si>
    <t>-4,40*2,60+4,00</t>
  </si>
  <si>
    <t>m.č. 307</t>
  </si>
  <si>
    <t>m.č. 308</t>
  </si>
  <si>
    <t>-(0,65+3,60+0,45)*1,50</t>
  </si>
  <si>
    <t>m.č. 309</t>
  </si>
  <si>
    <t>m.č. 310</t>
  </si>
  <si>
    <t>m.č. 311</t>
  </si>
  <si>
    <t>m.č. 313</t>
  </si>
  <si>
    <t>odpočet ploch nových omítek</t>
  </si>
  <si>
    <t>-68,535</t>
  </si>
  <si>
    <t>65</t>
  </si>
  <si>
    <t>784111001</t>
  </si>
  <si>
    <t>Oprášení (ometení) podkladu v místnostech výšky do 3,80 m</t>
  </si>
  <si>
    <t>-993735619</t>
  </si>
  <si>
    <t>https://podminky.urs.cz/item/CS_URS_2026_01/784111001</t>
  </si>
  <si>
    <t>66</t>
  </si>
  <si>
    <t>784161231R</t>
  </si>
  <si>
    <t>Lokální vyrovnání podkladu sádrovou stěrkou, tloušťky do 3 mm v místnostech výšky do 3,80 m</t>
  </si>
  <si>
    <t>-622444357</t>
  </si>
  <si>
    <t>"rýhy pro elektroinstalaci</t>
  </si>
  <si>
    <t>stropy</t>
  </si>
  <si>
    <t>(495,00*0,05)*0,03*2</t>
  </si>
  <si>
    <t>(300,00*0,05)*0,03*2</t>
  </si>
  <si>
    <t>stěny</t>
  </si>
  <si>
    <t>(495,00*0,95)*0,03*2</t>
  </si>
  <si>
    <t>70,00*0,05*2</t>
  </si>
  <si>
    <t>40,00*0,07*2</t>
  </si>
  <si>
    <t>30,00*0,15*2</t>
  </si>
  <si>
    <t>(300,00*0,95)*0,03*2</t>
  </si>
  <si>
    <t>40,00*0,05*2</t>
  </si>
  <si>
    <t>30,00*0,07*2</t>
  </si>
  <si>
    <t>"kapsy a niky pro elektroinstalaci</t>
  </si>
  <si>
    <t>(418+58)*0,09*2</t>
  </si>
  <si>
    <t>(70+10)*0,09*2</t>
  </si>
  <si>
    <t>"plocha - předpoklad 10% plochy</t>
  </si>
  <si>
    <t>(1758,43-(86,50+100,08))*0,1</t>
  </si>
  <si>
    <t>67</t>
  </si>
  <si>
    <t>784181101</t>
  </si>
  <si>
    <t>Penetrace podkladu jednonásobná základní akrylátová bezbarvá v místnostech výšky do 3,80 m</t>
  </si>
  <si>
    <t>633524498</t>
  </si>
  <si>
    <t>https://podminky.urs.cz/item/CS_URS_2026_01/784181101</t>
  </si>
  <si>
    <t>68</t>
  </si>
  <si>
    <t>784211101</t>
  </si>
  <si>
    <t>Malby z malířských směsí oděruvzdorných za mokra dvojnásobné, bílé za mokra oděruvzdorné výborně v místnostech výšky do 3,80 m</t>
  </si>
  <si>
    <t>-1684657252</t>
  </si>
  <si>
    <t>https://podminky.urs.cz/item/CS_URS_2026_01/784211101</t>
  </si>
  <si>
    <t>8,31</t>
  </si>
  <si>
    <t>37,20</t>
  </si>
  <si>
    <t>42,50</t>
  </si>
  <si>
    <t>12,50</t>
  </si>
  <si>
    <t>12,00</t>
  </si>
  <si>
    <t>6,00</t>
  </si>
  <si>
    <t>9,55</t>
  </si>
  <si>
    <t>1,60</t>
  </si>
  <si>
    <t>6,55</t>
  </si>
  <si>
    <t>2,20</t>
  </si>
  <si>
    <t>6,75</t>
  </si>
  <si>
    <t>6,50</t>
  </si>
  <si>
    <t>46,05</t>
  </si>
  <si>
    <t>41,90</t>
  </si>
  <si>
    <t>8,25</t>
  </si>
  <si>
    <t>5,70*1,50</t>
  </si>
  <si>
    <t>9,70</t>
  </si>
  <si>
    <t>8,90</t>
  </si>
  <si>
    <t>7,00</t>
  </si>
  <si>
    <t>8,20</t>
  </si>
  <si>
    <t>42,55</t>
  </si>
  <si>
    <t>45,70</t>
  </si>
  <si>
    <t>6,30</t>
  </si>
  <si>
    <t>69</t>
  </si>
  <si>
    <t>784211163</t>
  </si>
  <si>
    <t>Malby z malířských směsí oděruvzdorných za mokra Příplatek k cenám dvojnásobných maleb za provádění barevné malby tónované na tónovacích automatech, v odstínu středně sytém</t>
  </si>
  <si>
    <t>-795762244</t>
  </si>
  <si>
    <t>https://podminky.urs.cz/item/CS_URS_2026_01/784211163</t>
  </si>
  <si>
    <t>m.č. 102 (1 stěna)</t>
  </si>
  <si>
    <t>784181131</t>
  </si>
  <si>
    <t>Penetrace podkladu jednonásobná fungicidní akrylátová bezbarvá v místnostech výšky do 3,80 m</t>
  </si>
  <si>
    <t>-2054634117</t>
  </si>
  <si>
    <t>https://podminky.urs.cz/item/CS_URS_2026_01/784181131</t>
  </si>
  <si>
    <t>71</t>
  </si>
  <si>
    <t>784331001</t>
  </si>
  <si>
    <t>Malby protiplísňové dvojnásobné, bílé v místnostech výšky do 3,80 m</t>
  </si>
  <si>
    <t>-715793121</t>
  </si>
  <si>
    <t>https://podminky.urs.cz/item/CS_URS_2026_01/784331001</t>
  </si>
  <si>
    <t>"1.PP"  50,00</t>
  </si>
  <si>
    <t>Práce a dodávky M</t>
  </si>
  <si>
    <t>46-M</t>
  </si>
  <si>
    <t>Zemní práce při extr.mont.pracích</t>
  </si>
  <si>
    <t>72</t>
  </si>
  <si>
    <t>460161172</t>
  </si>
  <si>
    <t>Hloubení kabelových rýh ručně včetně urovnání dna s přemístěním výkopku do vzdálenosti 3 m od okraje jámy nebo s naložením na dopravní prostředek šířky 35 cm hloubky 80 cm v hornině třídy těžitelnosti I skupiny 3</t>
  </si>
  <si>
    <t>885479074</t>
  </si>
  <si>
    <t>https://podminky.urs.cz/item/CS_URS_2026_01/460161172</t>
  </si>
  <si>
    <t>73</t>
  </si>
  <si>
    <t>460431182</t>
  </si>
  <si>
    <t>Zásyp kabelových rýh ručně s přemístění sypaniny ze vzdálenosti do 10 m, s uložením výkopku ve vrstvách včetně zhutnění a úpravy povrchu šířky 35 cm hloubky 80 cm z horniny třídy těžitelnosti I skupiny 3</t>
  </si>
  <si>
    <t>-941510153</t>
  </si>
  <si>
    <t>https://podminky.urs.cz/item/CS_URS_2026_01/460431182</t>
  </si>
  <si>
    <t>D.1.2 - Technika prostředí staveb</t>
  </si>
  <si>
    <t>Soupis:</t>
  </si>
  <si>
    <t>D.1.2.5 - Silnoproud + LPS</t>
  </si>
  <si>
    <t xml:space="preserve">    741 - Elektroinstalace - silnoproud</t>
  </si>
  <si>
    <t xml:space="preserve">      741-1 - Silnoproudá elektrotechnika - materiál</t>
  </si>
  <si>
    <t xml:space="preserve">        741-1.1 - Rozvaděčová technika (není-li uvedeno jinak)</t>
  </si>
  <si>
    <t xml:space="preserve">        741-1.2 - Elektroinstalační materiál, el. přístroje, el. spotřebiče</t>
  </si>
  <si>
    <t xml:space="preserve">        741-1.3 - Svítidla a světelné zdroje vč. zdrojů </t>
  </si>
  <si>
    <t xml:space="preserve">        741-1.4 - Vodiče a kabely</t>
  </si>
  <si>
    <t xml:space="preserve">      741-2 - Silnoproudá elektrotechnika - montáž</t>
  </si>
  <si>
    <t xml:space="preserve">        741-2.1 - Montáž rozvaděčové techniky (není-li uvedeno jinak)</t>
  </si>
  <si>
    <t xml:space="preserve">        741-2.2 - Montáž elektroinstalačního materiálu, el. přístrojů, el. spotřebičů</t>
  </si>
  <si>
    <t xml:space="preserve">        741-2.3 - Montáž svítidel včetně světelných zdrojů</t>
  </si>
  <si>
    <t xml:space="preserve">        741-2.4 - Uložení vodičů a kabelů</t>
  </si>
  <si>
    <t xml:space="preserve">        741-2.5 - Pomocné stavební práce</t>
  </si>
  <si>
    <t xml:space="preserve">        741-2.6 - Hodinové zúčtovací sazby</t>
  </si>
  <si>
    <t>741</t>
  </si>
  <si>
    <t>Elektroinstalace - silnoproud</t>
  </si>
  <si>
    <t>741-1</t>
  </si>
  <si>
    <t>Silnoproudá elektrotechnika - materiál</t>
  </si>
  <si>
    <t>741-1.1</t>
  </si>
  <si>
    <t>Rozvaděčová technika (není-li uvedeno jinak)</t>
  </si>
  <si>
    <t>741-1.1.01</t>
  </si>
  <si>
    <t>Nový elektroměrový celoplastový rozvaděč ozn. RE+MET, rozměr (šxvxh) 780x641x250mm, IP44/20, (1x elektroměr + 1x RB (HDO) + 20M), +1,2m nad podlahou, v rozvaděči osazen hl. jistič B40/3 před elektroměrem, 1f jistič B2/1 pro HDO + hl. vypínač 3x 80A pro vypínání TOTAL STOP + FVE  + svodiče T1+T2-25kA/pól + modulární přístroje, rozvaděč bude napojen kabelem CYKY-J 4x25 z HDS + Nerez prům. 10mm. Rozvaděč musí být vyroben dle připojovacích podmínek ČEZ Distribuce a.s., viz. výkres.</t>
  </si>
  <si>
    <t>-930286140</t>
  </si>
  <si>
    <t>741-1.1.02</t>
  </si>
  <si>
    <t>Nový hlavní vestavný oceloplechový rozvaděč ozn. R1 v EI30 DP1-Sm, IP30/20 (šxvxh) 806x1193x160mm, 264mod., +0,8m nad podlahou. Rozvaděč bude napojen kabelem CYKY-J 5x25 + 2x CYKY-J 5x1,5 + CYA25 z RE+MET, viz. výkres</t>
  </si>
  <si>
    <t>137588900</t>
  </si>
  <si>
    <t>741-1.1.03</t>
  </si>
  <si>
    <t>Nový podružný vestavný oceloplechový rozvaděč ozn. R2 v EI30 DP1-Sm, IP30/20 (šxvxh) 586x1193x160mm, 168mod., +0,8m nad podlahou. Rozvaděč bude napojen kabelem CYKY-J 5x16 + 2x CYKY-J 5x1,5 + CYA16 z R1, viz. výkres</t>
  </si>
  <si>
    <t>1083943728</t>
  </si>
  <si>
    <t>741-1.1.04</t>
  </si>
  <si>
    <t>Nový podružný vestavný oceloplechový rozvaděč ozn. R3 v EI30 DP1-Sm, IP30/20 (šxvxh) 586x1193x160mm, 168mod., +0,8m nad podlahou. Rozvaděč bude napojen kabelem CYKY-J 5x16 + 2x CYKY-J 5x1,5 + CYA16 z R1, viz. výkres</t>
  </si>
  <si>
    <t>1496555454</t>
  </si>
  <si>
    <t>741-1.1.05</t>
  </si>
  <si>
    <t>Vestavná čtyřhranná elektroinstalační krabice IP40 pod omítku s víčkem a DIN lištou rozměru 294x152 mm a hloubkou 75 mm, s řadovými svorkami 30x 4mm2 a 5x 6mm2 instalace v místě rušeného rozvaděče R6</t>
  </si>
  <si>
    <t>639578518</t>
  </si>
  <si>
    <t>741-1.2</t>
  </si>
  <si>
    <t>Elektroinstalační materiál, el. přístroje, el. spotřebiče</t>
  </si>
  <si>
    <t>741-1.2.01</t>
  </si>
  <si>
    <t>Spínač č.1, IP40, bílý-lesk, do krabice</t>
  </si>
  <si>
    <t>706358888</t>
  </si>
  <si>
    <t>741-1.2.02</t>
  </si>
  <si>
    <t>Přepínač č.5, IP40, bílý-lesk, do krabice</t>
  </si>
  <si>
    <t>-774196663</t>
  </si>
  <si>
    <t>741-1.2.03</t>
  </si>
  <si>
    <t>Přepínač č.6, IP40, bílý-lesk, do krabice</t>
  </si>
  <si>
    <t>1966158739</t>
  </si>
  <si>
    <t>741-1.2.04</t>
  </si>
  <si>
    <t>Přepínač č.7, IP40, bílý-lesk, do krabice</t>
  </si>
  <si>
    <t>-661954363</t>
  </si>
  <si>
    <t>741-1.2.05</t>
  </si>
  <si>
    <t>Tlačítko č.1/0So, IP40, bílý-lesk, do krabice (osvětlení chodba)</t>
  </si>
  <si>
    <t>2077660077</t>
  </si>
  <si>
    <t>741-1.2.06</t>
  </si>
  <si>
    <t>Spínač č.1 do vlhka, IP54, bílá-lesk, nástěnný</t>
  </si>
  <si>
    <t>-537651340</t>
  </si>
  <si>
    <t>741-1.2.07</t>
  </si>
  <si>
    <t>Přepínač č.6 do vlhka, IP54, bílá-lesk, nástěnný</t>
  </si>
  <si>
    <t>-1070746471</t>
  </si>
  <si>
    <t>741-1.2.08</t>
  </si>
  <si>
    <t>Přepínač č.7 do vlhka, IP54, bílá-lesk, nástěnný</t>
  </si>
  <si>
    <t>651358971</t>
  </si>
  <si>
    <t>741-1.2.09</t>
  </si>
  <si>
    <t>Jednoduchá zásuvka 16A/230V + clonky, do krabice, bílá-lesk, IP40</t>
  </si>
  <si>
    <t>60655417</t>
  </si>
  <si>
    <t>741-1.2.10</t>
  </si>
  <si>
    <t>Jednoduchá zásuvka 16A/230V + clonky, do krabice, šedá-lesk, IP40, pro PC</t>
  </si>
  <si>
    <t>1171153998</t>
  </si>
  <si>
    <t>741-1.2.11</t>
  </si>
  <si>
    <t>Jednoduchá zásuvka 16A/230V + clonky + T3, do krabice, šedá-lesk, IP40, PC</t>
  </si>
  <si>
    <t>728363706</t>
  </si>
  <si>
    <t>741-1.2.12</t>
  </si>
  <si>
    <t>Zásuvka do vlhka 16A/230V + clonky, IP54, bílá-lesk, nástěnná</t>
  </si>
  <si>
    <t>1125528253</t>
  </si>
  <si>
    <t>741-1.2.13</t>
  </si>
  <si>
    <t>Spínač automatický se snímačem pohybu 180°/12m, nástěnný, 230V/1200W, IP44</t>
  </si>
  <si>
    <t>-47928277</t>
  </si>
  <si>
    <t>741-1.2.14</t>
  </si>
  <si>
    <t>Bezpečnostní tlačítko T6 v krytu pod sklem (1x NC-RH, 1x NC-Rezerva), červené "V případě požáru a nebezpečí vypni" - TOTAL STOP, IP44, polozapuštěné</t>
  </si>
  <si>
    <t>270191629</t>
  </si>
  <si>
    <t>741-1.2.15</t>
  </si>
  <si>
    <t>Vačkový spínač ve skříňce na zámek 16A/400V, IP54, šedý, nástěnný</t>
  </si>
  <si>
    <t>395163198</t>
  </si>
  <si>
    <t>741-1.2.16</t>
  </si>
  <si>
    <t>Krabice KU 68 - prázdná (pod omítku)</t>
  </si>
  <si>
    <t>-1443734648</t>
  </si>
  <si>
    <t>741-1.2.17</t>
  </si>
  <si>
    <t>Krabice KU 68 - prázdná + víčko (pod omítku)</t>
  </si>
  <si>
    <t>-343925856</t>
  </si>
  <si>
    <t>741-1.2.18</t>
  </si>
  <si>
    <t>Krabice KR 97 - prázdná + víčko (pod omítku)</t>
  </si>
  <si>
    <t>-102173153</t>
  </si>
  <si>
    <t>741-1.2.19</t>
  </si>
  <si>
    <t>Krabice KO125 + víčko (pod omítku)</t>
  </si>
  <si>
    <t>-827312080</t>
  </si>
  <si>
    <t>741-1.2.20</t>
  </si>
  <si>
    <t>Krabice IP55, nástěnná, šedá, malá 100x100x61mm</t>
  </si>
  <si>
    <t>1867327869</t>
  </si>
  <si>
    <t>741-1.2.21</t>
  </si>
  <si>
    <t>Krabice IP55, nástěnná, šedá, malá 140x140x70mm</t>
  </si>
  <si>
    <t>153630973</t>
  </si>
  <si>
    <t>741-1.2.22</t>
  </si>
  <si>
    <t>Trubka ohebná PVC, prům.25mm (prostup kabelů v podlaze, zemině, stěnu aj.)</t>
  </si>
  <si>
    <t>-1696085317</t>
  </si>
  <si>
    <t>741-1.2.23</t>
  </si>
  <si>
    <t>Tuhá trubka prům.25mm, 320kN, světle šedá (půda)</t>
  </si>
  <si>
    <t>-62516293</t>
  </si>
  <si>
    <t>741-1.2.24</t>
  </si>
  <si>
    <t>Spojka pevná prům.25mm, 320kN, světle šedá (půda)</t>
  </si>
  <si>
    <t>868176899</t>
  </si>
  <si>
    <t>741-1.2.25</t>
  </si>
  <si>
    <t>Příchytka prům.25mm, 320kN, světle šedá (půda)</t>
  </si>
  <si>
    <t>-204867109</t>
  </si>
  <si>
    <t>741-1.2.26</t>
  </si>
  <si>
    <t>Trubka korudovaná 40/32mm (prostup kabelů v podlaze, zemině, stěnu aj.)</t>
  </si>
  <si>
    <t>262824596</t>
  </si>
  <si>
    <t>741-1.2.27</t>
  </si>
  <si>
    <t>Trubka korudovaná 63/52mm (prostup do rozvaděče, přes stěnu, podlahu)</t>
  </si>
  <si>
    <t>729217095</t>
  </si>
  <si>
    <t>741-1.2.28</t>
  </si>
  <si>
    <t>Lišta vkládací 20x20mm HF (technické místnosti, stáv. budova, oprava, dopojení)</t>
  </si>
  <si>
    <t>1984282529</t>
  </si>
  <si>
    <t>741-1.2.29</t>
  </si>
  <si>
    <t>Lišta vkládací 40x40mm HF (technické místnosti, stáv. budova, oprava, dopojení)</t>
  </si>
  <si>
    <t>-1270306434</t>
  </si>
  <si>
    <t>741-1.2.30</t>
  </si>
  <si>
    <t>Kabelový plný pozinkovaný žlab 60X100X0.75mm vč. třmenového závěsu po 1,5m</t>
  </si>
  <si>
    <t>433431701</t>
  </si>
  <si>
    <t>741-1.2.31</t>
  </si>
  <si>
    <t>Ocelová kotva Zn prům.8mm (beton)</t>
  </si>
  <si>
    <t>-1936349218</t>
  </si>
  <si>
    <t>741-1.2.32</t>
  </si>
  <si>
    <t>Svazkový ocelový držák pro 15ks kabelů (do podhledu SDK)</t>
  </si>
  <si>
    <t>-1233470826</t>
  </si>
  <si>
    <t>741-1.2.33</t>
  </si>
  <si>
    <t>Svazkový ocelový držák pro 30ks kabelů (do podhledu SDK)</t>
  </si>
  <si>
    <t>609897229</t>
  </si>
  <si>
    <t>741-1.2.34</t>
  </si>
  <si>
    <t>Hmoždinky prům.8mm (běžné trasy - zdivo, SDK)</t>
  </si>
  <si>
    <t>-1306557135</t>
  </si>
  <si>
    <t>741-1.2.35</t>
  </si>
  <si>
    <t>Vruty chromované (běžné trasy - zdivo, SDK)</t>
  </si>
  <si>
    <t>-816517970</t>
  </si>
  <si>
    <t>741-1.2.36</t>
  </si>
  <si>
    <t>Svorka lámací 12ks 4mm</t>
  </si>
  <si>
    <t>-358371372</t>
  </si>
  <si>
    <t>741-1.2.37</t>
  </si>
  <si>
    <t>Bezšroubová svorka do instal. krabice 5x0,5-2,5mm</t>
  </si>
  <si>
    <t>-323819502</t>
  </si>
  <si>
    <t>741-1.2.38</t>
  </si>
  <si>
    <t>Svorka na potrubí pro OP</t>
  </si>
  <si>
    <t>-1601749154</t>
  </si>
  <si>
    <t>741-1.2.39</t>
  </si>
  <si>
    <t>Pásek Cu 30cm pro svorku</t>
  </si>
  <si>
    <t>1337752529</t>
  </si>
  <si>
    <t>741-1.2.40</t>
  </si>
  <si>
    <t>Ekvipotenciální svorkovnice SEBT pro ochranné místní pospojování v krabici KO125 a IP55</t>
  </si>
  <si>
    <t>-1571547479</t>
  </si>
  <si>
    <t>741-1.2.41</t>
  </si>
  <si>
    <t>Super-multifunkční relé 8A/230V do krabice a pod vypínač</t>
  </si>
  <si>
    <t>1157072302</t>
  </si>
  <si>
    <t>741-1.2.42</t>
  </si>
  <si>
    <t>Štítek z PVC na označení kabelu</t>
  </si>
  <si>
    <t>595633757</t>
  </si>
  <si>
    <t>741-1.2.43</t>
  </si>
  <si>
    <t>Stavební hřebíky 100</t>
  </si>
  <si>
    <t>kg</t>
  </si>
  <si>
    <t>-1844743306</t>
  </si>
  <si>
    <t>741-1.2.44</t>
  </si>
  <si>
    <t>Páska izolační PVC 19/30m</t>
  </si>
  <si>
    <t>960454144</t>
  </si>
  <si>
    <t>741-1.2.45</t>
  </si>
  <si>
    <t>Sádra bílá</t>
  </si>
  <si>
    <t>-19077033</t>
  </si>
  <si>
    <t>741-1.2.46</t>
  </si>
  <si>
    <t>Svorka křížová SK3 (pásek-kulatina) 60x60 mm s destičkou, V4A, Rd 8-10/Fl 40</t>
  </si>
  <si>
    <t>2142499283</t>
  </si>
  <si>
    <t>741-1.3</t>
  </si>
  <si>
    <t xml:space="preserve">Svítidla a světelné zdroje vč. zdrojů </t>
  </si>
  <si>
    <t>741-1.3.01</t>
  </si>
  <si>
    <t>A - Přisazené LED svítidlo pro přímé osvětlení s UGR&lt;19. Jemné, měkké a neoslňující osvětlení pro kanceláře a vzdělávání, aplikace s opálovým difuzorem vyrobeným z PS pro plně homogenní osvětlení. Příkon svítidla: 43 W. Životnost: 50 000 h L80, Celkový světelný tok: 5450 lm, Účinnost svítidla: 127 lm/W, Podání barev Ra &gt; 80, barevná teplota 4000 K. Vstupní výkon nastavitelný na místě ve 4 stupních (FLEX1: 5450 lm (43W), FLEX2: 5177 lm (41W), FLEX3: 4905 lm (39W), FLEX4: 4633 lm (37W). Rozměry: 1500 x 306 x 47 mm, hmotnost: 4,3 kg.</t>
  </si>
  <si>
    <t>360804153</t>
  </si>
  <si>
    <t>741-1.3.02</t>
  </si>
  <si>
    <t>B - Lištové LED svítidlo IP40 s opálovým difuzorem pro homogenní osvětlení pro vnitřní použití. Snadný upgrade na nouzový provoz s nouzovou sadou plug and play. Celkový světelný tok: 6500 lm, Příkon svítidla: 52 W, Účinnost svítidla: 125 lm/W, CCT: 4000K, Životnost: 50 000 hodin při L80, Podání barev: CRI &gt; 80. Rázová houževnatost: IK08, pro 3hodinovou nouzovou konverzi (automatický a manuální test). Světelný tok nastavitelný na místě ve 3 krocích (FLEX1: 6500 lm (52 ​​W), FLEX2: 5000 lm (39 W, FLEX3: 3500 lm (26 W). Rozměry: 1504 x 71 x 81 mm, hmotnost: 1,7 kg.</t>
  </si>
  <si>
    <t>1371974935</t>
  </si>
  <si>
    <t>741-1.3.03</t>
  </si>
  <si>
    <t>B1 - Lištové LED svítidlo IP40 s opálovým difuzorem pro homogenní osvětlení pro vnitřní použití. Snadný upgrade na nouzový provoz s nouzovou sadou plug and play. Celkový světelný tok: 5000 lm, Příkon svítidla: 38 W, Účinnost svítidla: 132 lm/W, CCT: 4000K, Životnost: 50 000 hodin při L80, Podání barev: CRI &gt; 80. Rázová houževnatost: IK08, možnost pro 3hodinovou nouzovou konverzi (automatický a manuální test). Světelný tok nastavitelný na místě ve 3 krocích (FLEX1: 5000 lm (38 ​​W), FLEX2: 3800 lm (29 W, FLEX3: 2600 lm (19 W). Rozměry: 1204 x 71 x 81 mm, hmotnost: 1,35 kg.</t>
  </si>
  <si>
    <t>-87845484</t>
  </si>
  <si>
    <t>741-1.3.04</t>
  </si>
  <si>
    <t>B1N - Lištové LED svítidlo IP40 s 3h nouzovým modulem a opálovým difuzorem pro homogenní osvětlení pro vnitřní použití. Snadný upgrade na nouzový provoz s nouzovou sadou plug and play. Celkový světelný tok: 5000 lm, Příkon svítidla: 41,5 W, Účinnost svítidla: 132 lm/W, CCT: 4000K, Životnost: 50 000 hodin při L80, Podání barev: CRI &gt; 80. Rázová houževnatost: IK08, možnost pro 3hodinovou nouzovou konverzi (automatický a manuální test). Světelný tok nastavitelný na místě ve 3 krocích (FLEX1: 5000 lm (38 ​​W), FLEX2: 3800 lm (29 W, FLEX3: 2600 lm (19 W). Rozměry: 1204 x 71 x 81 mm, hmotnost: 1,35 kg.</t>
  </si>
  <si>
    <t>461579149</t>
  </si>
  <si>
    <t>741-1.3.05</t>
  </si>
  <si>
    <t>C - LED svítidlo v krytí IP66, odolné vůči prachu a vlhkosti, elektronický předřadník se stálým výstupem. Elektrická Třída ochrany I. Vrchní kryt: světlešedá polykarbonát. Difuzor: opálový polykarbonát s vysokým přenosem a refrakčními hranoly. Okolní teplota: -20°C do +35°C. Dodáváno s LED zdroji v barvě 4000K. Rozměry: 1600 x 92 x 90 mm. Příkon svítidla: 44,4 W. Světelný tok: 6610 lm. Světelný výkon svítidel: 149 lm/W. Hmotnost: 2,1kg. Rázová houževnatost: IK08.</t>
  </si>
  <si>
    <t>-137822032</t>
  </si>
  <si>
    <t>741-1.3.06</t>
  </si>
  <si>
    <t>C1 - LED svítidlo v krytí IP66, odolné vůči prachu a vlhkosti, elektronický předřadník se stálým výstupem. Elektrická Třída ochrany I. Vrchní kryt: světlešedá polykarbonát. Difuzor: opálový polykarbonát s vysokým přenosem a refrakčními hranoly. Okolní teplota: -20°C do +35°C. Dodáváno s LED zdroji v barvě 4000K. Rozměry: 1100 x 92 x 90 mm. Příkon svítidla: 30,2 W. Světelný tok: 4400 lm. Světelný výkon svítidel: 146 lm/W. Hmotnost: 1,7kg. Rázová houževnatost: IK08.</t>
  </si>
  <si>
    <t>-1646759551</t>
  </si>
  <si>
    <t>741-1.3.07</t>
  </si>
  <si>
    <t>C1N - LED svítidlo v krytí IP66, odolné vůči prachu a vlhkosti, elektronický předřadník se stálým výstupem. Samostatné svítidlo, manuální test, 3 hodiny. Elektrická Třída ochrany I. Vrchní kryt: světlešedá polykarbonát. Difuzor: opálový polykarbonát s vysokým přenosem a refrakčními hranoly. Okolní teplota: 0°C do +25°C. Dodáváno s LED zdroji v barvě 4000K. Rozměry: 1100 x 92 x 90 mm. Příkon svítidla: 34,3 W. Světelný tok: 4400 lm. Světelný výkon svítidel: 128 lm/W. Hmotnost: 1,87kg. Rázová houževnatost: IK08.</t>
  </si>
  <si>
    <t>1064264543</t>
  </si>
  <si>
    <t>741-1.3.08</t>
  </si>
  <si>
    <t>D - Štíhlé nástěnné/stropní LED svítidlo, IP54, s opálovým difuzorem pro povrchovou a polozapuštěnou instalaci v interiéru i exteriéru. Vyrobeno z vysoce kvalitního polykarbonátu odolného vůči UV záření. Odolnost proti nárazu: IK08. Celkový světelný tok: 2400 lm, Příkon svítidla: 22 W, Účinnost zdroje: 109 lm/W, Podání barev Ra &gt; 80, teplota chromatičnosti 3000/3500/4000/5700/6500 K nastavitelná spínačem. Životnost: 50 000 h L80, Barva tělesa: bílá. Nouzová sada Plug&amp;Play pro 3hodinovou nouzovou konverzi (automatický a ruční test). Světelný tok, vstupní výkon nastavitelný na místě ve 4 krocích (FLEX1: 2400 lm (22 W), FLEX2: 1800 lm (16 W), FLEX3: 1200 lm (11 W), FLEX4: 800 lm (7,5 W). Rozměry: Ø300 x 58 mm, hmotnost: 0,7 kg.</t>
  </si>
  <si>
    <t>2123706699</t>
  </si>
  <si>
    <t>741-1.3.09</t>
  </si>
  <si>
    <t>E - Nástěnné LED koupelnové zrcadlové svítidlo, IP44, s opálovým difuzorem. Celkový světelný tok: 1200 lm. Příkon svítidla: 12 W. Účinnost svítidla: 100 lm/W. Barevné podání Ra &gt; 90, barevná teplota 3000/3500/4000 K, nastavitelná pomocí spínače. Životnost: 50 000 hodin @ L70. Rázová pevnost: IK08. Technologie FLEX umožňuje upravit příkon na místě ve 2 krocích (FLEX1: 1200 lm (12W), FLEX2: 900 lm (9W). Rozměry: 600 x 59 x 81 mm, hmotnost: 0,8 kg.</t>
  </si>
  <si>
    <t>1390433827</t>
  </si>
  <si>
    <t>741-1.3.10</t>
  </si>
  <si>
    <t>N1 - LED nouzové samostatné bezpečnostní svítidlo s bateriovým napájením pro 3hodinové nouzové osvětlení, přepínání mezi manuálním a autotestem/autotestem (IEC 62034) pomocí DIP přepínače na místě, dodávané s kompletní sadou piktogramů (nahoře, dole, vlevo, vpravo), jas &gt; 500 cd/m² v bílé oblasti, pozorovací vzdálenost až 30 m, snadná instalace v jednom držáku pro strop, stěnu, montáž pod úhlem 90°, dostupné příslušenství: závěsná sada, životnost: 50 000 při L70, trvalý a netrvalý provoz, stupeň krytí: IP40, v souladu s DIN EN 1838 a DIN4844-1, baterie: LiFePO4 3,2V 1,5Ah, počáteční doba nabíjení: 24 hodin. Rozměry: 329 x 40 x 221 mm, hmotnost: 0,6 kg. Světelný tok svítidla: 20 lm, Účinnost svítidla: 5 lm/W, Teplota chromatičnosti: 6500 Kelvinů, Příkon svítidla: 4 W, Krytí IP20, IK03</t>
  </si>
  <si>
    <t>-1927702470</t>
  </si>
  <si>
    <t>741-1.3.11</t>
  </si>
  <si>
    <t>N2 - LED nouzové svítidlo pro osvětlení únikové cesty, vysoce výkonné LED diody. Svítidlo pro přisazenou montáž z polykarbonátu, možnost doplnit piktogramy. Krytá svítidla IP65. Asymetrická vyzařovací charakteristika. Doba zálohy 1 hodina. Rozměry svítidla 269x144x44mm. Možnost provozu v nízkých teplotách COLD. Světelný tok 351 lm.</t>
  </si>
  <si>
    <t>-1517269425</t>
  </si>
  <si>
    <t>741-1.3.12</t>
  </si>
  <si>
    <t>N3 - LED nouzové svítidlo pro přepážky a východy s lokálním bateriovým napájením pro 3hodinové nouzové osvětlení s funkcí autotestu (autotest). Dosah až 20 m. V souladu s normami DIN EN 1838 a DIN4844-1, včetně 4 piktogramů (levý, pravý, šipka, zelená). Zobrazení stavu svítidla pomocí stavové LED diody. Životnost: 50 000 hodin při L80, IP65. Nárazová odolnost: IK08. Trvalý a netrvalý režim, baterie: LiFePO4 3,2V 1,5Ah, počáteční doba nabíjení: 24 hodin. Rozměry: 255 x 110 x 70 mm, hmotnost: 0,6 kg. Světelný tok svítidla: 269 lm, Účinnost svítidla: 56 lm/W, Index podání barev min.: 80, Příkon svítidla: 4,8 W, Pohotovostní spotřeba: 0,5 W, Nabíjecí výkon: 1,5 W, Jmenovitá životnost: 3 h, IP65, IK08</t>
  </si>
  <si>
    <t>1496832771</t>
  </si>
  <si>
    <t>741-1.3.13</t>
  </si>
  <si>
    <t>N4 - Fotoluminiscenční tabulka se směrem úniku (umístit na dveře, nebo výšky +1,8m)</t>
  </si>
  <si>
    <t>591701204</t>
  </si>
  <si>
    <t>741-1.3.14</t>
  </si>
  <si>
    <t>Poplatek za recyklaci dle zákona - svítidel</t>
  </si>
  <si>
    <t>466496249</t>
  </si>
  <si>
    <t>741-1.4</t>
  </si>
  <si>
    <t>Vodiče a kabely</t>
  </si>
  <si>
    <t>741-1.4.01</t>
  </si>
  <si>
    <t>CYKY-O 2(3)x1,5 (vypínače)</t>
  </si>
  <si>
    <t>1709723374</t>
  </si>
  <si>
    <t>741-1.4.02</t>
  </si>
  <si>
    <t>CYKY-J  3x1,5</t>
  </si>
  <si>
    <t>784960990</t>
  </si>
  <si>
    <t>741-1.4.03</t>
  </si>
  <si>
    <t>CYKY-J  3x2,5</t>
  </si>
  <si>
    <t>-639491146</t>
  </si>
  <si>
    <t>741-1.4.04</t>
  </si>
  <si>
    <t>CYKY-J  5x1,5</t>
  </si>
  <si>
    <t>1672574627</t>
  </si>
  <si>
    <t>741-1.4.05</t>
  </si>
  <si>
    <t>CYKY-J  5x2,5</t>
  </si>
  <si>
    <t>-330438646</t>
  </si>
  <si>
    <t>741-1.4.06</t>
  </si>
  <si>
    <t>CYKY-J 5x6</t>
  </si>
  <si>
    <t>1183147204</t>
  </si>
  <si>
    <t>741-1.4.07</t>
  </si>
  <si>
    <t>CYKY-J 5x16</t>
  </si>
  <si>
    <t>-1110936281</t>
  </si>
  <si>
    <t>741-1.4.08</t>
  </si>
  <si>
    <t>1-CYKY-J 5x25</t>
  </si>
  <si>
    <t>1308698577</t>
  </si>
  <si>
    <t>74</t>
  </si>
  <si>
    <t>741-1.4.09</t>
  </si>
  <si>
    <t>1-CYKY-J 4x25</t>
  </si>
  <si>
    <t>-876215611</t>
  </si>
  <si>
    <t>75</t>
  </si>
  <si>
    <t>741-1.4.10</t>
  </si>
  <si>
    <t>H07V (CY) 2,5 (rozvaděč + protah. drát)</t>
  </si>
  <si>
    <t>-683251572</t>
  </si>
  <si>
    <t>76</t>
  </si>
  <si>
    <t>741-1.4.11</t>
  </si>
  <si>
    <t>H07V (CY) 4 (místní pospojování aj.)</t>
  </si>
  <si>
    <t>596518274</t>
  </si>
  <si>
    <t>77</t>
  </si>
  <si>
    <t>741-1.4.12</t>
  </si>
  <si>
    <t>H07V (CY) 6 (místní pospojování, ochrana před bleskem, aj.)</t>
  </si>
  <si>
    <t>721836454</t>
  </si>
  <si>
    <t>78</t>
  </si>
  <si>
    <t>741-1.4.13</t>
  </si>
  <si>
    <t>H07V (CYA) 10 - (hlavní a místní pospojování)</t>
  </si>
  <si>
    <t>1318221259</t>
  </si>
  <si>
    <t>79</t>
  </si>
  <si>
    <t>741-1.4.14</t>
  </si>
  <si>
    <t>H07V (CYA) 16 - (hlavní a místní pospojování)</t>
  </si>
  <si>
    <t>566244436</t>
  </si>
  <si>
    <t>80</t>
  </si>
  <si>
    <t>741-1.4.15</t>
  </si>
  <si>
    <t>H07V (CYA) 25 - (hlavní pospojování)</t>
  </si>
  <si>
    <t>184279970</t>
  </si>
  <si>
    <t>81</t>
  </si>
  <si>
    <t>741-1.4.16</t>
  </si>
  <si>
    <t>PRAFlaDur-J 5x1,5 P60-R</t>
  </si>
  <si>
    <t>-620582568</t>
  </si>
  <si>
    <t>82</t>
  </si>
  <si>
    <t>741-1.4.17</t>
  </si>
  <si>
    <t>Drát Nerez V4A, Rd 10, prům.10mm, 0,62kg/m (vývod z betonu)</t>
  </si>
  <si>
    <t>1612462523</t>
  </si>
  <si>
    <t>741-2</t>
  </si>
  <si>
    <t>Silnoproudá elektrotechnika - montáž</t>
  </si>
  <si>
    <t>741-2.1</t>
  </si>
  <si>
    <t>Montáž rozvaděčové techniky (není-li uvedeno jinak)</t>
  </si>
  <si>
    <t>83</t>
  </si>
  <si>
    <t>741-2.1.01</t>
  </si>
  <si>
    <t>Osazení a zapojení vestavného rozvaděče ozn.RE, vč. ukončení vodičů cca 10ks do 6mm2, 15ks do 25mm2</t>
  </si>
  <si>
    <t>-483936719</t>
  </si>
  <si>
    <t>84</t>
  </si>
  <si>
    <t>741-2.1.02</t>
  </si>
  <si>
    <t>Osazení a zapojení vestavného rozvaděče ozn. R1, vč. ukončení vodičů cca 185ks do 6mm2, 20ks do 25mm2</t>
  </si>
  <si>
    <t>1633110396</t>
  </si>
  <si>
    <t>85</t>
  </si>
  <si>
    <t>741-2.1.03</t>
  </si>
  <si>
    <t>Osazení a zapojení vestavného rozvaděče ozn. R2, vč. ukončení vodičů cca 100ks do 6mm2, 7ks do 25mm2</t>
  </si>
  <si>
    <t>478296315</t>
  </si>
  <si>
    <t>86</t>
  </si>
  <si>
    <t>741-2.1.04</t>
  </si>
  <si>
    <t>Osazení a zapojení vestavného rozvaděče ozn. R3, vč. ukončení vodičů cca 80ks do 6mm2, 7ks do 25mm2</t>
  </si>
  <si>
    <t>127465086</t>
  </si>
  <si>
    <t>87</t>
  </si>
  <si>
    <t>741-2.1.05</t>
  </si>
  <si>
    <t>Osazení a zapojení vestavné elektroinstalační krabice IP40, vč. ukončení vodičů cca 70ks do 6mm2</t>
  </si>
  <si>
    <t>479037347</t>
  </si>
  <si>
    <t>741-2.2</t>
  </si>
  <si>
    <t>Montáž elektroinstalačního materiálu, el. přístrojů, el. spotřebičů</t>
  </si>
  <si>
    <t>88</t>
  </si>
  <si>
    <t>741-2.2.01</t>
  </si>
  <si>
    <t>Spínač č.1, IP40, do krabice</t>
  </si>
  <si>
    <t>-1288280290</t>
  </si>
  <si>
    <t>89</t>
  </si>
  <si>
    <t>741-2.2.02</t>
  </si>
  <si>
    <t>Přepínač č.5, IP40, do krabice</t>
  </si>
  <si>
    <t>1370887928</t>
  </si>
  <si>
    <t>90</t>
  </si>
  <si>
    <t>741-2.2.03</t>
  </si>
  <si>
    <t>Přepínač č.6, IP40, do krabice</t>
  </si>
  <si>
    <t>-496454328</t>
  </si>
  <si>
    <t>91</t>
  </si>
  <si>
    <t>741-2.2.04</t>
  </si>
  <si>
    <t>Přepínač č.7, IP40, do krabice</t>
  </si>
  <si>
    <t>1510306664</t>
  </si>
  <si>
    <t>92</t>
  </si>
  <si>
    <t>741-2.2.05</t>
  </si>
  <si>
    <t>Tlačítko č.1/0So, IP40, do krabice</t>
  </si>
  <si>
    <t>-878830258</t>
  </si>
  <si>
    <t>93</t>
  </si>
  <si>
    <t>741-2.2.06</t>
  </si>
  <si>
    <t>-1973391111</t>
  </si>
  <si>
    <t>741-2.2.07</t>
  </si>
  <si>
    <t>1084008541</t>
  </si>
  <si>
    <t>741-2.2.08</t>
  </si>
  <si>
    <t>783467159</t>
  </si>
  <si>
    <t>96</t>
  </si>
  <si>
    <t>741-2.2.09</t>
  </si>
  <si>
    <t>1415266478</t>
  </si>
  <si>
    <t>741-2.2.10</t>
  </si>
  <si>
    <t>-1437614317</t>
  </si>
  <si>
    <t>98</t>
  </si>
  <si>
    <t>741-2.2.11</t>
  </si>
  <si>
    <t>-1880307509</t>
  </si>
  <si>
    <t>99</t>
  </si>
  <si>
    <t>741-2.2.12</t>
  </si>
  <si>
    <t>1836587650</t>
  </si>
  <si>
    <t>100</t>
  </si>
  <si>
    <t>741-2.2.13</t>
  </si>
  <si>
    <t>Spínač automatický se snímačem pohybu, IP44, nástěnný</t>
  </si>
  <si>
    <t>-866128441</t>
  </si>
  <si>
    <t>101</t>
  </si>
  <si>
    <t>741-2.2.14</t>
  </si>
  <si>
    <t>Tlačítko T6 pod sklem "v případě požáru a nebezpečí vypni" TOTAL A CENTRAL STOP, IP55</t>
  </si>
  <si>
    <t>447838166</t>
  </si>
  <si>
    <t>102</t>
  </si>
  <si>
    <t>741-2.2.15</t>
  </si>
  <si>
    <t>Vačkový spínač ve skříňce na zámek 16A/400V, IP54, šedý, polozapuštěný</t>
  </si>
  <si>
    <t>902252720</t>
  </si>
  <si>
    <t>103</t>
  </si>
  <si>
    <t>741-2.2.16</t>
  </si>
  <si>
    <t>Krab.přístrojová (prům. 68mm) bez zapojení pod omítku</t>
  </si>
  <si>
    <t>1434892484</t>
  </si>
  <si>
    <t>104</t>
  </si>
  <si>
    <t>741-2.2.17</t>
  </si>
  <si>
    <t>Krab.odbočná (prům. 68 + víčko) kruh. bez zap. pod omítku</t>
  </si>
  <si>
    <t>-641531520</t>
  </si>
  <si>
    <t>105</t>
  </si>
  <si>
    <t>741-2.2.18</t>
  </si>
  <si>
    <t>Krabice odbočná (prům. 97) kruhová bez zapojení pod omítku</t>
  </si>
  <si>
    <t>-1506080489</t>
  </si>
  <si>
    <t>106</t>
  </si>
  <si>
    <t>741-2.2.19</t>
  </si>
  <si>
    <t>Krabice KO 125 (110) bez zapojení pod omítku</t>
  </si>
  <si>
    <t>509964098</t>
  </si>
  <si>
    <t>107</t>
  </si>
  <si>
    <t>741-2.2.20</t>
  </si>
  <si>
    <t>Krabice IP54, nástěnná, šedá, malá 100x100x61mm</t>
  </si>
  <si>
    <t>821607166</t>
  </si>
  <si>
    <t>108</t>
  </si>
  <si>
    <t>741-2.2.21</t>
  </si>
  <si>
    <t>Krabice IP54, nástěnná, šedá, malá 140x140x70mm</t>
  </si>
  <si>
    <t>1765817086</t>
  </si>
  <si>
    <t>109</t>
  </si>
  <si>
    <t>741-2.2.22</t>
  </si>
  <si>
    <t>Trubka ohebná PVC prům.25mm pod omítku</t>
  </si>
  <si>
    <t>-510774664</t>
  </si>
  <si>
    <t>110</t>
  </si>
  <si>
    <t>741-2.2.23</t>
  </si>
  <si>
    <t>Tuhá trubka prům.25mm, 320kN, světle šedá vč. příslušenství</t>
  </si>
  <si>
    <t>-933309352</t>
  </si>
  <si>
    <t>111</t>
  </si>
  <si>
    <t>741-2.2.24</t>
  </si>
  <si>
    <t>Trubka korudovaná 40/32 (prostup do rozvaděče, přes stěnu, podlahu)</t>
  </si>
  <si>
    <t>727596459</t>
  </si>
  <si>
    <t>112</t>
  </si>
  <si>
    <t>741-2.2.25</t>
  </si>
  <si>
    <t>Trubka korudovaná 63/52 (prostup do rozvaděče, přes stěnu, podlahu)</t>
  </si>
  <si>
    <t>191448949</t>
  </si>
  <si>
    <t>113</t>
  </si>
  <si>
    <t>741-2.2.26</t>
  </si>
  <si>
    <t>Lišta vkládací 20x20mm (na opravy)</t>
  </si>
  <si>
    <t>1451753941</t>
  </si>
  <si>
    <t>114</t>
  </si>
  <si>
    <t>741-2.2.27</t>
  </si>
  <si>
    <t>Lišta vkládací 40x40mm (na opravy)</t>
  </si>
  <si>
    <t>-1239973816</t>
  </si>
  <si>
    <t>115</t>
  </si>
  <si>
    <t>741-2.2.28</t>
  </si>
  <si>
    <t>513092178</t>
  </si>
  <si>
    <t>116</t>
  </si>
  <si>
    <t>741-2.2.29</t>
  </si>
  <si>
    <t>-150686187</t>
  </si>
  <si>
    <t>117</t>
  </si>
  <si>
    <t>741-2.2.30</t>
  </si>
  <si>
    <t>1765710719</t>
  </si>
  <si>
    <t>118</t>
  </si>
  <si>
    <t>741-2.2.31</t>
  </si>
  <si>
    <t>-1265569832</t>
  </si>
  <si>
    <t>119</t>
  </si>
  <si>
    <t>741-2.2.32</t>
  </si>
  <si>
    <t>Hmoždinky prům.8mm včetně vrutu</t>
  </si>
  <si>
    <t>-375580821</t>
  </si>
  <si>
    <t>120</t>
  </si>
  <si>
    <t>741-2.2.33</t>
  </si>
  <si>
    <t>1167948150</t>
  </si>
  <si>
    <t>121</t>
  </si>
  <si>
    <t>741-2.2.34</t>
  </si>
  <si>
    <t>1390431138</t>
  </si>
  <si>
    <t>122</t>
  </si>
  <si>
    <t>741-2.2.35</t>
  </si>
  <si>
    <t>Svorka na potrubí vč. pásku</t>
  </si>
  <si>
    <t>451756116</t>
  </si>
  <si>
    <t>123</t>
  </si>
  <si>
    <t>741-2.2.36</t>
  </si>
  <si>
    <t>Ekvipotenciální svorkovnice PE-12 pro ochranné místní pospojování v krabici KO125 a IP55</t>
  </si>
  <si>
    <t>667017288</t>
  </si>
  <si>
    <t>124</t>
  </si>
  <si>
    <t>741-2.2.37</t>
  </si>
  <si>
    <t>Ochranný spoj pevně 4-25mm (SEBT aj.)</t>
  </si>
  <si>
    <t>-481327669</t>
  </si>
  <si>
    <t>125</t>
  </si>
  <si>
    <t>741-2.2.38</t>
  </si>
  <si>
    <t>Elektronické vent. relé v krabici a pod vypínač</t>
  </si>
  <si>
    <t>-1646822784</t>
  </si>
  <si>
    <t>126</t>
  </si>
  <si>
    <t>741-2.2.39</t>
  </si>
  <si>
    <t>Montáž kabelového štítku</t>
  </si>
  <si>
    <t>1371679049</t>
  </si>
  <si>
    <t>127</t>
  </si>
  <si>
    <t>741-2.2.40</t>
  </si>
  <si>
    <t>Svorky nad 2 šrouby (ST, SJ, SK, SO, SZ, SP)</t>
  </si>
  <si>
    <t>-1271765708</t>
  </si>
  <si>
    <t>128</t>
  </si>
  <si>
    <t>741-2.2.41</t>
  </si>
  <si>
    <t>Připojení el. strojů a spotřebičů (bojler, rozvaděče, klima, pohony, stroje, vzt)</t>
  </si>
  <si>
    <t>468213590</t>
  </si>
  <si>
    <t>741-2.3</t>
  </si>
  <si>
    <t>Montáž svítidel včetně světelných zdrojů</t>
  </si>
  <si>
    <t>129</t>
  </si>
  <si>
    <t>741-2.3.01</t>
  </si>
  <si>
    <t>LED svítidla ozn. A - N3 vč. příslušenství</t>
  </si>
  <si>
    <t>1242320715</t>
  </si>
  <si>
    <t>130</t>
  </si>
  <si>
    <t>741-2.3.02</t>
  </si>
  <si>
    <t>N4 - Fotoluminiscenční tabulka se směrem úniku</t>
  </si>
  <si>
    <t>-87905107</t>
  </si>
  <si>
    <t>741-2.4</t>
  </si>
  <si>
    <t>Uložení vodičů a kabelů</t>
  </si>
  <si>
    <t>131</t>
  </si>
  <si>
    <t>741-2.4.01</t>
  </si>
  <si>
    <t>CYKY-O 2(3)x1,5</t>
  </si>
  <si>
    <t>-299216940</t>
  </si>
  <si>
    <t>132</t>
  </si>
  <si>
    <t>741-2.4.02</t>
  </si>
  <si>
    <t>CYKY-J 3x1,5</t>
  </si>
  <si>
    <t>1941726003</t>
  </si>
  <si>
    <t>133</t>
  </si>
  <si>
    <t>741-2.4.03</t>
  </si>
  <si>
    <t>CYKY-J 3x2,5</t>
  </si>
  <si>
    <t>1013027911</t>
  </si>
  <si>
    <t>134</t>
  </si>
  <si>
    <t>741-2.4.04</t>
  </si>
  <si>
    <t>CYKY-J 5x1,5</t>
  </si>
  <si>
    <t>783213283</t>
  </si>
  <si>
    <t>135</t>
  </si>
  <si>
    <t>741-2.4.05</t>
  </si>
  <si>
    <t>CYKY-J 5x2,5</t>
  </si>
  <si>
    <t>388818092</t>
  </si>
  <si>
    <t>136</t>
  </si>
  <si>
    <t>741-2.4.06</t>
  </si>
  <si>
    <t>-1266172082</t>
  </si>
  <si>
    <t>137</t>
  </si>
  <si>
    <t>741-2.4.07</t>
  </si>
  <si>
    <t>913243773</t>
  </si>
  <si>
    <t>138</t>
  </si>
  <si>
    <t>741-2.4.08</t>
  </si>
  <si>
    <t>CYKY-J 5x25</t>
  </si>
  <si>
    <t>2143783367</t>
  </si>
  <si>
    <t>139</t>
  </si>
  <si>
    <t>741-2.4.09</t>
  </si>
  <si>
    <t>CYKY-J 4x25</t>
  </si>
  <si>
    <t>-5696893</t>
  </si>
  <si>
    <t>140</t>
  </si>
  <si>
    <t>741-2.4.10</t>
  </si>
  <si>
    <t>-611956391</t>
  </si>
  <si>
    <t>141</t>
  </si>
  <si>
    <t>741-2.4.11</t>
  </si>
  <si>
    <t>1907616910</t>
  </si>
  <si>
    <t>142</t>
  </si>
  <si>
    <t>741-2.4.12</t>
  </si>
  <si>
    <t>-998513951</t>
  </si>
  <si>
    <t>143</t>
  </si>
  <si>
    <t>741-2.4.13</t>
  </si>
  <si>
    <t>-1649974464</t>
  </si>
  <si>
    <t>144</t>
  </si>
  <si>
    <t>741-2.4.14</t>
  </si>
  <si>
    <t>1538853026</t>
  </si>
  <si>
    <t>145</t>
  </si>
  <si>
    <t>741-2.4.15</t>
  </si>
  <si>
    <t>-421417976</t>
  </si>
  <si>
    <t>146</t>
  </si>
  <si>
    <t>741-2.4.16</t>
  </si>
  <si>
    <t>PRAFlaDur-O 5x1,5 P60-R</t>
  </si>
  <si>
    <t>1749669445</t>
  </si>
  <si>
    <t>147</t>
  </si>
  <si>
    <t>741-2.4.17</t>
  </si>
  <si>
    <t>Drát Nerez prům. 10mm bez podpěr v zemi</t>
  </si>
  <si>
    <t>1801453413</t>
  </si>
  <si>
    <t>741-2.5</t>
  </si>
  <si>
    <t>Pomocné stavební práce</t>
  </si>
  <si>
    <t>148</t>
  </si>
  <si>
    <t>741-2.5.01</t>
  </si>
  <si>
    <t>670955342</t>
  </si>
  <si>
    <t>741-2.6</t>
  </si>
  <si>
    <t>Hodinové zúčtovací sazby</t>
  </si>
  <si>
    <t>149</t>
  </si>
  <si>
    <t>741-2.6.01</t>
  </si>
  <si>
    <t>Příprava staveniště</t>
  </si>
  <si>
    <t>1711415190</t>
  </si>
  <si>
    <t>150</t>
  </si>
  <si>
    <t>741-2.6.02</t>
  </si>
  <si>
    <t>Vyměřování svítidel, zásuvek, spínačů, kab. tras, vyhledání stáv. instalce aj.</t>
  </si>
  <si>
    <t>895147631</t>
  </si>
  <si>
    <t>151</t>
  </si>
  <si>
    <t>741-2.6.03</t>
  </si>
  <si>
    <t>Demontáž st. elektroinstalace, úprava, přepojení, aj.</t>
  </si>
  <si>
    <t>-597922677</t>
  </si>
  <si>
    <t>152</t>
  </si>
  <si>
    <t>741-2.6.04</t>
  </si>
  <si>
    <t>Spolupráce s revizním technikem</t>
  </si>
  <si>
    <t>-1641320476</t>
  </si>
  <si>
    <t>153</t>
  </si>
  <si>
    <t>741-2.6.05</t>
  </si>
  <si>
    <t>Výchozí revize včetně revizní zprávy (elektroinstalace)</t>
  </si>
  <si>
    <t>618358736</t>
  </si>
  <si>
    <t>154</t>
  </si>
  <si>
    <t>741-2.6.06</t>
  </si>
  <si>
    <t>Výkresová dokumentace skutečného provedení stavby, půdorysy + rozvaděče (h)</t>
  </si>
  <si>
    <t>439755648</t>
  </si>
  <si>
    <t>155</t>
  </si>
  <si>
    <t>741-2.6.07</t>
  </si>
  <si>
    <t>Koordinační činnost s ostatními profesemi</t>
  </si>
  <si>
    <t>1668343733</t>
  </si>
  <si>
    <t>156</t>
  </si>
  <si>
    <t>741-2.6.08</t>
  </si>
  <si>
    <t>Komplexní přezkoušení - oživení</t>
  </si>
  <si>
    <t>226766334</t>
  </si>
  <si>
    <t xml:space="preserve">D.1.2.6 - Slaboproudá elektrotechnika </t>
  </si>
  <si>
    <t>Úroveň 3:</t>
  </si>
  <si>
    <t>D.1.2.6.1 - Strukturovaná kabeláž</t>
  </si>
  <si>
    <t xml:space="preserve">    742 - Elektroinstalace - slaboproud</t>
  </si>
  <si>
    <t xml:space="preserve">      742-1 - Strukturovaná kabeláž - materiál</t>
  </si>
  <si>
    <t xml:space="preserve">        742-1.1 - Přípojné místo </t>
  </si>
  <si>
    <t xml:space="preserve">        742-1.2 - Rozvaděče DR2</t>
  </si>
  <si>
    <t xml:space="preserve">        742-1.3 - Propojovací kabely</t>
  </si>
  <si>
    <t xml:space="preserve">        742-1.4 - Kabely</t>
  </si>
  <si>
    <t xml:space="preserve">        742-1.5 - Aktivní prvky</t>
  </si>
  <si>
    <t xml:space="preserve">      742-2 - Strukturovaná kabeláž - montáž</t>
  </si>
  <si>
    <t xml:space="preserve">        742-2.1 - Přípojné místo </t>
  </si>
  <si>
    <t xml:space="preserve">        742-2.2 - Rozvaděče DR2</t>
  </si>
  <si>
    <t xml:space="preserve">        742-2.3 - Propojovací kabely</t>
  </si>
  <si>
    <t xml:space="preserve">        742-2.4 - Kabely</t>
  </si>
  <si>
    <t xml:space="preserve">        742-2.5 - Aktivní prvky</t>
  </si>
  <si>
    <t xml:space="preserve">        742-2.6 - Ostatní </t>
  </si>
  <si>
    <t>742</t>
  </si>
  <si>
    <t>Elektroinstalace - slaboproud</t>
  </si>
  <si>
    <t>742-1</t>
  </si>
  <si>
    <t>Strukturovaná kabeláž - materiál</t>
  </si>
  <si>
    <t>742-1.1</t>
  </si>
  <si>
    <t xml:space="preserve">Přípojné místo </t>
  </si>
  <si>
    <t>742-1.1.01</t>
  </si>
  <si>
    <t>Keystone modul RJ-45 nestíněný, Cat. 6, stíněný</t>
  </si>
  <si>
    <t>-696439125</t>
  </si>
  <si>
    <t>742-1.1.02</t>
  </si>
  <si>
    <t>maska nosná, 2x pozice keystone</t>
  </si>
  <si>
    <t>-1640890707</t>
  </si>
  <si>
    <t>742-1.1.03</t>
  </si>
  <si>
    <t>kryt zásuvky pro nosné masky</t>
  </si>
  <si>
    <t>-5212541</t>
  </si>
  <si>
    <t>742-1.1.04</t>
  </si>
  <si>
    <t>rámeček zásuvky jednonásobný</t>
  </si>
  <si>
    <t>2117127036</t>
  </si>
  <si>
    <t>742-1.2</t>
  </si>
  <si>
    <t>Rozvaděče DR2</t>
  </si>
  <si>
    <t>742-1.2.01</t>
  </si>
  <si>
    <t>19" datový rozvaděč,600x600, 26U, prosklené dveře, uzamykatelný, šedý, nástěnný</t>
  </si>
  <si>
    <t>-378313377</t>
  </si>
  <si>
    <t>742-1.2.02</t>
  </si>
  <si>
    <t>Patch panel , stíněný panel CAT6, který je osazen 24 porty RJ45 a duální IDC svorkovnicí 110/Krone. Kontakty jsou na svorkovnici odlišeny barvami podle typu zapojení, a to buď podle standardu T568A, nebo T568B. Tento pan, 1U, 110 IDC</t>
  </si>
  <si>
    <t>-526078994</t>
  </si>
  <si>
    <t>742-1.2.03</t>
  </si>
  <si>
    <t>19' rozvodný panel, 10x IEC 320 C13, 3m, 1U</t>
  </si>
  <si>
    <t>-2004051724</t>
  </si>
  <si>
    <t>742-1.2.04</t>
  </si>
  <si>
    <t>Polička perforovaná 1U/550mm, max.nosnost 50kg</t>
  </si>
  <si>
    <t>196448814</t>
  </si>
  <si>
    <t>742-1.2.05</t>
  </si>
  <si>
    <t>19' vyvazovací panel 1U</t>
  </si>
  <si>
    <t>-1786195385</t>
  </si>
  <si>
    <t>742-1.2.06</t>
  </si>
  <si>
    <t>Montážní sada M6 - 50x šroub, podložka a plovoucí matice</t>
  </si>
  <si>
    <t>-180312049</t>
  </si>
  <si>
    <t>742-1.2.07</t>
  </si>
  <si>
    <t>Ventilační jednotka stropní, 2x ventilátor, vč. Termostatu</t>
  </si>
  <si>
    <t>-1195918395</t>
  </si>
  <si>
    <t>742-1.3</t>
  </si>
  <si>
    <t>Propojovací kabely</t>
  </si>
  <si>
    <t>742-1.3.01</t>
  </si>
  <si>
    <t>S/FTP Patch cord PVC, Cat.6, 2 m šedý snag proof</t>
  </si>
  <si>
    <t>1002416250</t>
  </si>
  <si>
    <t>742-1.4</t>
  </si>
  <si>
    <t>Kabely</t>
  </si>
  <si>
    <t>742-1.4.01</t>
  </si>
  <si>
    <t>FTP instalační kabel Cat.6, LS0H B2ca s1,d1,a1</t>
  </si>
  <si>
    <t>254702300</t>
  </si>
  <si>
    <t>742-1.4.02</t>
  </si>
  <si>
    <t>Optická trubička 12/8</t>
  </si>
  <si>
    <t>-157879822</t>
  </si>
  <si>
    <t>742-1.5</t>
  </si>
  <si>
    <t>Aktivní prvky</t>
  </si>
  <si>
    <t>742-1.5.01</t>
  </si>
  <si>
    <t>Řízený gigabitový switch, 24× RJ45 10/100/1000 Mbps, 2× SFP, PoE 802.3af/at min. na 16 portech, celkový PoE výkon min. 90 W, výkon na port min. 30 W, podpora VLAN (802.1Q), QoS, IGMP Snooping, webová/centralizovaná správa, provedení rack 19", výška max. 1U, napájení 230 V AC, včetně montážního příslušenství</t>
  </si>
  <si>
    <t>1011184338</t>
  </si>
  <si>
    <t>742-1.5.02</t>
  </si>
  <si>
    <t>Router / bezpečnostní gateway s integrovaným controllerem, 2× WAN (10GbE RJ45 + 10Gb SFP+), min. 1× SFP+ 10Gb, 4× LAN 2,5GbE RJ45, integrovaný switch (min. 1× PoE+), podpora VLAN, QoS, IDS/IPS (propustnost min. 5 Gbps), VPN (WireGuard, L2TP, OpenVPN), centrální správa sítě, podpora min. 50 zařízení a 500 klientů, slot pro NVMe úložiště, webová a mobilní správa, kompaktní stolní provedení, napájení DC adaptérem</t>
  </si>
  <si>
    <t>1142507410</t>
  </si>
  <si>
    <t>742-1.5.03</t>
  </si>
  <si>
    <t>WiFi přístupový bod, standard WiFi 7 (802.11be), tri-band 2,4/5/6 GHz, min. 2×2 MIMO na každém pásmu, celková propustnost min. 9 Gbps, podpora min. 300 klientů, šířka kanálu až 320 MHz, zabezpečení WPA3, podpora VLAN (802.1Q), centrální správa, 1× RJ45 2,5GbE uplink, napájení PoE+ (802.3at), max. příkon do 25 W, montáž na strop/stěnu</t>
  </si>
  <si>
    <t>-1009499097</t>
  </si>
  <si>
    <t>742-1.5.04</t>
  </si>
  <si>
    <t>Drobný elektroinstalační materiál</t>
  </si>
  <si>
    <t>-1466903999</t>
  </si>
  <si>
    <t>742-2</t>
  </si>
  <si>
    <t>Strukturovaná kabeláž - montáž</t>
  </si>
  <si>
    <t>742-2.1</t>
  </si>
  <si>
    <t>742-2.1.01</t>
  </si>
  <si>
    <t>-1109142403</t>
  </si>
  <si>
    <t>742-2.1.02</t>
  </si>
  <si>
    <t>-1023561818</t>
  </si>
  <si>
    <t>742-2.1.03</t>
  </si>
  <si>
    <t>-241132658</t>
  </si>
  <si>
    <t>742-2.1.04</t>
  </si>
  <si>
    <t>-970883241</t>
  </si>
  <si>
    <t>742-2.2</t>
  </si>
  <si>
    <t>742-2.2.01</t>
  </si>
  <si>
    <t>-552658640</t>
  </si>
  <si>
    <t>742-2.2.02</t>
  </si>
  <si>
    <t>-1601232764</t>
  </si>
  <si>
    <t>742-2.2.03</t>
  </si>
  <si>
    <t>524669328</t>
  </si>
  <si>
    <t>742-2.2.04</t>
  </si>
  <si>
    <t>1254166053</t>
  </si>
  <si>
    <t>742-2.2.05</t>
  </si>
  <si>
    <t>1937698407</t>
  </si>
  <si>
    <t>742-2.2.06</t>
  </si>
  <si>
    <t>-1944166819</t>
  </si>
  <si>
    <t>742-2.2.07</t>
  </si>
  <si>
    <t>105116296</t>
  </si>
  <si>
    <t>742-2.2.08</t>
  </si>
  <si>
    <t>Měření datové zásuvky, včetně vystavení protokolu</t>
  </si>
  <si>
    <t>181349613</t>
  </si>
  <si>
    <t>742-2.3</t>
  </si>
  <si>
    <t>742-2.3.01</t>
  </si>
  <si>
    <t>1065274218</t>
  </si>
  <si>
    <t>742-2.4</t>
  </si>
  <si>
    <t>742-2.4.01</t>
  </si>
  <si>
    <t>851395556</t>
  </si>
  <si>
    <t>742-2.4.02</t>
  </si>
  <si>
    <t>-152443691</t>
  </si>
  <si>
    <t>742-2.5</t>
  </si>
  <si>
    <t>742-2.5.01</t>
  </si>
  <si>
    <t>215355540</t>
  </si>
  <si>
    <t>742-2.5.02</t>
  </si>
  <si>
    <t>-147106742</t>
  </si>
  <si>
    <t>742-2.5.03</t>
  </si>
  <si>
    <t>2116449384</t>
  </si>
  <si>
    <t>742-2.5.04</t>
  </si>
  <si>
    <t>1457708216</t>
  </si>
  <si>
    <t>742-2.6</t>
  </si>
  <si>
    <t xml:space="preserve">Ostatní </t>
  </si>
  <si>
    <t>742-2.6.01</t>
  </si>
  <si>
    <t>Spolupráce se správcem IT</t>
  </si>
  <si>
    <t>-384301893</t>
  </si>
  <si>
    <t>742-2.6.02</t>
  </si>
  <si>
    <t>Spolupráce s ostatními profesemi</t>
  </si>
  <si>
    <t>122924098</t>
  </si>
  <si>
    <t>742-2.6.03</t>
  </si>
  <si>
    <t>Oživení systému</t>
  </si>
  <si>
    <t>875371200</t>
  </si>
  <si>
    <t>742-2.6.04</t>
  </si>
  <si>
    <t>Revize, zaškolení obsluhy</t>
  </si>
  <si>
    <t>-2123271352</t>
  </si>
  <si>
    <t>D.1.2.6.2 - Poplachový zabezpečovací a tísňový systém</t>
  </si>
  <si>
    <t xml:space="preserve">      742-1 - Poplachový zabezpečovací a tísňový systém - materiál</t>
  </si>
  <si>
    <t xml:space="preserve">        742-1.1 - Hardware PZTS - požární hlásiče</t>
  </si>
  <si>
    <t xml:space="preserve">        742-1.2 - Kabelové rozvody</t>
  </si>
  <si>
    <t xml:space="preserve">      742-2 - Poplachový zabezpečovací a tísňový systém - montáž</t>
  </si>
  <si>
    <t xml:space="preserve">        742-2.1 - Hardware PZTS - požární hlásiče</t>
  </si>
  <si>
    <t xml:space="preserve">        742-2.2 - Kabelové rozvody</t>
  </si>
  <si>
    <t xml:space="preserve">        742-2.3 - Ostatní</t>
  </si>
  <si>
    <t>Poplachový zabezpečovací a tísňový systém - materiál</t>
  </si>
  <si>
    <t>Hardware PZTS - požární hlásiče</t>
  </si>
  <si>
    <t>Zabezpečovací ústředna PZTS, hybridní (sběrnicová + bezdrátová), kapacita min. 230 periferií a 600 uživatelů, min. 15 sekcí, min. 128 programovatelných výstupů PG, komunikace LAN (Ethernet 10/100), možnost rozšíření o GSM/LTE komunikátor a radiový modul, podpora přenosu na PCO (min. 5 směrů), kalendářní řízení (min. 64 akcí), paměť událostí, konfigurace softwarem, napájení 230 V AC se záložním akumulátorem, splnění ČSN EN 50131 stupeň zabezpečení min. 2</t>
  </si>
  <si>
    <t>-217299886</t>
  </si>
  <si>
    <t>Akumulátor 12V/18Ah</t>
  </si>
  <si>
    <t>1985071791</t>
  </si>
  <si>
    <t>LTE/GSM komunikátor pro zabezpečovací ústředny, přenos dat přes mobilní síť (2G/3G/4G LTE), podpora komunikace na PCO (IP, SMS, hlas), vzdálené ovládání a konfigurace systému, podpora protokolů min. SIA DC-09 a IP komunikace, napájení z ústředny 9–15 V DC, nízký klidový odběr (cca jednotky mA), pracovní teplota min. −10 až +40 °C, splnění ČSN EN 50131 stupeň zabezpečení min. 2</t>
  </si>
  <si>
    <t>1980747632</t>
  </si>
  <si>
    <t>Zálohovaný systémový zdroj 12V, rozdělení sběrnice na 2 linky, systémové propojení se stávající ústřednou, včetně boxu</t>
  </si>
  <si>
    <t>-511257289</t>
  </si>
  <si>
    <t>742-1.1.05</t>
  </si>
  <si>
    <t>1863404707</t>
  </si>
  <si>
    <t>742-1.1.06</t>
  </si>
  <si>
    <t>Sběrnicový ovládací modul PZTS s LCD displejem, klávesnicí a RFID čtečkou (125 kHz), adresovatelný prvek systému, možnost rozšíření o ovládací segmenty (min. 20), komunikace a napájení ze sběrnice ústředny (9–15 V DC), klidový odběr cca 15 mA, max. odběr do 100 mA, provozní teplota min. −10 až +40 °C, prostředí vnitřní, splnění ČSN EN 50131 stupeň zabezpečení min. 2</t>
  </si>
  <si>
    <t>-866688630</t>
  </si>
  <si>
    <t>742-1.1.07</t>
  </si>
  <si>
    <t>ovládací segment pro přístupové moduly</t>
  </si>
  <si>
    <t>-553021211</t>
  </si>
  <si>
    <t>742-1.1.08</t>
  </si>
  <si>
    <t>Sběrnicový rádiový modul pro PZTS, určený pro připojení bezdrátových prvků do systému, obousměrná komunikace v pásmu 868 MHz, kapacita min. pro připojení bezdrátových detektorů a ovladačů, možnost instalace více modulů v systému (min. 3 ks), komunikace a napájení ze sběrnice ústředny (9–15 V DC), klidový odběr cca 25–35 mA, dosah RF signálu až cca 300 m (volný prostor), instalace vnitřní, provozní teplota min. −10 až +40 °C, splnění ČSN EN 50131 stupeň zabezpečení min. 2, včetně montážního boxu</t>
  </si>
  <si>
    <t>180634316</t>
  </si>
  <si>
    <t>742-1.1.09</t>
  </si>
  <si>
    <t>Bezdrátový dálkový ovladač pro PZTS, obousměrná komunikace v pásmu 868 MHz, min. 4 programovatelná tlačítka, funkce zapnutí/vypnutí systému, ovládání PG výstupů a vyvolání tísňového poplachu, optická a akustická signalizace stavu, indikace nízkého stavu baterie, adresovatelný prvek systému, napájení bateriové (typ CR2032 nebo ekvivalent), životnost baterie cca 2 roky, dosah min. 30 m (volný prostor), provozní teplota min. −10 až +40 °C, prostředí vnitřní, splnění ČSN EN 50131 stupeň zabezpečení min. 2</t>
  </si>
  <si>
    <t>300596994</t>
  </si>
  <si>
    <t>742-1.1.10</t>
  </si>
  <si>
    <t>Venkovníčka čtečka karet, systémová, komunikace se systémem PZTS</t>
  </si>
  <si>
    <t>-1474441598</t>
  </si>
  <si>
    <t>742-1.1.11</t>
  </si>
  <si>
    <t>Elektrický zámek do dveří, nízkoodběrový, 12V DC, reverzní</t>
  </si>
  <si>
    <t>1162423358</t>
  </si>
  <si>
    <t>742-1.1.12</t>
  </si>
  <si>
    <t>Výstupní modul (relé ) ovládání zámků včetně krabice</t>
  </si>
  <si>
    <t>-1482096407</t>
  </si>
  <si>
    <t>742-1.1.13</t>
  </si>
  <si>
    <t>Detektor požáru (kouř a teplota), optická a akustická signalizace, připojení pomocí BUS, ČSN 54-5,7, zálohované napájení 3 x AA 1.5V</t>
  </si>
  <si>
    <t>314715488</t>
  </si>
  <si>
    <t>742-1.1.14</t>
  </si>
  <si>
    <t>Baterie 1.5V AA</t>
  </si>
  <si>
    <t>-2075845826</t>
  </si>
  <si>
    <t>742-1.1.15</t>
  </si>
  <si>
    <t>Sběrnicový PIR detektor pohybu osob pro vnitřní použití, pasivní infračervená detekce, pokrytí min. 90° / dosah min. 12 m, digitální zpracování signálu, odolnost proti falešným poplachům (teplotní kompenzace), adresovatelný prvek systému, komunikace a napájení ze sběrnice ústředny (9–15 V DC), klidový odběr cca 5 mA, instalace na stěnu, provozní teplota min. −10 až +40 °C, splnění ČSN EN 50131 stupeň zabezpečení min. 2</t>
  </si>
  <si>
    <t>482400859</t>
  </si>
  <si>
    <t>742-1.1.16</t>
  </si>
  <si>
    <t>Tlačítko nouzového otevření dveří - červené</t>
  </si>
  <si>
    <t>525096364</t>
  </si>
  <si>
    <t>742-1.1.17</t>
  </si>
  <si>
    <t>Pomocné relé 12 V/ NC/NO</t>
  </si>
  <si>
    <t>161794733</t>
  </si>
  <si>
    <t>742-1.1.18</t>
  </si>
  <si>
    <t>Venkovní siréna sběrnicová včetně záložního akumulátoru</t>
  </si>
  <si>
    <t>-412133475</t>
  </si>
  <si>
    <t>742-1.1.19</t>
  </si>
  <si>
    <t>Vnitřní siréna s majákem sběrnicová, zálohovaná</t>
  </si>
  <si>
    <t>582652887</t>
  </si>
  <si>
    <t>742-1.1.20</t>
  </si>
  <si>
    <t>Duální přívěsek LF-HF UID, RFID 125kHz &amp; MIFARE 13,56Mhz</t>
  </si>
  <si>
    <t>396645001</t>
  </si>
  <si>
    <t>742-1.1.21</t>
  </si>
  <si>
    <t>drobný propojovací a instalační materiál</t>
  </si>
  <si>
    <t>set</t>
  </si>
  <si>
    <t>1005680196</t>
  </si>
  <si>
    <t>Kabelové rozvody</t>
  </si>
  <si>
    <t>-631776711</t>
  </si>
  <si>
    <t>Poplachový zabezpečovací a tísňový systém - montáž</t>
  </si>
  <si>
    <t>1424146374</t>
  </si>
  <si>
    <t>544251521</t>
  </si>
  <si>
    <t>-867346364</t>
  </si>
  <si>
    <t>-825604280</t>
  </si>
  <si>
    <t>742-2.1.05</t>
  </si>
  <si>
    <t>-1249314476</t>
  </si>
  <si>
    <t>742-2.1.06</t>
  </si>
  <si>
    <t>842416968</t>
  </si>
  <si>
    <t>742-2.1.07</t>
  </si>
  <si>
    <t>-1865015848</t>
  </si>
  <si>
    <t>742-2.1.08</t>
  </si>
  <si>
    <t>1130017061</t>
  </si>
  <si>
    <t>742-2.1.09</t>
  </si>
  <si>
    <t>429246153</t>
  </si>
  <si>
    <t>742-2.1.10</t>
  </si>
  <si>
    <t>-154166336</t>
  </si>
  <si>
    <t>742-2.1.11</t>
  </si>
  <si>
    <t>-258883838</t>
  </si>
  <si>
    <t>742-2.1.12</t>
  </si>
  <si>
    <t>-1729252751</t>
  </si>
  <si>
    <t>742-2.1.13</t>
  </si>
  <si>
    <t>1488357739</t>
  </si>
  <si>
    <t>742-2.1.14</t>
  </si>
  <si>
    <t>308627467</t>
  </si>
  <si>
    <t>742-2.1.15</t>
  </si>
  <si>
    <t>-1070722144</t>
  </si>
  <si>
    <t>742-2.1.16</t>
  </si>
  <si>
    <t>-1216596421</t>
  </si>
  <si>
    <t>742-2.1.17</t>
  </si>
  <si>
    <t>-186675616</t>
  </si>
  <si>
    <t>742-2.1.18</t>
  </si>
  <si>
    <t>1667570308</t>
  </si>
  <si>
    <t>742-2.1.19</t>
  </si>
  <si>
    <t>-1058224701</t>
  </si>
  <si>
    <t>742-2.1.20</t>
  </si>
  <si>
    <t>909218157</t>
  </si>
  <si>
    <t>742-2.1.21</t>
  </si>
  <si>
    <t>1077909162</t>
  </si>
  <si>
    <t>772081096</t>
  </si>
  <si>
    <t>Ostatní</t>
  </si>
  <si>
    <t>-1528513578</t>
  </si>
  <si>
    <t>742-2.3.02</t>
  </si>
  <si>
    <t>852772607</t>
  </si>
  <si>
    <t>742-2.3.03</t>
  </si>
  <si>
    <t>623129272</t>
  </si>
  <si>
    <t>D.1.2.6.3 - Kamerový systém</t>
  </si>
  <si>
    <t xml:space="preserve">      742-1 - Kamerový systém - materiál</t>
  </si>
  <si>
    <t xml:space="preserve">        742-1.1 - HW-CCTV</t>
  </si>
  <si>
    <t xml:space="preserve">      742-2 - Kamerový systém - montáž</t>
  </si>
  <si>
    <t xml:space="preserve">        742-2.1 - HW-CCTV</t>
  </si>
  <si>
    <t>Kamerový systém - materiál</t>
  </si>
  <si>
    <t>HW-CCTV</t>
  </si>
  <si>
    <t>Síťový videorekordér (NVR) pro IP kamery, min. 8 kanálů, vestavěný PoE switch min. 8× (802.3af/at), záznam min. do 12 Mpx, komprese H.265+/H.265/H.264+/H.264, vstupní datový tok min. 80 Mbps, výstupní min. 256 Mbps, video výstup HDMI (min. 4K) a VGA, podpora inteligentní analýzy (rozlišení osob/vozidel, detekce obličeje), 2× SATA pro HDD (min. 10 TB/disk), síťové rozhraní RJ45 1 Gbit, min. 4× alarm vstup a 1× výstup, 1× audio vstup/výstup, USB rozhraní, vzdálený přístup přes síť, napájení 230 V AC, provedení rack/desktop 1U, provozní teplota min. −10 až +55 °C</t>
  </si>
  <si>
    <t>-700380751</t>
  </si>
  <si>
    <t>HDD 4TB, určený pro 24/7 kamerové systémy</t>
  </si>
  <si>
    <t>-875639228</t>
  </si>
  <si>
    <t>IP kamera typu bullet, rozlišení min. 4 MP, objektiv 2,8 mm (zorný úhel min. 100°), IR přísvit a bílé LED osvětlení (hybridní noční režim) s dosahem min. 50 m, komprese H.265+/H.265/H.264+/H.264, podpora inteligentní analýzy, včetně montážního boxu (detekce osob/vozidel), WDR min. 120 dB, 3D DNR, slot pro microSD kartu (min. 256 GB), síťové rozhraní RJ45 10/100 Mbps, napájení PoE (802.3af) nebo 12 V DC, krytí min. IP67, provozní teplota min. −30 až +60 °C</t>
  </si>
  <si>
    <t>2128907896</t>
  </si>
  <si>
    <t>Montážní box pro kameru</t>
  </si>
  <si>
    <t>835409546</t>
  </si>
  <si>
    <t>IP dome kamera, rozlišení min. 4 MP (2688×1520), objektiv 2,8 mm (zorné pole min. 100°), hybridní přísvit (IR + bílé LED) s dosahem min. 30 m, komprese H.265+/H.265/H.264+/H.264, podpora inteligentní analýzy (detekce osob/vozidel), WDR min. 120 dB, 3D DNR, vestavěný mikrofon (min. 2×), slot pro microSD kartu (min. 256 GB), síťové rozhraní RJ45 10/100 Mbps, napájení PoE (802.3af) nebo 12 V DC, krytí min. IP67 a antivandal IK10, provozní teplota min. −30 až +60 °C</t>
  </si>
  <si>
    <t>571409006</t>
  </si>
  <si>
    <t>-2089991284</t>
  </si>
  <si>
    <t>Přepěťová ochrana pro všechny 4 páry datového kabelu UTP cat.5/5e/6, napájení PoE a PoE+ je průchozí, přepěťová ochrana 10 kA, ideální pro kamerové systémy.</t>
  </si>
  <si>
    <t>-828464450</t>
  </si>
  <si>
    <t>Zápustná krabice pro přepěťovou ochranu</t>
  </si>
  <si>
    <t>-593757024</t>
  </si>
  <si>
    <t>Pracovní stanice kamerový systém, procesor min. Intel Core 5 (třída 210H), podpora paměti DDR5 5600 (min. 8–96 GB, 2× SO-DIMM), úložiště min. 1× M.2 2280 PCIe Gen4x4 NVMe + 1× M.2 2242 PCIe NVMe, integrovaná grafika, síťová karta min. 2,5 GbE (RJ45), Wi-Fi 7 + Bluetooth min. 5.4, porty min. 1× USB-C 3.2 Gen2x2, 3× USB-A 3.2, 1× USB 2.0, 2× Thunderbolt 4 (USB-C), 2× HDMI 2.1, podpora min. 4× 4K displeje, napájení externím adaptérem (cca 90 W), provedení mini PC (UCFF), rozměry max. cca 120 × 120 × 60 mm, podpora OS Windows 11 Pro / Linux (Ubuntu, RHEL), bezdrátová klávesnice a myš</t>
  </si>
  <si>
    <t>-118297400</t>
  </si>
  <si>
    <t>Monitor 32" LED montáž na stěnu 4K</t>
  </si>
  <si>
    <t>1859869371</t>
  </si>
  <si>
    <t>-723215408</t>
  </si>
  <si>
    <t>-266801969</t>
  </si>
  <si>
    <t>Kamerový systém - montáž</t>
  </si>
  <si>
    <t>1739015910</t>
  </si>
  <si>
    <t>-1052032338</t>
  </si>
  <si>
    <t>1876379295</t>
  </si>
  <si>
    <t>-1635647411</t>
  </si>
  <si>
    <t>317343753</t>
  </si>
  <si>
    <t>444312588</t>
  </si>
  <si>
    <t>-246692160</t>
  </si>
  <si>
    <t>1207924134</t>
  </si>
  <si>
    <t>-1633824909</t>
  </si>
  <si>
    <t>-6499330</t>
  </si>
  <si>
    <t>1558661257</t>
  </si>
  <si>
    <t>-1394173402</t>
  </si>
  <si>
    <t>913512066</t>
  </si>
  <si>
    <t>881809359</t>
  </si>
  <si>
    <t>-874519324</t>
  </si>
  <si>
    <t>D.1.2.6.4 - Elektronická kontrola vstupu</t>
  </si>
  <si>
    <t xml:space="preserve">      742-1 - Elektronická kontrola vstupu - materiál</t>
  </si>
  <si>
    <t xml:space="preserve">        742-1.1 - Hardware EVS</t>
  </si>
  <si>
    <t xml:space="preserve">      742-2 - Elektronická kontrola vstupu - montáž</t>
  </si>
  <si>
    <t xml:space="preserve">        742-2.1 - Hardware EVS</t>
  </si>
  <si>
    <t>Elektronická kontrola vstupu - materiál</t>
  </si>
  <si>
    <t>Hardware EVS</t>
  </si>
  <si>
    <t>Venkovní IP videovstupní jednotka (dveřní stanice), modulární systém, kamera min. 2 MP (fisheye) s IR přísvitem a WDR, zorné pole min. 140°, obousměrná audio komunikace (mikrofon + reproduktor), 1× volací tlačítko, 2× relé pro ovládání zámku (max. 30 V / 2 A), 4× alarm vstup, komunikace TCP/IP (RJ45 10/100 Mbps), podpora RTSP, konfigurace přes web, napájení PoE (802.3af) nebo 12 V DC, výstup 12 V DC pro zámek (min. 500 mA), krytí min. IP65, provozní teplota min. −40 až +60 °C, povrchová nebo zápustná montáž</t>
  </si>
  <si>
    <t>1718859431</t>
  </si>
  <si>
    <t>Modul tlačítek (jmenovek) pro IP videovstupní systém, modulární provedení, min. 6× volací tlačítko s podsvitem, možnost rozšíření systému, komunikace přes hlavní modul dveřní stanice (sběrnicově/IP), napájení z hlavního modulu (12 V DC), příkon max. 2 W, krytí min. IP65, mechanická odolnost min. IK07, provozní teplota min. −40 až +55 °C, montáž povrchová nebo zápustná, provedení nerez</t>
  </si>
  <si>
    <t>1796569728</t>
  </si>
  <si>
    <t>Povrchový instalační rámeček pro 2 moduly, nerez, možnost instalace více rámečků vedle sebe, rozměry 219 x 107 x 32,7 mm, určeno pro IP systém i 2-vodičový systém.</t>
  </si>
  <si>
    <t>1756609488</t>
  </si>
  <si>
    <t>povrchová stříška proti dešti a slunci pro 2-modulový interkom, nerez</t>
  </si>
  <si>
    <t>1617237586</t>
  </si>
  <si>
    <t>Vnitřní IP videotelefonní jednotka s barevným dotykovým displejem min. 7" (1024×600), kapacitní ovládání, komunikace TCP/IP (RJ45 10/100 Mbps) a Wi-Fi (802.11 b/g/n), podpora SIP/RTSP, obousměrná audio komunikace (mikrofon + reproduktor), vzdálené ovládání a náhled přes mobilní aplikaci, min. 8× alarm vstup a 2× výstup, slot pro microSD kartu (min. 128 GB), napájení PoE (802.3af) nebo 12 V DC, spotřeba max. 8 W, montáž na stěnu, provozní teplota min. −10 až +50 °C</t>
  </si>
  <si>
    <t>-1962883715</t>
  </si>
  <si>
    <t>Odchodové tlačítko</t>
  </si>
  <si>
    <t>1853777679</t>
  </si>
  <si>
    <t>Switch pro nápjení prvků EVS 24 port PoE</t>
  </si>
  <si>
    <t>-1787381018</t>
  </si>
  <si>
    <t>Zálohovaný zdroj 12V/5A včetně akumulátoru 12V/7Ah</t>
  </si>
  <si>
    <t>1937208270</t>
  </si>
  <si>
    <t>-691179401</t>
  </si>
  <si>
    <t>109674729</t>
  </si>
  <si>
    <t>CYSY 2x1.5</t>
  </si>
  <si>
    <t>2143101167</t>
  </si>
  <si>
    <t>Elektronická kontrola vstupu - montáž</t>
  </si>
  <si>
    <t>-351363070</t>
  </si>
  <si>
    <t>-1430522614</t>
  </si>
  <si>
    <t>-63764226</t>
  </si>
  <si>
    <t>-113489455</t>
  </si>
  <si>
    <t>-889013672</t>
  </si>
  <si>
    <t>-708503712</t>
  </si>
  <si>
    <t>-1704131859</t>
  </si>
  <si>
    <t>2066196672</t>
  </si>
  <si>
    <t>-1270553480</t>
  </si>
  <si>
    <t>1044416246</t>
  </si>
  <si>
    <t>-293672478</t>
  </si>
  <si>
    <t>1566359643</t>
  </si>
  <si>
    <t>1886163388</t>
  </si>
  <si>
    <t>-365401870</t>
  </si>
  <si>
    <t>D.1.2.6.5 - Kabelové trasy</t>
  </si>
  <si>
    <t xml:space="preserve">      742-1 - Kabelové trasy - materiál</t>
  </si>
  <si>
    <t xml:space="preserve">        742-1.1 - Elektroinstalační materiál</t>
  </si>
  <si>
    <t xml:space="preserve">        742-1.2 - Stavební přípomoci</t>
  </si>
  <si>
    <t xml:space="preserve">      742-2 - Kabelové trasy - montáž</t>
  </si>
  <si>
    <t xml:space="preserve">        742-2.1 - Elektroinstalační materiál</t>
  </si>
  <si>
    <t xml:space="preserve">        742-2.2 - Stavební přípomoci</t>
  </si>
  <si>
    <t xml:space="preserve">        742-2.3 - Hodinové sazby</t>
  </si>
  <si>
    <t>Kabelové trasy - materiál</t>
  </si>
  <si>
    <t>Elektroinstalační materiál</t>
  </si>
  <si>
    <t>Pozinkovaný plný žlab 100x60, včetně kotvicích prvků</t>
  </si>
  <si>
    <t>209877468</t>
  </si>
  <si>
    <t>Trubka ohebná PVC volně nebo pod omítkou 23 mm</t>
  </si>
  <si>
    <t>-925021691</t>
  </si>
  <si>
    <t>Trubka ohebná PVC volně nebo pod omítkou 29 mm</t>
  </si>
  <si>
    <t>-1796156745</t>
  </si>
  <si>
    <t>Trubka ohebná PVC volně nebo pod omítkou 36 mm</t>
  </si>
  <si>
    <t>-397214472</t>
  </si>
  <si>
    <t>Krabice přístrojová /KU68 - hloubka 41 mm</t>
  </si>
  <si>
    <t>2078948372</t>
  </si>
  <si>
    <t>Instalační krabice pod omítku KT250 včetně víčka</t>
  </si>
  <si>
    <t>1644636220</t>
  </si>
  <si>
    <t>-965203441</t>
  </si>
  <si>
    <t>Sběrný kabelový držák, kovový 15x kabelů</t>
  </si>
  <si>
    <t>721517957</t>
  </si>
  <si>
    <t>Stavební přípomoci</t>
  </si>
  <si>
    <t>Požární ucpávky</t>
  </si>
  <si>
    <t>-707909656</t>
  </si>
  <si>
    <t>Kabelové trasy - montáž</t>
  </si>
  <si>
    <t>-1100817241</t>
  </si>
  <si>
    <t>-921906022</t>
  </si>
  <si>
    <t>-679633843</t>
  </si>
  <si>
    <t>155939750</t>
  </si>
  <si>
    <t>-1581998513</t>
  </si>
  <si>
    <t>1950206299</t>
  </si>
  <si>
    <t>-2037591196</t>
  </si>
  <si>
    <t>-1864830348</t>
  </si>
  <si>
    <t>-1458063720</t>
  </si>
  <si>
    <t>266359417</t>
  </si>
  <si>
    <t>Hodinové sazby</t>
  </si>
  <si>
    <t>494079636</t>
  </si>
  <si>
    <t>Vyměřování kab. tras, vyhledání stáv. instalce aj.</t>
  </si>
  <si>
    <t>2057528820</t>
  </si>
  <si>
    <t>-159793119</t>
  </si>
  <si>
    <t>742-2.3.04</t>
  </si>
  <si>
    <t>Koordinace a spolupráce s jinými profesemi</t>
  </si>
  <si>
    <t>-1866484989</t>
  </si>
  <si>
    <t>742-2.3.05</t>
  </si>
  <si>
    <t>HZS (účast na KD, práce spojeně se zajištěním provozuschopnosti stávajících systémů po dobu rekonstrukce)</t>
  </si>
  <si>
    <t>958874875</t>
  </si>
  <si>
    <t>742-2.3.06</t>
  </si>
  <si>
    <t>Výkresová dokumentace skutečného provedení stavby</t>
  </si>
  <si>
    <t>-737500839</t>
  </si>
  <si>
    <t>VON - Vedlejší a ostatní rozpočtové náklady</t>
  </si>
  <si>
    <t>VRN - Vedlejší rozpočtové náklady</t>
  </si>
  <si>
    <t>VRN</t>
  </si>
  <si>
    <t>Vedlejší rozpočtové náklady</t>
  </si>
  <si>
    <t>VRN.01</t>
  </si>
  <si>
    <t>Označení stavby (D+M osazení informační tabule s uvedením názvu stavby, investora stavby, zhotovitele stavby, uvedením termínu a realizace stavby, uvedení kontaktu na odpovědného stavbyvedoucího)</t>
  </si>
  <si>
    <t>2109374023</t>
  </si>
  <si>
    <t>VRN.02</t>
  </si>
  <si>
    <t>Zařízení staveniště (ZS sociální objekty včetně vnitrostaveništního rozvodu a napojení na media energii, mobilní oplocení staveniště) - kompletní zajištění včetně veškerých prací související s přípravou, vybudování, zabezpečením a zrušením zařízení staveniště</t>
  </si>
  <si>
    <t>-1752716778</t>
  </si>
  <si>
    <t>VRN.03</t>
  </si>
  <si>
    <t>Náklady zhotovitele na nutné konzultace se zpracovatelem PD při realizaci stavby</t>
  </si>
  <si>
    <t>1279787825</t>
  </si>
  <si>
    <t>VRN.04</t>
  </si>
  <si>
    <t>Koordinační činnost</t>
  </si>
  <si>
    <t>1024</t>
  </si>
  <si>
    <t>942123819</t>
  </si>
  <si>
    <t>VRN.05</t>
  </si>
  <si>
    <t>Zajištění vyjádření správců sítí vč. příslušných poplatků</t>
  </si>
  <si>
    <t>1879582402</t>
  </si>
  <si>
    <t>VRN.06</t>
  </si>
  <si>
    <t>Vyhotovení fotodokumentace původního stavu, průběhu realizace a nového stavu</t>
  </si>
  <si>
    <t>1330551443</t>
  </si>
  <si>
    <t>VRN.07</t>
  </si>
  <si>
    <t>Závěrečný úklid objektu před předáním stavby uživateli do trvalého užívání - finální úklid stavby</t>
  </si>
  <si>
    <t>-2038228422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</si>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</sst>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i/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4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/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9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3" fillId="4" borderId="9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5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5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166" fontId="30" fillId="0" borderId="21" xfId="0" applyNumberFormat="1" applyFont="1" applyBorder="1" applyAlignment="1">
      <alignment vertical="center"/>
    </xf>
    <xf numFmtId="4" fontId="30" fillId="0" borderId="22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3" xfId="0" applyNumberFormat="1" applyFont="1" applyBorder="1"/>
    <xf numFmtId="166" fontId="34" fillId="0" borderId="14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3" xfId="0" applyFont="1" applyBorder="1" applyAlignment="1">
      <alignment horizontal="center" vertical="center"/>
    </xf>
    <xf numFmtId="49" fontId="23" fillId="0" borderId="23" xfId="0" applyNumberFormat="1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center" vertical="center" wrapText="1"/>
    </xf>
    <xf numFmtId="167" fontId="23" fillId="0" borderId="23" xfId="0" applyNumberFormat="1" applyFont="1" applyBorder="1" applyAlignment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6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9" fillId="0" borderId="23" xfId="0" applyFont="1" applyBorder="1" applyAlignment="1">
      <alignment horizontal="center" vertical="center"/>
    </xf>
    <xf numFmtId="49" fontId="39" fillId="0" borderId="23" xfId="0" applyNumberFormat="1" applyFont="1" applyBorder="1" applyAlignment="1">
      <alignment horizontal="left" vertical="center" wrapText="1"/>
    </xf>
    <xf numFmtId="0" fontId="39" fillId="0" borderId="23" xfId="0" applyFont="1" applyBorder="1" applyAlignment="1">
      <alignment horizontal="left" vertical="center" wrapText="1"/>
    </xf>
    <xf numFmtId="0" fontId="39" fillId="0" borderId="23" xfId="0" applyFont="1" applyBorder="1" applyAlignment="1">
      <alignment horizontal="center" vertical="center" wrapText="1"/>
    </xf>
    <xf numFmtId="167" fontId="39" fillId="0" borderId="23" xfId="0" applyNumberFormat="1" applyFont="1" applyBorder="1" applyAlignment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3" fillId="0" borderId="4" xfId="0" applyFont="1" applyBorder="1"/>
    <xf numFmtId="0" fontId="13" fillId="0" borderId="0" xfId="0" applyFont="1" applyAlignment="1">
      <alignment horizontal="left"/>
    </xf>
    <xf numFmtId="0" fontId="13" fillId="0" borderId="0" xfId="0" applyFont="1" applyProtection="1">
      <protection locked="0"/>
    </xf>
    <xf numFmtId="4" fontId="13" fillId="0" borderId="0" xfId="0" applyNumberFormat="1" applyFont="1"/>
    <xf numFmtId="0" fontId="13" fillId="0" borderId="15" xfId="0" applyFont="1" applyBorder="1"/>
    <xf numFmtId="166" fontId="13" fillId="0" borderId="0" xfId="0" applyNumberFormat="1" applyFont="1"/>
    <xf numFmtId="166" fontId="13" fillId="0" borderId="16" xfId="0" applyNumberFormat="1" applyFont="1" applyBorder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>
      <alignment horizontal="center" vertical="center"/>
    </xf>
    <xf numFmtId="166" fontId="24" fillId="0" borderId="21" xfId="0" applyNumberFormat="1" applyFont="1" applyBorder="1" applyAlignment="1">
      <alignment vertical="center"/>
    </xf>
    <xf numFmtId="166" fontId="24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>
      <alignment horizontal="left" vertical="center"/>
    </xf>
    <xf numFmtId="0" fontId="51" fillId="0" borderId="1" xfId="0" applyFont="1" applyBorder="1" applyAlignment="1">
      <alignment vertical="top"/>
    </xf>
    <xf numFmtId="0" fontId="51" fillId="0" borderId="1" xfId="0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/>
    </xf>
    <xf numFmtId="49" fontId="51" fillId="0" borderId="1" xfId="0" applyNumberFormat="1" applyFont="1" applyBorder="1" applyAlignment="1">
      <alignment horizontal="left" vertical="center"/>
    </xf>
    <xf numFmtId="0" fontId="50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3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9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0" fontId="23" fillId="4" borderId="8" xfId="0" applyFont="1" applyFill="1" applyBorder="1" applyAlignment="1">
      <alignment horizontal="right" vertical="center"/>
    </xf>
    <xf numFmtId="4" fontId="29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6_01/966081140" TargetMode="External"/><Relationship Id="rId21" Type="http://schemas.openxmlformats.org/officeDocument/2006/relationships/hyperlink" Target="https://podminky.urs.cz/item/CS_URS_2026_01/622385105" TargetMode="External"/><Relationship Id="rId42" Type="http://schemas.openxmlformats.org/officeDocument/2006/relationships/hyperlink" Target="https://podminky.urs.cz/item/CS_URS_2026_01/997013501" TargetMode="External"/><Relationship Id="rId47" Type="http://schemas.openxmlformats.org/officeDocument/2006/relationships/hyperlink" Target="https://podminky.urs.cz/item/CS_URS_2026_01/763121811" TargetMode="External"/><Relationship Id="rId63" Type="http://schemas.openxmlformats.org/officeDocument/2006/relationships/hyperlink" Target="https://podminky.urs.cz/item/CS_URS_2026_01/784211101" TargetMode="External"/><Relationship Id="rId68" Type="http://schemas.openxmlformats.org/officeDocument/2006/relationships/hyperlink" Target="https://podminky.urs.cz/item/CS_URS_2026_01/460431182" TargetMode="External"/><Relationship Id="rId7" Type="http://schemas.openxmlformats.org/officeDocument/2006/relationships/hyperlink" Target="https://podminky.urs.cz/item/CS_URS_2026_01/591412111" TargetMode="External"/><Relationship Id="rId2" Type="http://schemas.openxmlformats.org/officeDocument/2006/relationships/hyperlink" Target="https://podminky.urs.cz/item/CS_URS_2026_01/113107022" TargetMode="External"/><Relationship Id="rId16" Type="http://schemas.openxmlformats.org/officeDocument/2006/relationships/hyperlink" Target="https://podminky.urs.cz/item/CS_URS_2026_01/612321191" TargetMode="External"/><Relationship Id="rId29" Type="http://schemas.openxmlformats.org/officeDocument/2006/relationships/hyperlink" Target="https://podminky.urs.cz/item/CS_URS_2026_01/973031324" TargetMode="External"/><Relationship Id="rId11" Type="http://schemas.openxmlformats.org/officeDocument/2006/relationships/hyperlink" Target="https://podminky.urs.cz/item/CS_URS_2026_01/612325101" TargetMode="External"/><Relationship Id="rId24" Type="http://schemas.openxmlformats.org/officeDocument/2006/relationships/hyperlink" Target="https://podminky.urs.cz/item/CS_URS_2026_01/952901111" TargetMode="External"/><Relationship Id="rId32" Type="http://schemas.openxmlformats.org/officeDocument/2006/relationships/hyperlink" Target="https://podminky.urs.cz/item/CS_URS_2026_01/977332111" TargetMode="External"/><Relationship Id="rId37" Type="http://schemas.openxmlformats.org/officeDocument/2006/relationships/hyperlink" Target="https://podminky.urs.cz/item/CS_URS_2026_01/977151118" TargetMode="External"/><Relationship Id="rId40" Type="http://schemas.openxmlformats.org/officeDocument/2006/relationships/hyperlink" Target="https://podminky.urs.cz/item/CS_URS_2026_01/979071031" TargetMode="External"/><Relationship Id="rId45" Type="http://schemas.openxmlformats.org/officeDocument/2006/relationships/hyperlink" Target="https://podminky.urs.cz/item/CS_URS_2026_01/998018003" TargetMode="External"/><Relationship Id="rId53" Type="http://schemas.openxmlformats.org/officeDocument/2006/relationships/hyperlink" Target="https://podminky.urs.cz/item/CS_URS_2026_01/766411821" TargetMode="External"/><Relationship Id="rId58" Type="http://schemas.openxmlformats.org/officeDocument/2006/relationships/hyperlink" Target="https://podminky.urs.cz/item/CS_URS_2026_01/784181107" TargetMode="External"/><Relationship Id="rId66" Type="http://schemas.openxmlformats.org/officeDocument/2006/relationships/hyperlink" Target="https://podminky.urs.cz/item/CS_URS_2026_01/784331001" TargetMode="External"/><Relationship Id="rId5" Type="http://schemas.openxmlformats.org/officeDocument/2006/relationships/hyperlink" Target="https://podminky.urs.cz/item/CS_URS_2026_01/346244381" TargetMode="External"/><Relationship Id="rId61" Type="http://schemas.openxmlformats.org/officeDocument/2006/relationships/hyperlink" Target="https://podminky.urs.cz/item/CS_URS_2026_01/784111001" TargetMode="External"/><Relationship Id="rId19" Type="http://schemas.openxmlformats.org/officeDocument/2006/relationships/hyperlink" Target="https://podminky.urs.cz/item/CS_URS_2026_01/622215143" TargetMode="External"/><Relationship Id="rId14" Type="http://schemas.openxmlformats.org/officeDocument/2006/relationships/hyperlink" Target="https://podminky.urs.cz/item/CS_URS_2026_01/612325221" TargetMode="External"/><Relationship Id="rId22" Type="http://schemas.openxmlformats.org/officeDocument/2006/relationships/hyperlink" Target="https://podminky.urs.cz/item/CS_URS_2026_01/949101111" TargetMode="External"/><Relationship Id="rId27" Type="http://schemas.openxmlformats.org/officeDocument/2006/relationships/hyperlink" Target="https://podminky.urs.cz/item/CS_URS_2026_01/973031616" TargetMode="External"/><Relationship Id="rId30" Type="http://schemas.openxmlformats.org/officeDocument/2006/relationships/hyperlink" Target="https://podminky.urs.cz/item/CS_URS_2026_01/973031151" TargetMode="External"/><Relationship Id="rId35" Type="http://schemas.openxmlformats.org/officeDocument/2006/relationships/hyperlink" Target="https://podminky.urs.cz/item/CS_URS_2026_01/974031134" TargetMode="External"/><Relationship Id="rId43" Type="http://schemas.openxmlformats.org/officeDocument/2006/relationships/hyperlink" Target="https://podminky.urs.cz/item/CS_URS_2026_01/997013509" TargetMode="External"/><Relationship Id="rId48" Type="http://schemas.openxmlformats.org/officeDocument/2006/relationships/hyperlink" Target="https://podminky.urs.cz/item/CS_URS_2026_01/763131411" TargetMode="External"/><Relationship Id="rId56" Type="http://schemas.openxmlformats.org/officeDocument/2006/relationships/hyperlink" Target="https://podminky.urs.cz/item/CS_URS_2026_01/784111007" TargetMode="External"/><Relationship Id="rId64" Type="http://schemas.openxmlformats.org/officeDocument/2006/relationships/hyperlink" Target="https://podminky.urs.cz/item/CS_URS_2026_01/784211163" TargetMode="External"/><Relationship Id="rId69" Type="http://schemas.openxmlformats.org/officeDocument/2006/relationships/drawing" Target="../drawings/drawing2.xml"/><Relationship Id="rId8" Type="http://schemas.openxmlformats.org/officeDocument/2006/relationships/hyperlink" Target="https://podminky.urs.cz/item/CS_URS_2026_01/611325101" TargetMode="External"/><Relationship Id="rId51" Type="http://schemas.openxmlformats.org/officeDocument/2006/relationships/hyperlink" Target="https://podminky.urs.cz/item/CS_URS_2026_01/763172452" TargetMode="External"/><Relationship Id="rId3" Type="http://schemas.openxmlformats.org/officeDocument/2006/relationships/hyperlink" Target="https://podminky.urs.cz/item/CS_URS_2026_01/317234410" TargetMode="External"/><Relationship Id="rId12" Type="http://schemas.openxmlformats.org/officeDocument/2006/relationships/hyperlink" Target="https://podminky.urs.cz/item/CS_URS_2026_01/612325121" TargetMode="External"/><Relationship Id="rId17" Type="http://schemas.openxmlformats.org/officeDocument/2006/relationships/hyperlink" Target="https://podminky.urs.cz/item/CS_URS_2026_01/612325423" TargetMode="External"/><Relationship Id="rId25" Type="http://schemas.openxmlformats.org/officeDocument/2006/relationships/hyperlink" Target="https://podminky.urs.cz/item/CS_URS_2026_01/966081121" TargetMode="External"/><Relationship Id="rId33" Type="http://schemas.openxmlformats.org/officeDocument/2006/relationships/hyperlink" Target="https://podminky.urs.cz/item/CS_URS_2026_01/977332112" TargetMode="External"/><Relationship Id="rId38" Type="http://schemas.openxmlformats.org/officeDocument/2006/relationships/hyperlink" Target="https://podminky.urs.cz/item/CS_URS_2026_01/977151218" TargetMode="External"/><Relationship Id="rId46" Type="http://schemas.openxmlformats.org/officeDocument/2006/relationships/hyperlink" Target="https://podminky.urs.cz/item/CS_URS_2026_01/713130811" TargetMode="External"/><Relationship Id="rId59" Type="http://schemas.openxmlformats.org/officeDocument/2006/relationships/hyperlink" Target="https://podminky.urs.cz/item/CS_URS_2026_01/784211107" TargetMode="External"/><Relationship Id="rId67" Type="http://schemas.openxmlformats.org/officeDocument/2006/relationships/hyperlink" Target="https://podminky.urs.cz/item/CS_URS_2026_01/460161172" TargetMode="External"/><Relationship Id="rId20" Type="http://schemas.openxmlformats.org/officeDocument/2006/relationships/hyperlink" Target="https://podminky.urs.cz/item/CS_URS_2026_01/622215144" TargetMode="External"/><Relationship Id="rId41" Type="http://schemas.openxmlformats.org/officeDocument/2006/relationships/hyperlink" Target="https://podminky.urs.cz/item/CS_URS_2026_01/997013214" TargetMode="External"/><Relationship Id="rId54" Type="http://schemas.openxmlformats.org/officeDocument/2006/relationships/hyperlink" Target="https://podminky.urs.cz/item/CS_URS_2026_01/766411822" TargetMode="External"/><Relationship Id="rId62" Type="http://schemas.openxmlformats.org/officeDocument/2006/relationships/hyperlink" Target="https://podminky.urs.cz/item/CS_URS_2026_01/784181101" TargetMode="External"/><Relationship Id="rId1" Type="http://schemas.openxmlformats.org/officeDocument/2006/relationships/hyperlink" Target="https://podminky.urs.cz/item/CS_URS_2026_01/113106011" TargetMode="External"/><Relationship Id="rId6" Type="http://schemas.openxmlformats.org/officeDocument/2006/relationships/hyperlink" Target="https://podminky.urs.cz/item/CS_URS_2026_01/566901143" TargetMode="External"/><Relationship Id="rId15" Type="http://schemas.openxmlformats.org/officeDocument/2006/relationships/hyperlink" Target="https://podminky.urs.cz/item/CS_URS_2026_01/612321141" TargetMode="External"/><Relationship Id="rId23" Type="http://schemas.openxmlformats.org/officeDocument/2006/relationships/hyperlink" Target="https://podminky.urs.cz/item/CS_URS_2026_01/949101112" TargetMode="External"/><Relationship Id="rId28" Type="http://schemas.openxmlformats.org/officeDocument/2006/relationships/hyperlink" Target="https://podminky.urs.cz/item/CS_URS_2026_01/973031619" TargetMode="External"/><Relationship Id="rId36" Type="http://schemas.openxmlformats.org/officeDocument/2006/relationships/hyperlink" Target="https://podminky.urs.cz/item/CS_URS_2026_01/974031664" TargetMode="External"/><Relationship Id="rId49" Type="http://schemas.openxmlformats.org/officeDocument/2006/relationships/hyperlink" Target="https://podminky.urs.cz/item/CS_URS_2026_01/763131431" TargetMode="External"/><Relationship Id="rId57" Type="http://schemas.openxmlformats.org/officeDocument/2006/relationships/hyperlink" Target="https://podminky.urs.cz/item/CS_URS_2026_01/784161237" TargetMode="External"/><Relationship Id="rId10" Type="http://schemas.openxmlformats.org/officeDocument/2006/relationships/hyperlink" Target="https://podminky.urs.cz/item/CS_URS_2026_01/612135101" TargetMode="External"/><Relationship Id="rId31" Type="http://schemas.openxmlformats.org/officeDocument/2006/relationships/hyperlink" Target="https://podminky.urs.cz/item/CS_URS_2026_01/977333111" TargetMode="External"/><Relationship Id="rId44" Type="http://schemas.openxmlformats.org/officeDocument/2006/relationships/hyperlink" Target="https://podminky.urs.cz/item/CS_URS_2026_01/997013631" TargetMode="External"/><Relationship Id="rId52" Type="http://schemas.openxmlformats.org/officeDocument/2006/relationships/hyperlink" Target="https://podminky.urs.cz/item/CS_URS_2026_01/998763513" TargetMode="External"/><Relationship Id="rId60" Type="http://schemas.openxmlformats.org/officeDocument/2006/relationships/hyperlink" Target="https://podminky.urs.cz/item/CS_URS_2026_01/784121001" TargetMode="External"/><Relationship Id="rId65" Type="http://schemas.openxmlformats.org/officeDocument/2006/relationships/hyperlink" Target="https://podminky.urs.cz/item/CS_URS_2026_01/784181131" TargetMode="External"/><Relationship Id="rId4" Type="http://schemas.openxmlformats.org/officeDocument/2006/relationships/hyperlink" Target="https://podminky.urs.cz/item/CS_URS_2026_01/317944321" TargetMode="External"/><Relationship Id="rId9" Type="http://schemas.openxmlformats.org/officeDocument/2006/relationships/hyperlink" Target="https://podminky.urs.cz/item/CS_URS_2026_01/611325121" TargetMode="External"/><Relationship Id="rId13" Type="http://schemas.openxmlformats.org/officeDocument/2006/relationships/hyperlink" Target="https://podminky.urs.cz/item/CS_URS_2026_01/612325201" TargetMode="External"/><Relationship Id="rId18" Type="http://schemas.openxmlformats.org/officeDocument/2006/relationships/hyperlink" Target="https://podminky.urs.cz/item/CS_URS_2026_01/612325453" TargetMode="External"/><Relationship Id="rId39" Type="http://schemas.openxmlformats.org/officeDocument/2006/relationships/hyperlink" Target="https://podminky.urs.cz/item/CS_URS_2026_01/978059511" TargetMode="External"/><Relationship Id="rId34" Type="http://schemas.openxmlformats.org/officeDocument/2006/relationships/hyperlink" Target="https://podminky.urs.cz/item/CS_URS_2026_01/974031132" TargetMode="External"/><Relationship Id="rId50" Type="http://schemas.openxmlformats.org/officeDocument/2006/relationships/hyperlink" Target="https://podminky.urs.cz/item/CS_URS_2026_01/763131714" TargetMode="External"/><Relationship Id="rId55" Type="http://schemas.openxmlformats.org/officeDocument/2006/relationships/hyperlink" Target="https://podminky.urs.cz/item/CS_URS_2026_01/78412100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6"/>
  <sheetViews>
    <sheetView showGridLines="0" tabSelected="1" workbookViewId="0">
      <selection activeCell="A2" sqref="A2"/>
    </sheetView>
  </sheetViews>
  <sheetFormatPr defaultRowHeight="14.5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 ht="10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ht="37" customHeight="1"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  <c r="BS2" s="19" t="s">
        <v>6</v>
      </c>
      <c r="BT2" s="19" t="s">
        <v>7</v>
      </c>
    </row>
    <row r="3" spans="1:74" ht="7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ht="25" customHeight="1">
      <c r="B4" s="22"/>
      <c r="D4" s="23" t="s">
        <v>9</v>
      </c>
      <c r="AR4" s="22"/>
      <c r="AS4" s="24" t="s">
        <v>10</v>
      </c>
      <c r="BE4" s="25" t="s">
        <v>11</v>
      </c>
      <c r="BS4" s="19" t="s">
        <v>12</v>
      </c>
    </row>
    <row r="5" spans="1:74" ht="12" customHeight="1">
      <c r="B5" s="22"/>
      <c r="D5" s="26" t="s">
        <v>13</v>
      </c>
      <c r="K5" s="301" t="s">
        <v>14</v>
      </c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2"/>
      <c r="AD5" s="302"/>
      <c r="AE5" s="302"/>
      <c r="AF5" s="302"/>
      <c r="AG5" s="302"/>
      <c r="AH5" s="302"/>
      <c r="AI5" s="302"/>
      <c r="AJ5" s="302"/>
      <c r="AK5" s="302"/>
      <c r="AL5" s="302"/>
      <c r="AM5" s="302"/>
      <c r="AN5" s="302"/>
      <c r="AO5" s="302"/>
      <c r="AR5" s="22"/>
      <c r="BE5" s="298" t="s">
        <v>15</v>
      </c>
      <c r="BS5" s="19" t="s">
        <v>6</v>
      </c>
    </row>
    <row r="6" spans="1:74" ht="37" customHeight="1">
      <c r="B6" s="22"/>
      <c r="D6" s="28" t="s">
        <v>16</v>
      </c>
      <c r="K6" s="303" t="s">
        <v>17</v>
      </c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2"/>
      <c r="AJ6" s="302"/>
      <c r="AK6" s="302"/>
      <c r="AL6" s="302"/>
      <c r="AM6" s="302"/>
      <c r="AN6" s="302"/>
      <c r="AO6" s="302"/>
      <c r="AR6" s="22"/>
      <c r="BE6" s="299"/>
      <c r="BS6" s="19" t="s">
        <v>6</v>
      </c>
    </row>
    <row r="7" spans="1:74" ht="12" customHeight="1">
      <c r="B7" s="22"/>
      <c r="D7" s="29" t="s">
        <v>18</v>
      </c>
      <c r="K7" s="27" t="s">
        <v>19</v>
      </c>
      <c r="AK7" s="29" t="s">
        <v>20</v>
      </c>
      <c r="AN7" s="27" t="s">
        <v>19</v>
      </c>
      <c r="AR7" s="22"/>
      <c r="BE7" s="299"/>
      <c r="BS7" s="19" t="s">
        <v>6</v>
      </c>
    </row>
    <row r="8" spans="1:74" ht="12" customHeight="1">
      <c r="B8" s="22"/>
      <c r="D8" s="29" t="s">
        <v>21</v>
      </c>
      <c r="K8" s="27" t="s">
        <v>22</v>
      </c>
      <c r="AK8" s="29" t="s">
        <v>23</v>
      </c>
      <c r="AN8" s="30" t="s">
        <v>24</v>
      </c>
      <c r="AR8" s="22"/>
      <c r="BE8" s="299"/>
      <c r="BS8" s="19" t="s">
        <v>6</v>
      </c>
    </row>
    <row r="9" spans="1:74" ht="14.4" customHeight="1">
      <c r="B9" s="22"/>
      <c r="AR9" s="22"/>
      <c r="BE9" s="299"/>
      <c r="BS9" s="19" t="s">
        <v>6</v>
      </c>
    </row>
    <row r="10" spans="1:74" ht="12" customHeight="1">
      <c r="B10" s="22"/>
      <c r="D10" s="29" t="s">
        <v>25</v>
      </c>
      <c r="AK10" s="29" t="s">
        <v>26</v>
      </c>
      <c r="AN10" s="27" t="s">
        <v>19</v>
      </c>
      <c r="AR10" s="22"/>
      <c r="BE10" s="299"/>
      <c r="BS10" s="19" t="s">
        <v>6</v>
      </c>
    </row>
    <row r="11" spans="1:74" ht="18.5" customHeight="1">
      <c r="B11" s="22"/>
      <c r="E11" s="27" t="s">
        <v>27</v>
      </c>
      <c r="AK11" s="29" t="s">
        <v>28</v>
      </c>
      <c r="AN11" s="27" t="s">
        <v>19</v>
      </c>
      <c r="AR11" s="22"/>
      <c r="BE11" s="299"/>
      <c r="BS11" s="19" t="s">
        <v>6</v>
      </c>
    </row>
    <row r="12" spans="1:74" ht="7" customHeight="1">
      <c r="B12" s="22"/>
      <c r="AR12" s="22"/>
      <c r="BE12" s="299"/>
      <c r="BS12" s="19" t="s">
        <v>6</v>
      </c>
    </row>
    <row r="13" spans="1:74" ht="12" customHeight="1">
      <c r="B13" s="22"/>
      <c r="D13" s="29" t="s">
        <v>29</v>
      </c>
      <c r="AK13" s="29" t="s">
        <v>26</v>
      </c>
      <c r="AN13" s="31" t="s">
        <v>30</v>
      </c>
      <c r="AR13" s="22"/>
      <c r="BE13" s="299"/>
      <c r="BS13" s="19" t="s">
        <v>6</v>
      </c>
    </row>
    <row r="14" spans="1:74" ht="12.5">
      <c r="B14" s="22"/>
      <c r="E14" s="304" t="s">
        <v>30</v>
      </c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29" t="s">
        <v>28</v>
      </c>
      <c r="AN14" s="31" t="s">
        <v>30</v>
      </c>
      <c r="AR14" s="22"/>
      <c r="BE14" s="299"/>
      <c r="BS14" s="19" t="s">
        <v>6</v>
      </c>
    </row>
    <row r="15" spans="1:74" ht="7" customHeight="1">
      <c r="B15" s="22"/>
      <c r="AR15" s="22"/>
      <c r="BE15" s="299"/>
      <c r="BS15" s="19" t="s">
        <v>4</v>
      </c>
    </row>
    <row r="16" spans="1:74" ht="12" customHeight="1">
      <c r="B16" s="22"/>
      <c r="D16" s="29" t="s">
        <v>31</v>
      </c>
      <c r="AK16" s="29" t="s">
        <v>26</v>
      </c>
      <c r="AN16" s="27" t="s">
        <v>19</v>
      </c>
      <c r="AR16" s="22"/>
      <c r="BE16" s="299"/>
      <c r="BS16" s="19" t="s">
        <v>4</v>
      </c>
    </row>
    <row r="17" spans="2:71" ht="18.5" customHeight="1">
      <c r="B17" s="22"/>
      <c r="E17" s="27" t="s">
        <v>32</v>
      </c>
      <c r="AK17" s="29" t="s">
        <v>28</v>
      </c>
      <c r="AN17" s="27" t="s">
        <v>19</v>
      </c>
      <c r="AR17" s="22"/>
      <c r="BE17" s="299"/>
      <c r="BS17" s="19" t="s">
        <v>33</v>
      </c>
    </row>
    <row r="18" spans="2:71" ht="7" customHeight="1">
      <c r="B18" s="22"/>
      <c r="AR18" s="22"/>
      <c r="BE18" s="299"/>
      <c r="BS18" s="19" t="s">
        <v>6</v>
      </c>
    </row>
    <row r="19" spans="2:71" ht="12" customHeight="1">
      <c r="B19" s="22"/>
      <c r="D19" s="29" t="s">
        <v>34</v>
      </c>
      <c r="AK19" s="29" t="s">
        <v>26</v>
      </c>
      <c r="AN19" s="27" t="s">
        <v>19</v>
      </c>
      <c r="AR19" s="22"/>
      <c r="BE19" s="299"/>
      <c r="BS19" s="19" t="s">
        <v>6</v>
      </c>
    </row>
    <row r="20" spans="2:71" ht="18.5" customHeight="1">
      <c r="B20" s="22"/>
      <c r="E20" s="27" t="s">
        <v>35</v>
      </c>
      <c r="AK20" s="29" t="s">
        <v>28</v>
      </c>
      <c r="AN20" s="27" t="s">
        <v>19</v>
      </c>
      <c r="AR20" s="22"/>
      <c r="BE20" s="299"/>
      <c r="BS20" s="19" t="s">
        <v>4</v>
      </c>
    </row>
    <row r="21" spans="2:71" ht="7" customHeight="1">
      <c r="B21" s="22"/>
      <c r="AR21" s="22"/>
      <c r="BE21" s="299"/>
    </row>
    <row r="22" spans="2:71" ht="12" customHeight="1">
      <c r="B22" s="22"/>
      <c r="D22" s="29" t="s">
        <v>36</v>
      </c>
      <c r="AR22" s="22"/>
      <c r="BE22" s="299"/>
    </row>
    <row r="23" spans="2:71" ht="47.25" customHeight="1">
      <c r="B23" s="22"/>
      <c r="E23" s="306" t="s">
        <v>37</v>
      </c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R23" s="22"/>
      <c r="BE23" s="299"/>
    </row>
    <row r="24" spans="2:71" ht="7" customHeight="1">
      <c r="B24" s="22"/>
      <c r="AR24" s="22"/>
      <c r="BE24" s="299"/>
    </row>
    <row r="25" spans="2:71" ht="7" customHeight="1">
      <c r="B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22"/>
      <c r="BE25" s="299"/>
    </row>
    <row r="26" spans="2:71" s="1" customFormat="1" ht="25.9" customHeight="1">
      <c r="B26" s="34"/>
      <c r="D26" s="35" t="s">
        <v>38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07">
        <f>ROUND(AG54,2)</f>
        <v>0</v>
      </c>
      <c r="AL26" s="308"/>
      <c r="AM26" s="308"/>
      <c r="AN26" s="308"/>
      <c r="AO26" s="308"/>
      <c r="AR26" s="34"/>
      <c r="BE26" s="299"/>
    </row>
    <row r="27" spans="2:71" s="1" customFormat="1" ht="7" customHeight="1">
      <c r="B27" s="34"/>
      <c r="AR27" s="34"/>
      <c r="BE27" s="299"/>
    </row>
    <row r="28" spans="2:71" s="1" customFormat="1" ht="12.5">
      <c r="B28" s="34"/>
      <c r="L28" s="309" t="s">
        <v>39</v>
      </c>
      <c r="M28" s="309"/>
      <c r="N28" s="309"/>
      <c r="O28" s="309"/>
      <c r="P28" s="309"/>
      <c r="W28" s="309" t="s">
        <v>40</v>
      </c>
      <c r="X28" s="309"/>
      <c r="Y28" s="309"/>
      <c r="Z28" s="309"/>
      <c r="AA28" s="309"/>
      <c r="AB28" s="309"/>
      <c r="AC28" s="309"/>
      <c r="AD28" s="309"/>
      <c r="AE28" s="309"/>
      <c r="AK28" s="309" t="s">
        <v>41</v>
      </c>
      <c r="AL28" s="309"/>
      <c r="AM28" s="309"/>
      <c r="AN28" s="309"/>
      <c r="AO28" s="309"/>
      <c r="AR28" s="34"/>
      <c r="BE28" s="299"/>
    </row>
    <row r="29" spans="2:71" s="2" customFormat="1" ht="14.4" customHeight="1">
      <c r="B29" s="38"/>
      <c r="D29" s="29" t="s">
        <v>42</v>
      </c>
      <c r="F29" s="29" t="s">
        <v>43</v>
      </c>
      <c r="L29" s="312">
        <v>0.21</v>
      </c>
      <c r="M29" s="311"/>
      <c r="N29" s="311"/>
      <c r="O29" s="311"/>
      <c r="P29" s="311"/>
      <c r="W29" s="310">
        <f>ROUND(AZ54, 2)</f>
        <v>0</v>
      </c>
      <c r="X29" s="311"/>
      <c r="Y29" s="311"/>
      <c r="Z29" s="311"/>
      <c r="AA29" s="311"/>
      <c r="AB29" s="311"/>
      <c r="AC29" s="311"/>
      <c r="AD29" s="311"/>
      <c r="AE29" s="311"/>
      <c r="AK29" s="310">
        <f>ROUND(AV54, 2)</f>
        <v>0</v>
      </c>
      <c r="AL29" s="311"/>
      <c r="AM29" s="311"/>
      <c r="AN29" s="311"/>
      <c r="AO29" s="311"/>
      <c r="AR29" s="38"/>
      <c r="BE29" s="300"/>
    </row>
    <row r="30" spans="2:71" s="2" customFormat="1" ht="14.4" customHeight="1">
      <c r="B30" s="38"/>
      <c r="F30" s="29" t="s">
        <v>44</v>
      </c>
      <c r="L30" s="312">
        <v>0.12</v>
      </c>
      <c r="M30" s="311"/>
      <c r="N30" s="311"/>
      <c r="O30" s="311"/>
      <c r="P30" s="311"/>
      <c r="W30" s="310">
        <f>ROUND(BA54, 2)</f>
        <v>0</v>
      </c>
      <c r="X30" s="311"/>
      <c r="Y30" s="311"/>
      <c r="Z30" s="311"/>
      <c r="AA30" s="311"/>
      <c r="AB30" s="311"/>
      <c r="AC30" s="311"/>
      <c r="AD30" s="311"/>
      <c r="AE30" s="311"/>
      <c r="AK30" s="310">
        <f>ROUND(AW54, 2)</f>
        <v>0</v>
      </c>
      <c r="AL30" s="311"/>
      <c r="AM30" s="311"/>
      <c r="AN30" s="311"/>
      <c r="AO30" s="311"/>
      <c r="AR30" s="38"/>
      <c r="BE30" s="300"/>
    </row>
    <row r="31" spans="2:71" s="2" customFormat="1" ht="14.4" hidden="1" customHeight="1">
      <c r="B31" s="38"/>
      <c r="F31" s="29" t="s">
        <v>45</v>
      </c>
      <c r="L31" s="312">
        <v>0.21</v>
      </c>
      <c r="M31" s="311"/>
      <c r="N31" s="311"/>
      <c r="O31" s="311"/>
      <c r="P31" s="311"/>
      <c r="W31" s="310">
        <f>ROUND(BB54, 2)</f>
        <v>0</v>
      </c>
      <c r="X31" s="311"/>
      <c r="Y31" s="311"/>
      <c r="Z31" s="311"/>
      <c r="AA31" s="311"/>
      <c r="AB31" s="311"/>
      <c r="AC31" s="311"/>
      <c r="AD31" s="311"/>
      <c r="AE31" s="311"/>
      <c r="AK31" s="310">
        <v>0</v>
      </c>
      <c r="AL31" s="311"/>
      <c r="AM31" s="311"/>
      <c r="AN31" s="311"/>
      <c r="AO31" s="311"/>
      <c r="AR31" s="38"/>
      <c r="BE31" s="300"/>
    </row>
    <row r="32" spans="2:71" s="2" customFormat="1" ht="14.4" hidden="1" customHeight="1">
      <c r="B32" s="38"/>
      <c r="F32" s="29" t="s">
        <v>46</v>
      </c>
      <c r="L32" s="312">
        <v>0.12</v>
      </c>
      <c r="M32" s="311"/>
      <c r="N32" s="311"/>
      <c r="O32" s="311"/>
      <c r="P32" s="311"/>
      <c r="W32" s="310">
        <f>ROUND(BC54, 2)</f>
        <v>0</v>
      </c>
      <c r="X32" s="311"/>
      <c r="Y32" s="311"/>
      <c r="Z32" s="311"/>
      <c r="AA32" s="311"/>
      <c r="AB32" s="311"/>
      <c r="AC32" s="311"/>
      <c r="AD32" s="311"/>
      <c r="AE32" s="311"/>
      <c r="AK32" s="310">
        <v>0</v>
      </c>
      <c r="AL32" s="311"/>
      <c r="AM32" s="311"/>
      <c r="AN32" s="311"/>
      <c r="AO32" s="311"/>
      <c r="AR32" s="38"/>
      <c r="BE32" s="300"/>
    </row>
    <row r="33" spans="2:44" s="2" customFormat="1" ht="14.4" hidden="1" customHeight="1">
      <c r="B33" s="38"/>
      <c r="F33" s="29" t="s">
        <v>47</v>
      </c>
      <c r="L33" s="312">
        <v>0</v>
      </c>
      <c r="M33" s="311"/>
      <c r="N33" s="311"/>
      <c r="O33" s="311"/>
      <c r="P33" s="311"/>
      <c r="W33" s="310">
        <f>ROUND(BD54, 2)</f>
        <v>0</v>
      </c>
      <c r="X33" s="311"/>
      <c r="Y33" s="311"/>
      <c r="Z33" s="311"/>
      <c r="AA33" s="311"/>
      <c r="AB33" s="311"/>
      <c r="AC33" s="311"/>
      <c r="AD33" s="311"/>
      <c r="AE33" s="311"/>
      <c r="AK33" s="310">
        <v>0</v>
      </c>
      <c r="AL33" s="311"/>
      <c r="AM33" s="311"/>
      <c r="AN33" s="311"/>
      <c r="AO33" s="311"/>
      <c r="AR33" s="38"/>
    </row>
    <row r="34" spans="2:44" s="1" customFormat="1" ht="7" customHeight="1">
      <c r="B34" s="34"/>
      <c r="AR34" s="34"/>
    </row>
    <row r="35" spans="2:44" s="1" customFormat="1" ht="25.9" customHeight="1">
      <c r="B35" s="34"/>
      <c r="C35" s="39"/>
      <c r="D35" s="40" t="s">
        <v>48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49</v>
      </c>
      <c r="U35" s="41"/>
      <c r="V35" s="41"/>
      <c r="W35" s="41"/>
      <c r="X35" s="316" t="s">
        <v>50</v>
      </c>
      <c r="Y35" s="314"/>
      <c r="Z35" s="314"/>
      <c r="AA35" s="314"/>
      <c r="AB35" s="314"/>
      <c r="AC35" s="41"/>
      <c r="AD35" s="41"/>
      <c r="AE35" s="41"/>
      <c r="AF35" s="41"/>
      <c r="AG35" s="41"/>
      <c r="AH35" s="41"/>
      <c r="AI35" s="41"/>
      <c r="AJ35" s="41"/>
      <c r="AK35" s="313">
        <f>SUM(AK26:AK33)</f>
        <v>0</v>
      </c>
      <c r="AL35" s="314"/>
      <c r="AM35" s="314"/>
      <c r="AN35" s="314"/>
      <c r="AO35" s="315"/>
      <c r="AP35" s="39"/>
      <c r="AQ35" s="39"/>
      <c r="AR35" s="34"/>
    </row>
    <row r="36" spans="2:44" s="1" customFormat="1" ht="7" customHeight="1">
      <c r="B36" s="34"/>
      <c r="AR36" s="34"/>
    </row>
    <row r="37" spans="2:44" s="1" customFormat="1" ht="7" customHeight="1"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34"/>
    </row>
    <row r="41" spans="2:44" s="1" customFormat="1" ht="7" customHeight="1">
      <c r="B41" s="45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34"/>
    </row>
    <row r="42" spans="2:44" s="1" customFormat="1" ht="25" customHeight="1">
      <c r="B42" s="34"/>
      <c r="C42" s="23" t="s">
        <v>51</v>
      </c>
      <c r="AR42" s="34"/>
    </row>
    <row r="43" spans="2:44" s="1" customFormat="1" ht="7" customHeight="1">
      <c r="B43" s="34"/>
      <c r="AR43" s="34"/>
    </row>
    <row r="44" spans="2:44" s="3" customFormat="1" ht="12" customHeight="1">
      <c r="B44" s="47"/>
      <c r="C44" s="29" t="s">
        <v>13</v>
      </c>
      <c r="L44" s="3" t="str">
        <f>K5</f>
        <v>2026-014</v>
      </c>
      <c r="AR44" s="47"/>
    </row>
    <row r="45" spans="2:44" s="4" customFormat="1" ht="37" customHeight="1">
      <c r="B45" s="48"/>
      <c r="C45" s="49" t="s">
        <v>16</v>
      </c>
      <c r="L45" s="295" t="str">
        <f>K6</f>
        <v>Mateřská škola křesťanská Opava, Mnišská - rekonstrukce elektroinstalace</v>
      </c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R45" s="48"/>
    </row>
    <row r="46" spans="2:44" s="1" customFormat="1" ht="7" customHeight="1">
      <c r="B46" s="34"/>
      <c r="AR46" s="34"/>
    </row>
    <row r="47" spans="2:44" s="1" customFormat="1" ht="12" customHeight="1">
      <c r="B47" s="34"/>
      <c r="C47" s="29" t="s">
        <v>21</v>
      </c>
      <c r="L47" s="50" t="str">
        <f>IF(K8="","",K8)</f>
        <v>Mnišská 5/7, 746 01 Opava</v>
      </c>
      <c r="AI47" s="29" t="s">
        <v>23</v>
      </c>
      <c r="AM47" s="326" t="str">
        <f>IF(AN8= "","",AN8)</f>
        <v>30. 3. 2026</v>
      </c>
      <c r="AN47" s="326"/>
      <c r="AR47" s="34"/>
    </row>
    <row r="48" spans="2:44" s="1" customFormat="1" ht="7" customHeight="1">
      <c r="B48" s="34"/>
      <c r="AR48" s="34"/>
    </row>
    <row r="49" spans="1:91" s="1" customFormat="1" ht="15.15" customHeight="1">
      <c r="B49" s="34"/>
      <c r="C49" s="29" t="s">
        <v>25</v>
      </c>
      <c r="L49" s="3" t="str">
        <f>IF(E11= "","",E11)</f>
        <v>Statutární město Opava, Horní nám. 382/69, Opava</v>
      </c>
      <c r="AI49" s="29" t="s">
        <v>31</v>
      </c>
      <c r="AM49" s="324" t="str">
        <f>IF(E17="","",E17)</f>
        <v>Ing. Jan Pospíšil</v>
      </c>
      <c r="AN49" s="325"/>
      <c r="AO49" s="325"/>
      <c r="AP49" s="325"/>
      <c r="AR49" s="34"/>
      <c r="AS49" s="327" t="s">
        <v>52</v>
      </c>
      <c r="AT49" s="328"/>
      <c r="AU49" s="52"/>
      <c r="AV49" s="52"/>
      <c r="AW49" s="52"/>
      <c r="AX49" s="52"/>
      <c r="AY49" s="52"/>
      <c r="AZ49" s="52"/>
      <c r="BA49" s="52"/>
      <c r="BB49" s="52"/>
      <c r="BC49" s="52"/>
      <c r="BD49" s="53"/>
    </row>
    <row r="50" spans="1:91" s="1" customFormat="1" ht="15.15" customHeight="1">
      <c r="B50" s="34"/>
      <c r="C50" s="29" t="s">
        <v>29</v>
      </c>
      <c r="L50" s="3" t="str">
        <f>IF(E14= "Vyplň údaj","",E14)</f>
        <v/>
      </c>
      <c r="AI50" s="29" t="s">
        <v>34</v>
      </c>
      <c r="AM50" s="324" t="str">
        <f>IF(E20="","",E20)</f>
        <v xml:space="preserve"> </v>
      </c>
      <c r="AN50" s="325"/>
      <c r="AO50" s="325"/>
      <c r="AP50" s="325"/>
      <c r="AR50" s="34"/>
      <c r="AS50" s="329"/>
      <c r="AT50" s="330"/>
      <c r="BD50" s="55"/>
    </row>
    <row r="51" spans="1:91" s="1" customFormat="1" ht="10.75" customHeight="1">
      <c r="B51" s="34"/>
      <c r="AR51" s="34"/>
      <c r="AS51" s="329"/>
      <c r="AT51" s="330"/>
      <c r="BD51" s="55"/>
    </row>
    <row r="52" spans="1:91" s="1" customFormat="1" ht="29.25" customHeight="1">
      <c r="B52" s="34"/>
      <c r="C52" s="290" t="s">
        <v>53</v>
      </c>
      <c r="D52" s="291"/>
      <c r="E52" s="291"/>
      <c r="F52" s="291"/>
      <c r="G52" s="291"/>
      <c r="H52" s="56"/>
      <c r="I52" s="294" t="s">
        <v>54</v>
      </c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322" t="s">
        <v>55</v>
      </c>
      <c r="AH52" s="291"/>
      <c r="AI52" s="291"/>
      <c r="AJ52" s="291"/>
      <c r="AK52" s="291"/>
      <c r="AL52" s="291"/>
      <c r="AM52" s="291"/>
      <c r="AN52" s="294" t="s">
        <v>56</v>
      </c>
      <c r="AO52" s="291"/>
      <c r="AP52" s="291"/>
      <c r="AQ52" s="57" t="s">
        <v>57</v>
      </c>
      <c r="AR52" s="34"/>
      <c r="AS52" s="58" t="s">
        <v>58</v>
      </c>
      <c r="AT52" s="59" t="s">
        <v>59</v>
      </c>
      <c r="AU52" s="59" t="s">
        <v>60</v>
      </c>
      <c r="AV52" s="59" t="s">
        <v>61</v>
      </c>
      <c r="AW52" s="59" t="s">
        <v>62</v>
      </c>
      <c r="AX52" s="59" t="s">
        <v>63</v>
      </c>
      <c r="AY52" s="59" t="s">
        <v>64</v>
      </c>
      <c r="AZ52" s="59" t="s">
        <v>65</v>
      </c>
      <c r="BA52" s="59" t="s">
        <v>66</v>
      </c>
      <c r="BB52" s="59" t="s">
        <v>67</v>
      </c>
      <c r="BC52" s="59" t="s">
        <v>68</v>
      </c>
      <c r="BD52" s="60" t="s">
        <v>69</v>
      </c>
    </row>
    <row r="53" spans="1:91" s="1" customFormat="1" ht="10.75" customHeight="1">
      <c r="B53" s="34"/>
      <c r="AR53" s="34"/>
      <c r="AS53" s="61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3"/>
    </row>
    <row r="54" spans="1:91" s="5" customFormat="1" ht="32.4" customHeight="1">
      <c r="B54" s="62"/>
      <c r="C54" s="63" t="s">
        <v>70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297">
        <f>ROUND(AG55+AG56+AG64,2)</f>
        <v>0</v>
      </c>
      <c r="AH54" s="297"/>
      <c r="AI54" s="297"/>
      <c r="AJ54" s="297"/>
      <c r="AK54" s="297"/>
      <c r="AL54" s="297"/>
      <c r="AM54" s="297"/>
      <c r="AN54" s="331">
        <f t="shared" ref="AN54:AN64" si="0">SUM(AG54,AT54)</f>
        <v>0</v>
      </c>
      <c r="AO54" s="331"/>
      <c r="AP54" s="331"/>
      <c r="AQ54" s="66" t="s">
        <v>19</v>
      </c>
      <c r="AR54" s="62"/>
      <c r="AS54" s="67">
        <f>ROUND(AS55+AS56+AS64,2)</f>
        <v>0</v>
      </c>
      <c r="AT54" s="68">
        <f t="shared" ref="AT54:AT64" si="1">ROUND(SUM(AV54:AW54),2)</f>
        <v>0</v>
      </c>
      <c r="AU54" s="69">
        <f>ROUND(AU55+AU56+AU64,5)</f>
        <v>0</v>
      </c>
      <c r="AV54" s="68">
        <f>ROUND(AZ54*L29,2)</f>
        <v>0</v>
      </c>
      <c r="AW54" s="68">
        <f>ROUND(BA54*L30,2)</f>
        <v>0</v>
      </c>
      <c r="AX54" s="68">
        <f>ROUND(BB54*L29,2)</f>
        <v>0</v>
      </c>
      <c r="AY54" s="68">
        <f>ROUND(BC54*L30,2)</f>
        <v>0</v>
      </c>
      <c r="AZ54" s="68">
        <f>ROUND(AZ55+AZ56+AZ64,2)</f>
        <v>0</v>
      </c>
      <c r="BA54" s="68">
        <f>ROUND(BA55+BA56+BA64,2)</f>
        <v>0</v>
      </c>
      <c r="BB54" s="68">
        <f>ROUND(BB55+BB56+BB64,2)</f>
        <v>0</v>
      </c>
      <c r="BC54" s="68">
        <f>ROUND(BC55+BC56+BC64,2)</f>
        <v>0</v>
      </c>
      <c r="BD54" s="70">
        <f>ROUND(BD55+BD56+BD64,2)</f>
        <v>0</v>
      </c>
      <c r="BS54" s="71" t="s">
        <v>71</v>
      </c>
      <c r="BT54" s="71" t="s">
        <v>72</v>
      </c>
      <c r="BU54" s="72" t="s">
        <v>73</v>
      </c>
      <c r="BV54" s="71" t="s">
        <v>74</v>
      </c>
      <c r="BW54" s="71" t="s">
        <v>5</v>
      </c>
      <c r="BX54" s="71" t="s">
        <v>75</v>
      </c>
      <c r="CL54" s="71" t="s">
        <v>19</v>
      </c>
    </row>
    <row r="55" spans="1:91" s="6" customFormat="1" ht="16.5" customHeight="1">
      <c r="A55" s="73" t="s">
        <v>76</v>
      </c>
      <c r="B55" s="74"/>
      <c r="C55" s="75"/>
      <c r="D55" s="292" t="s">
        <v>77</v>
      </c>
      <c r="E55" s="292"/>
      <c r="F55" s="292"/>
      <c r="G55" s="292"/>
      <c r="H55" s="292"/>
      <c r="I55" s="76"/>
      <c r="J55" s="292" t="s">
        <v>78</v>
      </c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317">
        <f>'01 - Stavební část'!J30</f>
        <v>0</v>
      </c>
      <c r="AH55" s="318"/>
      <c r="AI55" s="318"/>
      <c r="AJ55" s="318"/>
      <c r="AK55" s="318"/>
      <c r="AL55" s="318"/>
      <c r="AM55" s="318"/>
      <c r="AN55" s="317">
        <f t="shared" si="0"/>
        <v>0</v>
      </c>
      <c r="AO55" s="318"/>
      <c r="AP55" s="318"/>
      <c r="AQ55" s="77" t="s">
        <v>79</v>
      </c>
      <c r="AR55" s="74"/>
      <c r="AS55" s="78">
        <v>0</v>
      </c>
      <c r="AT55" s="79">
        <f t="shared" si="1"/>
        <v>0</v>
      </c>
      <c r="AU55" s="80">
        <f>'01 - Stavební část'!P97</f>
        <v>0</v>
      </c>
      <c r="AV55" s="79">
        <f>'01 - Stavební část'!J33</f>
        <v>0</v>
      </c>
      <c r="AW55" s="79">
        <f>'01 - Stavební část'!J34</f>
        <v>0</v>
      </c>
      <c r="AX55" s="79">
        <f>'01 - Stavební část'!J35</f>
        <v>0</v>
      </c>
      <c r="AY55" s="79">
        <f>'01 - Stavební část'!J36</f>
        <v>0</v>
      </c>
      <c r="AZ55" s="79">
        <f>'01 - Stavební část'!F33</f>
        <v>0</v>
      </c>
      <c r="BA55" s="79">
        <f>'01 - Stavební část'!F34</f>
        <v>0</v>
      </c>
      <c r="BB55" s="79">
        <f>'01 - Stavební část'!F35</f>
        <v>0</v>
      </c>
      <c r="BC55" s="79">
        <f>'01 - Stavební část'!F36</f>
        <v>0</v>
      </c>
      <c r="BD55" s="81">
        <f>'01 - Stavební část'!F37</f>
        <v>0</v>
      </c>
      <c r="BT55" s="82" t="s">
        <v>80</v>
      </c>
      <c r="BV55" s="82" t="s">
        <v>74</v>
      </c>
      <c r="BW55" s="82" t="s">
        <v>81</v>
      </c>
      <c r="BX55" s="82" t="s">
        <v>5</v>
      </c>
      <c r="CL55" s="82" t="s">
        <v>19</v>
      </c>
      <c r="CM55" s="82" t="s">
        <v>82</v>
      </c>
    </row>
    <row r="56" spans="1:91" s="6" customFormat="1" ht="16.5" customHeight="1">
      <c r="B56" s="74"/>
      <c r="C56" s="75"/>
      <c r="D56" s="292" t="s">
        <v>83</v>
      </c>
      <c r="E56" s="292"/>
      <c r="F56" s="292"/>
      <c r="G56" s="292"/>
      <c r="H56" s="292"/>
      <c r="I56" s="76"/>
      <c r="J56" s="292" t="s">
        <v>84</v>
      </c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323">
        <f>ROUND(AG57+AG58,2)</f>
        <v>0</v>
      </c>
      <c r="AH56" s="318"/>
      <c r="AI56" s="318"/>
      <c r="AJ56" s="318"/>
      <c r="AK56" s="318"/>
      <c r="AL56" s="318"/>
      <c r="AM56" s="318"/>
      <c r="AN56" s="317">
        <f t="shared" si="0"/>
        <v>0</v>
      </c>
      <c r="AO56" s="318"/>
      <c r="AP56" s="318"/>
      <c r="AQ56" s="77" t="s">
        <v>79</v>
      </c>
      <c r="AR56" s="74"/>
      <c r="AS56" s="78">
        <f>ROUND(AS57+AS58,2)</f>
        <v>0</v>
      </c>
      <c r="AT56" s="79">
        <f t="shared" si="1"/>
        <v>0</v>
      </c>
      <c r="AU56" s="80">
        <f>ROUND(AU57+AU58,5)</f>
        <v>0</v>
      </c>
      <c r="AV56" s="79">
        <f>ROUND(AZ56*L29,2)</f>
        <v>0</v>
      </c>
      <c r="AW56" s="79">
        <f>ROUND(BA56*L30,2)</f>
        <v>0</v>
      </c>
      <c r="AX56" s="79">
        <f>ROUND(BB56*L29,2)</f>
        <v>0</v>
      </c>
      <c r="AY56" s="79">
        <f>ROUND(BC56*L30,2)</f>
        <v>0</v>
      </c>
      <c r="AZ56" s="79">
        <f>ROUND(AZ57+AZ58,2)</f>
        <v>0</v>
      </c>
      <c r="BA56" s="79">
        <f>ROUND(BA57+BA58,2)</f>
        <v>0</v>
      </c>
      <c r="BB56" s="79">
        <f>ROUND(BB57+BB58,2)</f>
        <v>0</v>
      </c>
      <c r="BC56" s="79">
        <f>ROUND(BC57+BC58,2)</f>
        <v>0</v>
      </c>
      <c r="BD56" s="81">
        <f>ROUND(BD57+BD58,2)</f>
        <v>0</v>
      </c>
      <c r="BS56" s="82" t="s">
        <v>71</v>
      </c>
      <c r="BT56" s="82" t="s">
        <v>80</v>
      </c>
      <c r="BU56" s="82" t="s">
        <v>73</v>
      </c>
      <c r="BV56" s="82" t="s">
        <v>74</v>
      </c>
      <c r="BW56" s="82" t="s">
        <v>85</v>
      </c>
      <c r="BX56" s="82" t="s">
        <v>5</v>
      </c>
      <c r="CL56" s="82" t="s">
        <v>19</v>
      </c>
      <c r="CM56" s="82" t="s">
        <v>82</v>
      </c>
    </row>
    <row r="57" spans="1:91" s="3" customFormat="1" ht="16.5" customHeight="1">
      <c r="A57" s="73" t="s">
        <v>76</v>
      </c>
      <c r="B57" s="47"/>
      <c r="C57" s="9"/>
      <c r="D57" s="9"/>
      <c r="E57" s="293" t="s">
        <v>86</v>
      </c>
      <c r="F57" s="293"/>
      <c r="G57" s="293"/>
      <c r="H57" s="293"/>
      <c r="I57" s="293"/>
      <c r="J57" s="9"/>
      <c r="K57" s="293" t="s">
        <v>87</v>
      </c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293"/>
      <c r="Z57" s="293"/>
      <c r="AA57" s="293"/>
      <c r="AB57" s="293"/>
      <c r="AC57" s="293"/>
      <c r="AD57" s="293"/>
      <c r="AE57" s="293"/>
      <c r="AF57" s="293"/>
      <c r="AG57" s="319">
        <f>'D.1.2.5 - Silnoproud + LPS'!J32</f>
        <v>0</v>
      </c>
      <c r="AH57" s="320"/>
      <c r="AI57" s="320"/>
      <c r="AJ57" s="320"/>
      <c r="AK57" s="320"/>
      <c r="AL57" s="320"/>
      <c r="AM57" s="320"/>
      <c r="AN57" s="319">
        <f t="shared" si="0"/>
        <v>0</v>
      </c>
      <c r="AO57" s="320"/>
      <c r="AP57" s="320"/>
      <c r="AQ57" s="83" t="s">
        <v>88</v>
      </c>
      <c r="AR57" s="47"/>
      <c r="AS57" s="84">
        <v>0</v>
      </c>
      <c r="AT57" s="85">
        <f t="shared" si="1"/>
        <v>0</v>
      </c>
      <c r="AU57" s="86">
        <f>'D.1.2.5 - Silnoproud + LPS'!P99</f>
        <v>0</v>
      </c>
      <c r="AV57" s="85">
        <f>'D.1.2.5 - Silnoproud + LPS'!J35</f>
        <v>0</v>
      </c>
      <c r="AW57" s="85">
        <f>'D.1.2.5 - Silnoproud + LPS'!J36</f>
        <v>0</v>
      </c>
      <c r="AX57" s="85">
        <f>'D.1.2.5 - Silnoproud + LPS'!J37</f>
        <v>0</v>
      </c>
      <c r="AY57" s="85">
        <f>'D.1.2.5 - Silnoproud + LPS'!J38</f>
        <v>0</v>
      </c>
      <c r="AZ57" s="85">
        <f>'D.1.2.5 - Silnoproud + LPS'!F35</f>
        <v>0</v>
      </c>
      <c r="BA57" s="85">
        <f>'D.1.2.5 - Silnoproud + LPS'!F36</f>
        <v>0</v>
      </c>
      <c r="BB57" s="85">
        <f>'D.1.2.5 - Silnoproud + LPS'!F37</f>
        <v>0</v>
      </c>
      <c r="BC57" s="85">
        <f>'D.1.2.5 - Silnoproud + LPS'!F38</f>
        <v>0</v>
      </c>
      <c r="BD57" s="87">
        <f>'D.1.2.5 - Silnoproud + LPS'!F39</f>
        <v>0</v>
      </c>
      <c r="BT57" s="27" t="s">
        <v>82</v>
      </c>
      <c r="BV57" s="27" t="s">
        <v>74</v>
      </c>
      <c r="BW57" s="27" t="s">
        <v>89</v>
      </c>
      <c r="BX57" s="27" t="s">
        <v>85</v>
      </c>
      <c r="CL57" s="27" t="s">
        <v>19</v>
      </c>
    </row>
    <row r="58" spans="1:91" s="3" customFormat="1" ht="16.5" customHeight="1">
      <c r="B58" s="47"/>
      <c r="C58" s="9"/>
      <c r="D58" s="9"/>
      <c r="E58" s="293" t="s">
        <v>90</v>
      </c>
      <c r="F58" s="293"/>
      <c r="G58" s="293"/>
      <c r="H58" s="293"/>
      <c r="I58" s="293"/>
      <c r="J58" s="9"/>
      <c r="K58" s="293" t="s">
        <v>91</v>
      </c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  <c r="X58" s="293"/>
      <c r="Y58" s="293"/>
      <c r="Z58" s="293"/>
      <c r="AA58" s="293"/>
      <c r="AB58" s="293"/>
      <c r="AC58" s="293"/>
      <c r="AD58" s="293"/>
      <c r="AE58" s="293"/>
      <c r="AF58" s="293"/>
      <c r="AG58" s="321">
        <f>ROUND(SUM(AG59:AG63),2)</f>
        <v>0</v>
      </c>
      <c r="AH58" s="320"/>
      <c r="AI58" s="320"/>
      <c r="AJ58" s="320"/>
      <c r="AK58" s="320"/>
      <c r="AL58" s="320"/>
      <c r="AM58" s="320"/>
      <c r="AN58" s="319">
        <f t="shared" si="0"/>
        <v>0</v>
      </c>
      <c r="AO58" s="320"/>
      <c r="AP58" s="320"/>
      <c r="AQ58" s="83" t="s">
        <v>88</v>
      </c>
      <c r="AR58" s="47"/>
      <c r="AS58" s="84">
        <f>ROUND(SUM(AS59:AS63),2)</f>
        <v>0</v>
      </c>
      <c r="AT58" s="85">
        <f t="shared" si="1"/>
        <v>0</v>
      </c>
      <c r="AU58" s="86">
        <f>ROUND(SUM(AU59:AU63),5)</f>
        <v>0</v>
      </c>
      <c r="AV58" s="85">
        <f>ROUND(AZ58*L29,2)</f>
        <v>0</v>
      </c>
      <c r="AW58" s="85">
        <f>ROUND(BA58*L30,2)</f>
        <v>0</v>
      </c>
      <c r="AX58" s="85">
        <f>ROUND(BB58*L29,2)</f>
        <v>0</v>
      </c>
      <c r="AY58" s="85">
        <f>ROUND(BC58*L30,2)</f>
        <v>0</v>
      </c>
      <c r="AZ58" s="85">
        <f>ROUND(SUM(AZ59:AZ63),2)</f>
        <v>0</v>
      </c>
      <c r="BA58" s="85">
        <f>ROUND(SUM(BA59:BA63),2)</f>
        <v>0</v>
      </c>
      <c r="BB58" s="85">
        <f>ROUND(SUM(BB59:BB63),2)</f>
        <v>0</v>
      </c>
      <c r="BC58" s="85">
        <f>ROUND(SUM(BC59:BC63),2)</f>
        <v>0</v>
      </c>
      <c r="BD58" s="87">
        <f>ROUND(SUM(BD59:BD63),2)</f>
        <v>0</v>
      </c>
      <c r="BS58" s="27" t="s">
        <v>71</v>
      </c>
      <c r="BT58" s="27" t="s">
        <v>82</v>
      </c>
      <c r="BU58" s="27" t="s">
        <v>73</v>
      </c>
      <c r="BV58" s="27" t="s">
        <v>74</v>
      </c>
      <c r="BW58" s="27" t="s">
        <v>92</v>
      </c>
      <c r="BX58" s="27" t="s">
        <v>85</v>
      </c>
      <c r="CL58" s="27" t="s">
        <v>19</v>
      </c>
    </row>
    <row r="59" spans="1:91" s="3" customFormat="1" ht="16.5" customHeight="1">
      <c r="A59" s="73" t="s">
        <v>76</v>
      </c>
      <c r="B59" s="47"/>
      <c r="C59" s="9"/>
      <c r="D59" s="9"/>
      <c r="E59" s="9"/>
      <c r="F59" s="293" t="s">
        <v>93</v>
      </c>
      <c r="G59" s="293"/>
      <c r="H59" s="293"/>
      <c r="I59" s="293"/>
      <c r="J59" s="293"/>
      <c r="K59" s="9"/>
      <c r="L59" s="293" t="s">
        <v>94</v>
      </c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  <c r="X59" s="293"/>
      <c r="Y59" s="293"/>
      <c r="Z59" s="293"/>
      <c r="AA59" s="293"/>
      <c r="AB59" s="293"/>
      <c r="AC59" s="293"/>
      <c r="AD59" s="293"/>
      <c r="AE59" s="293"/>
      <c r="AF59" s="293"/>
      <c r="AG59" s="319">
        <f>'D.1.2.6.1 - Strukturovaná...'!J34</f>
        <v>0</v>
      </c>
      <c r="AH59" s="320"/>
      <c r="AI59" s="320"/>
      <c r="AJ59" s="320"/>
      <c r="AK59" s="320"/>
      <c r="AL59" s="320"/>
      <c r="AM59" s="320"/>
      <c r="AN59" s="319">
        <f t="shared" si="0"/>
        <v>0</v>
      </c>
      <c r="AO59" s="320"/>
      <c r="AP59" s="320"/>
      <c r="AQ59" s="83" t="s">
        <v>88</v>
      </c>
      <c r="AR59" s="47"/>
      <c r="AS59" s="84">
        <v>0</v>
      </c>
      <c r="AT59" s="85">
        <f t="shared" si="1"/>
        <v>0</v>
      </c>
      <c r="AU59" s="86">
        <f>'D.1.2.6.1 - Strukturovaná...'!P106</f>
        <v>0</v>
      </c>
      <c r="AV59" s="85">
        <f>'D.1.2.6.1 - Strukturovaná...'!J37</f>
        <v>0</v>
      </c>
      <c r="AW59" s="85">
        <f>'D.1.2.6.1 - Strukturovaná...'!J38</f>
        <v>0</v>
      </c>
      <c r="AX59" s="85">
        <f>'D.1.2.6.1 - Strukturovaná...'!J39</f>
        <v>0</v>
      </c>
      <c r="AY59" s="85">
        <f>'D.1.2.6.1 - Strukturovaná...'!J40</f>
        <v>0</v>
      </c>
      <c r="AZ59" s="85">
        <f>'D.1.2.6.1 - Strukturovaná...'!F37</f>
        <v>0</v>
      </c>
      <c r="BA59" s="85">
        <f>'D.1.2.6.1 - Strukturovaná...'!F38</f>
        <v>0</v>
      </c>
      <c r="BB59" s="85">
        <f>'D.1.2.6.1 - Strukturovaná...'!F39</f>
        <v>0</v>
      </c>
      <c r="BC59" s="85">
        <f>'D.1.2.6.1 - Strukturovaná...'!F40</f>
        <v>0</v>
      </c>
      <c r="BD59" s="87">
        <f>'D.1.2.6.1 - Strukturovaná...'!F41</f>
        <v>0</v>
      </c>
      <c r="BT59" s="27" t="s">
        <v>95</v>
      </c>
      <c r="BV59" s="27" t="s">
        <v>74</v>
      </c>
      <c r="BW59" s="27" t="s">
        <v>96</v>
      </c>
      <c r="BX59" s="27" t="s">
        <v>92</v>
      </c>
      <c r="CL59" s="27" t="s">
        <v>19</v>
      </c>
    </row>
    <row r="60" spans="1:91" s="3" customFormat="1" ht="23.25" customHeight="1">
      <c r="A60" s="73" t="s">
        <v>76</v>
      </c>
      <c r="B60" s="47"/>
      <c r="C60" s="9"/>
      <c r="D60" s="9"/>
      <c r="E60" s="9"/>
      <c r="F60" s="293" t="s">
        <v>97</v>
      </c>
      <c r="G60" s="293"/>
      <c r="H60" s="293"/>
      <c r="I60" s="293"/>
      <c r="J60" s="293"/>
      <c r="K60" s="9"/>
      <c r="L60" s="293" t="s">
        <v>98</v>
      </c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  <c r="Y60" s="293"/>
      <c r="Z60" s="293"/>
      <c r="AA60" s="293"/>
      <c r="AB60" s="293"/>
      <c r="AC60" s="293"/>
      <c r="AD60" s="293"/>
      <c r="AE60" s="293"/>
      <c r="AF60" s="293"/>
      <c r="AG60" s="319">
        <f>'D.1.2.6.2 - Poplachový za...'!J34</f>
        <v>0</v>
      </c>
      <c r="AH60" s="320"/>
      <c r="AI60" s="320"/>
      <c r="AJ60" s="320"/>
      <c r="AK60" s="320"/>
      <c r="AL60" s="320"/>
      <c r="AM60" s="320"/>
      <c r="AN60" s="319">
        <f t="shared" si="0"/>
        <v>0</v>
      </c>
      <c r="AO60" s="320"/>
      <c r="AP60" s="320"/>
      <c r="AQ60" s="83" t="s">
        <v>88</v>
      </c>
      <c r="AR60" s="47"/>
      <c r="AS60" s="84">
        <v>0</v>
      </c>
      <c r="AT60" s="85">
        <f t="shared" si="1"/>
        <v>0</v>
      </c>
      <c r="AU60" s="86">
        <f>'D.1.2.6.2 - Poplachový za...'!P100</f>
        <v>0</v>
      </c>
      <c r="AV60" s="85">
        <f>'D.1.2.6.2 - Poplachový za...'!J37</f>
        <v>0</v>
      </c>
      <c r="AW60" s="85">
        <f>'D.1.2.6.2 - Poplachový za...'!J38</f>
        <v>0</v>
      </c>
      <c r="AX60" s="85">
        <f>'D.1.2.6.2 - Poplachový za...'!J39</f>
        <v>0</v>
      </c>
      <c r="AY60" s="85">
        <f>'D.1.2.6.2 - Poplachový za...'!J40</f>
        <v>0</v>
      </c>
      <c r="AZ60" s="85">
        <f>'D.1.2.6.2 - Poplachový za...'!F37</f>
        <v>0</v>
      </c>
      <c r="BA60" s="85">
        <f>'D.1.2.6.2 - Poplachový za...'!F38</f>
        <v>0</v>
      </c>
      <c r="BB60" s="85">
        <f>'D.1.2.6.2 - Poplachový za...'!F39</f>
        <v>0</v>
      </c>
      <c r="BC60" s="85">
        <f>'D.1.2.6.2 - Poplachový za...'!F40</f>
        <v>0</v>
      </c>
      <c r="BD60" s="87">
        <f>'D.1.2.6.2 - Poplachový za...'!F41</f>
        <v>0</v>
      </c>
      <c r="BT60" s="27" t="s">
        <v>95</v>
      </c>
      <c r="BV60" s="27" t="s">
        <v>74</v>
      </c>
      <c r="BW60" s="27" t="s">
        <v>99</v>
      </c>
      <c r="BX60" s="27" t="s">
        <v>92</v>
      </c>
      <c r="CL60" s="27" t="s">
        <v>19</v>
      </c>
    </row>
    <row r="61" spans="1:91" s="3" customFormat="1" ht="16.5" customHeight="1">
      <c r="A61" s="73" t="s">
        <v>76</v>
      </c>
      <c r="B61" s="47"/>
      <c r="C61" s="9"/>
      <c r="D61" s="9"/>
      <c r="E61" s="9"/>
      <c r="F61" s="293" t="s">
        <v>100</v>
      </c>
      <c r="G61" s="293"/>
      <c r="H61" s="293"/>
      <c r="I61" s="293"/>
      <c r="J61" s="293"/>
      <c r="K61" s="9"/>
      <c r="L61" s="293" t="s">
        <v>101</v>
      </c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  <c r="X61" s="293"/>
      <c r="Y61" s="293"/>
      <c r="Z61" s="293"/>
      <c r="AA61" s="293"/>
      <c r="AB61" s="293"/>
      <c r="AC61" s="293"/>
      <c r="AD61" s="293"/>
      <c r="AE61" s="293"/>
      <c r="AF61" s="293"/>
      <c r="AG61" s="319">
        <f>'D.1.2.6.3 - Kamerový systém'!J34</f>
        <v>0</v>
      </c>
      <c r="AH61" s="320"/>
      <c r="AI61" s="320"/>
      <c r="AJ61" s="320"/>
      <c r="AK61" s="320"/>
      <c r="AL61" s="320"/>
      <c r="AM61" s="320"/>
      <c r="AN61" s="319">
        <f t="shared" si="0"/>
        <v>0</v>
      </c>
      <c r="AO61" s="320"/>
      <c r="AP61" s="320"/>
      <c r="AQ61" s="83" t="s">
        <v>88</v>
      </c>
      <c r="AR61" s="47"/>
      <c r="AS61" s="84">
        <v>0</v>
      </c>
      <c r="AT61" s="85">
        <f t="shared" si="1"/>
        <v>0</v>
      </c>
      <c r="AU61" s="86">
        <f>'D.1.2.6.3 - Kamerový systém'!P100</f>
        <v>0</v>
      </c>
      <c r="AV61" s="85">
        <f>'D.1.2.6.3 - Kamerový systém'!J37</f>
        <v>0</v>
      </c>
      <c r="AW61" s="85">
        <f>'D.1.2.6.3 - Kamerový systém'!J38</f>
        <v>0</v>
      </c>
      <c r="AX61" s="85">
        <f>'D.1.2.6.3 - Kamerový systém'!J39</f>
        <v>0</v>
      </c>
      <c r="AY61" s="85">
        <f>'D.1.2.6.3 - Kamerový systém'!J40</f>
        <v>0</v>
      </c>
      <c r="AZ61" s="85">
        <f>'D.1.2.6.3 - Kamerový systém'!F37</f>
        <v>0</v>
      </c>
      <c r="BA61" s="85">
        <f>'D.1.2.6.3 - Kamerový systém'!F38</f>
        <v>0</v>
      </c>
      <c r="BB61" s="85">
        <f>'D.1.2.6.3 - Kamerový systém'!F39</f>
        <v>0</v>
      </c>
      <c r="BC61" s="85">
        <f>'D.1.2.6.3 - Kamerový systém'!F40</f>
        <v>0</v>
      </c>
      <c r="BD61" s="87">
        <f>'D.1.2.6.3 - Kamerový systém'!F41</f>
        <v>0</v>
      </c>
      <c r="BT61" s="27" t="s">
        <v>95</v>
      </c>
      <c r="BV61" s="27" t="s">
        <v>74</v>
      </c>
      <c r="BW61" s="27" t="s">
        <v>102</v>
      </c>
      <c r="BX61" s="27" t="s">
        <v>92</v>
      </c>
      <c r="CL61" s="27" t="s">
        <v>19</v>
      </c>
    </row>
    <row r="62" spans="1:91" s="3" customFormat="1" ht="16.5" customHeight="1">
      <c r="A62" s="73" t="s">
        <v>76</v>
      </c>
      <c r="B62" s="47"/>
      <c r="C62" s="9"/>
      <c r="D62" s="9"/>
      <c r="E62" s="9"/>
      <c r="F62" s="293" t="s">
        <v>103</v>
      </c>
      <c r="G62" s="293"/>
      <c r="H62" s="293"/>
      <c r="I62" s="293"/>
      <c r="J62" s="293"/>
      <c r="K62" s="9"/>
      <c r="L62" s="293" t="s">
        <v>104</v>
      </c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3"/>
      <c r="AG62" s="319">
        <f>'D.1.2.6.4 - Elektronická ...'!J34</f>
        <v>0</v>
      </c>
      <c r="AH62" s="320"/>
      <c r="AI62" s="320"/>
      <c r="AJ62" s="320"/>
      <c r="AK62" s="320"/>
      <c r="AL62" s="320"/>
      <c r="AM62" s="320"/>
      <c r="AN62" s="319">
        <f t="shared" si="0"/>
        <v>0</v>
      </c>
      <c r="AO62" s="320"/>
      <c r="AP62" s="320"/>
      <c r="AQ62" s="83" t="s">
        <v>88</v>
      </c>
      <c r="AR62" s="47"/>
      <c r="AS62" s="84">
        <v>0</v>
      </c>
      <c r="AT62" s="85">
        <f t="shared" si="1"/>
        <v>0</v>
      </c>
      <c r="AU62" s="86">
        <f>'D.1.2.6.4 - Elektronická ...'!P100</f>
        <v>0</v>
      </c>
      <c r="AV62" s="85">
        <f>'D.1.2.6.4 - Elektronická ...'!J37</f>
        <v>0</v>
      </c>
      <c r="AW62" s="85">
        <f>'D.1.2.6.4 - Elektronická ...'!J38</f>
        <v>0</v>
      </c>
      <c r="AX62" s="85">
        <f>'D.1.2.6.4 - Elektronická ...'!J39</f>
        <v>0</v>
      </c>
      <c r="AY62" s="85">
        <f>'D.1.2.6.4 - Elektronická ...'!J40</f>
        <v>0</v>
      </c>
      <c r="AZ62" s="85">
        <f>'D.1.2.6.4 - Elektronická ...'!F37</f>
        <v>0</v>
      </c>
      <c r="BA62" s="85">
        <f>'D.1.2.6.4 - Elektronická ...'!F38</f>
        <v>0</v>
      </c>
      <c r="BB62" s="85">
        <f>'D.1.2.6.4 - Elektronická ...'!F39</f>
        <v>0</v>
      </c>
      <c r="BC62" s="85">
        <f>'D.1.2.6.4 - Elektronická ...'!F40</f>
        <v>0</v>
      </c>
      <c r="BD62" s="87">
        <f>'D.1.2.6.4 - Elektronická ...'!F41</f>
        <v>0</v>
      </c>
      <c r="BT62" s="27" t="s">
        <v>95</v>
      </c>
      <c r="BV62" s="27" t="s">
        <v>74</v>
      </c>
      <c r="BW62" s="27" t="s">
        <v>105</v>
      </c>
      <c r="BX62" s="27" t="s">
        <v>92</v>
      </c>
      <c r="CL62" s="27" t="s">
        <v>19</v>
      </c>
    </row>
    <row r="63" spans="1:91" s="3" customFormat="1" ht="16.5" customHeight="1">
      <c r="A63" s="73" t="s">
        <v>76</v>
      </c>
      <c r="B63" s="47"/>
      <c r="C63" s="9"/>
      <c r="D63" s="9"/>
      <c r="E63" s="9"/>
      <c r="F63" s="293" t="s">
        <v>106</v>
      </c>
      <c r="G63" s="293"/>
      <c r="H63" s="293"/>
      <c r="I63" s="293"/>
      <c r="J63" s="293"/>
      <c r="K63" s="9"/>
      <c r="L63" s="293" t="s">
        <v>107</v>
      </c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  <c r="AA63" s="293"/>
      <c r="AB63" s="293"/>
      <c r="AC63" s="293"/>
      <c r="AD63" s="293"/>
      <c r="AE63" s="293"/>
      <c r="AF63" s="293"/>
      <c r="AG63" s="319">
        <f>'D.1.2.6.5 - Kabelové trasy'!J34</f>
        <v>0</v>
      </c>
      <c r="AH63" s="320"/>
      <c r="AI63" s="320"/>
      <c r="AJ63" s="320"/>
      <c r="AK63" s="320"/>
      <c r="AL63" s="320"/>
      <c r="AM63" s="320"/>
      <c r="AN63" s="319">
        <f t="shared" si="0"/>
        <v>0</v>
      </c>
      <c r="AO63" s="320"/>
      <c r="AP63" s="320"/>
      <c r="AQ63" s="83" t="s">
        <v>88</v>
      </c>
      <c r="AR63" s="47"/>
      <c r="AS63" s="84">
        <v>0</v>
      </c>
      <c r="AT63" s="85">
        <f t="shared" si="1"/>
        <v>0</v>
      </c>
      <c r="AU63" s="86">
        <f>'D.1.2.6.5 - Kabelové trasy'!P100</f>
        <v>0</v>
      </c>
      <c r="AV63" s="85">
        <f>'D.1.2.6.5 - Kabelové trasy'!J37</f>
        <v>0</v>
      </c>
      <c r="AW63" s="85">
        <f>'D.1.2.6.5 - Kabelové trasy'!J38</f>
        <v>0</v>
      </c>
      <c r="AX63" s="85">
        <f>'D.1.2.6.5 - Kabelové trasy'!J39</f>
        <v>0</v>
      </c>
      <c r="AY63" s="85">
        <f>'D.1.2.6.5 - Kabelové trasy'!J40</f>
        <v>0</v>
      </c>
      <c r="AZ63" s="85">
        <f>'D.1.2.6.5 - Kabelové trasy'!F37</f>
        <v>0</v>
      </c>
      <c r="BA63" s="85">
        <f>'D.1.2.6.5 - Kabelové trasy'!F38</f>
        <v>0</v>
      </c>
      <c r="BB63" s="85">
        <f>'D.1.2.6.5 - Kabelové trasy'!F39</f>
        <v>0</v>
      </c>
      <c r="BC63" s="85">
        <f>'D.1.2.6.5 - Kabelové trasy'!F40</f>
        <v>0</v>
      </c>
      <c r="BD63" s="87">
        <f>'D.1.2.6.5 - Kabelové trasy'!F41</f>
        <v>0</v>
      </c>
      <c r="BT63" s="27" t="s">
        <v>95</v>
      </c>
      <c r="BV63" s="27" t="s">
        <v>74</v>
      </c>
      <c r="BW63" s="27" t="s">
        <v>108</v>
      </c>
      <c r="BX63" s="27" t="s">
        <v>92</v>
      </c>
      <c r="CL63" s="27" t="s">
        <v>19</v>
      </c>
    </row>
    <row r="64" spans="1:91" s="6" customFormat="1" ht="16.5" customHeight="1">
      <c r="A64" s="73" t="s">
        <v>76</v>
      </c>
      <c r="B64" s="74"/>
      <c r="C64" s="75"/>
      <c r="D64" s="292" t="s">
        <v>109</v>
      </c>
      <c r="E64" s="292"/>
      <c r="F64" s="292"/>
      <c r="G64" s="292"/>
      <c r="H64" s="292"/>
      <c r="I64" s="76"/>
      <c r="J64" s="292" t="s">
        <v>110</v>
      </c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317">
        <f>'VON - Vedlejší a ostatní ...'!J30</f>
        <v>0</v>
      </c>
      <c r="AH64" s="318"/>
      <c r="AI64" s="318"/>
      <c r="AJ64" s="318"/>
      <c r="AK64" s="318"/>
      <c r="AL64" s="318"/>
      <c r="AM64" s="318"/>
      <c r="AN64" s="317">
        <f t="shared" si="0"/>
        <v>0</v>
      </c>
      <c r="AO64" s="318"/>
      <c r="AP64" s="318"/>
      <c r="AQ64" s="77" t="s">
        <v>109</v>
      </c>
      <c r="AR64" s="74"/>
      <c r="AS64" s="88">
        <v>0</v>
      </c>
      <c r="AT64" s="89">
        <f t="shared" si="1"/>
        <v>0</v>
      </c>
      <c r="AU64" s="90">
        <f>'VON - Vedlejší a ostatní ...'!P80</f>
        <v>0</v>
      </c>
      <c r="AV64" s="89">
        <f>'VON - Vedlejší a ostatní ...'!J33</f>
        <v>0</v>
      </c>
      <c r="AW64" s="89">
        <f>'VON - Vedlejší a ostatní ...'!J34</f>
        <v>0</v>
      </c>
      <c r="AX64" s="89">
        <f>'VON - Vedlejší a ostatní ...'!J35</f>
        <v>0</v>
      </c>
      <c r="AY64" s="89">
        <f>'VON - Vedlejší a ostatní ...'!J36</f>
        <v>0</v>
      </c>
      <c r="AZ64" s="89">
        <f>'VON - Vedlejší a ostatní ...'!F33</f>
        <v>0</v>
      </c>
      <c r="BA64" s="89">
        <f>'VON - Vedlejší a ostatní ...'!F34</f>
        <v>0</v>
      </c>
      <c r="BB64" s="89">
        <f>'VON - Vedlejší a ostatní ...'!F35</f>
        <v>0</v>
      </c>
      <c r="BC64" s="89">
        <f>'VON - Vedlejší a ostatní ...'!F36</f>
        <v>0</v>
      </c>
      <c r="BD64" s="91">
        <f>'VON - Vedlejší a ostatní ...'!F37</f>
        <v>0</v>
      </c>
      <c r="BT64" s="82" t="s">
        <v>80</v>
      </c>
      <c r="BV64" s="82" t="s">
        <v>74</v>
      </c>
      <c r="BW64" s="82" t="s">
        <v>111</v>
      </c>
      <c r="BX64" s="82" t="s">
        <v>5</v>
      </c>
      <c r="CL64" s="82" t="s">
        <v>19</v>
      </c>
      <c r="CM64" s="82" t="s">
        <v>82</v>
      </c>
    </row>
    <row r="65" spans="2:44" s="1" customFormat="1" ht="30" customHeight="1">
      <c r="B65" s="34"/>
      <c r="AR65" s="34"/>
    </row>
    <row r="66" spans="2:44" s="1" customFormat="1" ht="7" customHeight="1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34"/>
    </row>
  </sheetData>
  <sheetProtection algorithmName="SHA-512" hashValue="YdXqf/YVStocYcv5hFEnYPO6CSZ4vLMglv/v9Ec+Wf5TUFaePlGck6gmPY2BM8pY4La5kKvhuhSrhAurh21Fpw==" saltValue="Fczl6KegkyFdtbRhorWJnThvwPBv4TIErQ7ZlskbepM0Bdti+962JviYN3tjt4MpYrK0Ljl1P8DkH+7gX6pfLA==" spinCount="100000" sheet="1" objects="1" scenarios="1" formatColumns="0" formatRows="0"/>
  <mergeCells count="78">
    <mergeCell ref="AN64:AP64"/>
    <mergeCell ref="AN55:AP55"/>
    <mergeCell ref="AN56:AP56"/>
    <mergeCell ref="AS49:AT51"/>
    <mergeCell ref="AN54:AP54"/>
    <mergeCell ref="AR2:BE2"/>
    <mergeCell ref="AG64:AM64"/>
    <mergeCell ref="AG63:AM63"/>
    <mergeCell ref="AG62:AM62"/>
    <mergeCell ref="AG61:AM61"/>
    <mergeCell ref="AG59:AM59"/>
    <mergeCell ref="AG60:AM60"/>
    <mergeCell ref="AG58:AM58"/>
    <mergeCell ref="AG55:AM55"/>
    <mergeCell ref="AG57:AM57"/>
    <mergeCell ref="AG52:AM52"/>
    <mergeCell ref="AG56:AM56"/>
    <mergeCell ref="AM50:AP50"/>
    <mergeCell ref="AM49:AP49"/>
    <mergeCell ref="AM47:AN47"/>
    <mergeCell ref="AN58:AP58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K58:AF58"/>
    <mergeCell ref="L45:AO45"/>
    <mergeCell ref="L63:AF63"/>
    <mergeCell ref="L62:AF62"/>
    <mergeCell ref="L61:AF61"/>
    <mergeCell ref="L60:AF60"/>
    <mergeCell ref="L59:AF59"/>
    <mergeCell ref="AG54:AM54"/>
    <mergeCell ref="AN61:AP61"/>
    <mergeCell ref="AN59:AP59"/>
    <mergeCell ref="AN62:AP62"/>
    <mergeCell ref="AN60:AP60"/>
    <mergeCell ref="AN57:AP57"/>
    <mergeCell ref="AN63:AP63"/>
    <mergeCell ref="AN52:AP52"/>
    <mergeCell ref="C52:G52"/>
    <mergeCell ref="D64:H64"/>
    <mergeCell ref="D55:H55"/>
    <mergeCell ref="D56:H56"/>
    <mergeCell ref="E58:I58"/>
    <mergeCell ref="E57:I57"/>
    <mergeCell ref="F63:J63"/>
    <mergeCell ref="F62:J62"/>
    <mergeCell ref="F61:J61"/>
    <mergeCell ref="F60:J60"/>
    <mergeCell ref="F59:J59"/>
    <mergeCell ref="I52:AF52"/>
    <mergeCell ref="J64:AF64"/>
    <mergeCell ref="J55:AF55"/>
    <mergeCell ref="J56:AF56"/>
    <mergeCell ref="K57:AF57"/>
  </mergeCells>
  <hyperlinks>
    <hyperlink ref="A55" location="'01 - Stavební část'!C2" display="/" xr:uid="{00000000-0004-0000-0000-000000000000}"/>
    <hyperlink ref="A57" location="'D.1.2.5 - Silnoproud + LPS'!C2" display="/" xr:uid="{00000000-0004-0000-0000-000001000000}"/>
    <hyperlink ref="A59" location="'D.1.2.6.1 - Strukturovaná...'!C2" display="/" xr:uid="{00000000-0004-0000-0000-000002000000}"/>
    <hyperlink ref="A60" location="'D.1.2.6.2 - Poplachový za...'!C2" display="/" xr:uid="{00000000-0004-0000-0000-000003000000}"/>
    <hyperlink ref="A61" location="'D.1.2.6.3 - Kamerový systém'!C2" display="/" xr:uid="{00000000-0004-0000-0000-000004000000}"/>
    <hyperlink ref="A62" location="'D.1.2.6.4 - Elektronická ...'!C2" display="/" xr:uid="{00000000-0004-0000-0000-000005000000}"/>
    <hyperlink ref="A63" location="'D.1.2.6.5 - Kabelové trasy'!C2" display="/" xr:uid="{00000000-0004-0000-0000-000006000000}"/>
    <hyperlink ref="A64" location="'VON - Vedlejší a ostatní ...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5"/>
  <cols>
    <col min="1" max="1" width="8.33203125" style="205" customWidth="1"/>
    <col min="2" max="2" width="1.6640625" style="205" customWidth="1"/>
    <col min="3" max="4" width="5" style="205" customWidth="1"/>
    <col min="5" max="5" width="11.6640625" style="205" customWidth="1"/>
    <col min="6" max="6" width="9.109375" style="205" customWidth="1"/>
    <col min="7" max="7" width="5" style="205" customWidth="1"/>
    <col min="8" max="8" width="77.77734375" style="205" customWidth="1"/>
    <col min="9" max="10" width="20" style="205" customWidth="1"/>
    <col min="11" max="11" width="1.6640625" style="205" customWidth="1"/>
  </cols>
  <sheetData>
    <row r="1" spans="2:11" customFormat="1" ht="37.5" customHeight="1"/>
    <row r="2" spans="2:11" customFormat="1" ht="7.5" customHeight="1">
      <c r="B2" s="206"/>
      <c r="C2" s="207"/>
      <c r="D2" s="207"/>
      <c r="E2" s="207"/>
      <c r="F2" s="207"/>
      <c r="G2" s="207"/>
      <c r="H2" s="207"/>
      <c r="I2" s="207"/>
      <c r="J2" s="207"/>
      <c r="K2" s="208"/>
    </row>
    <row r="3" spans="2:11" s="17" customFormat="1" ht="45" customHeight="1">
      <c r="B3" s="209"/>
      <c r="C3" s="338" t="s">
        <v>1817</v>
      </c>
      <c r="D3" s="338"/>
      <c r="E3" s="338"/>
      <c r="F3" s="338"/>
      <c r="G3" s="338"/>
      <c r="H3" s="338"/>
      <c r="I3" s="338"/>
      <c r="J3" s="338"/>
      <c r="K3" s="210"/>
    </row>
    <row r="4" spans="2:11" customFormat="1" ht="25.5" customHeight="1">
      <c r="B4" s="211"/>
      <c r="C4" s="337" t="s">
        <v>1818</v>
      </c>
      <c r="D4" s="337"/>
      <c r="E4" s="337"/>
      <c r="F4" s="337"/>
      <c r="G4" s="337"/>
      <c r="H4" s="337"/>
      <c r="I4" s="337"/>
      <c r="J4" s="337"/>
      <c r="K4" s="212"/>
    </row>
    <row r="5" spans="2:11" customFormat="1" ht="5.25" customHeight="1">
      <c r="B5" s="211"/>
      <c r="C5" s="213"/>
      <c r="D5" s="213"/>
      <c r="E5" s="213"/>
      <c r="F5" s="213"/>
      <c r="G5" s="213"/>
      <c r="H5" s="213"/>
      <c r="I5" s="213"/>
      <c r="J5" s="213"/>
      <c r="K5" s="212"/>
    </row>
    <row r="6" spans="2:11" customFormat="1" ht="15" customHeight="1">
      <c r="B6" s="211"/>
      <c r="C6" s="336" t="s">
        <v>1819</v>
      </c>
      <c r="D6" s="336"/>
      <c r="E6" s="336"/>
      <c r="F6" s="336"/>
      <c r="G6" s="336"/>
      <c r="H6" s="336"/>
      <c r="I6" s="336"/>
      <c r="J6" s="336"/>
      <c r="K6" s="212"/>
    </row>
    <row r="7" spans="2:11" customFormat="1" ht="15" customHeight="1">
      <c r="B7" s="215"/>
      <c r="C7" s="336" t="s">
        <v>1820</v>
      </c>
      <c r="D7" s="336"/>
      <c r="E7" s="336"/>
      <c r="F7" s="336"/>
      <c r="G7" s="336"/>
      <c r="H7" s="336"/>
      <c r="I7" s="336"/>
      <c r="J7" s="336"/>
      <c r="K7" s="212"/>
    </row>
    <row r="8" spans="2:11" customFormat="1" ht="12.75" customHeight="1">
      <c r="B8" s="215"/>
      <c r="C8" s="214"/>
      <c r="D8" s="214"/>
      <c r="E8" s="214"/>
      <c r="F8" s="214"/>
      <c r="G8" s="214"/>
      <c r="H8" s="214"/>
      <c r="I8" s="214"/>
      <c r="J8" s="214"/>
      <c r="K8" s="212"/>
    </row>
    <row r="9" spans="2:11" customFormat="1" ht="15" customHeight="1">
      <c r="B9" s="215"/>
      <c r="C9" s="336" t="s">
        <v>1821</v>
      </c>
      <c r="D9" s="336"/>
      <c r="E9" s="336"/>
      <c r="F9" s="336"/>
      <c r="G9" s="336"/>
      <c r="H9" s="336"/>
      <c r="I9" s="336"/>
      <c r="J9" s="336"/>
      <c r="K9" s="212"/>
    </row>
    <row r="10" spans="2:11" customFormat="1" ht="15" customHeight="1">
      <c r="B10" s="215"/>
      <c r="C10" s="214"/>
      <c r="D10" s="336" t="s">
        <v>1822</v>
      </c>
      <c r="E10" s="336"/>
      <c r="F10" s="336"/>
      <c r="G10" s="336"/>
      <c r="H10" s="336"/>
      <c r="I10" s="336"/>
      <c r="J10" s="336"/>
      <c r="K10" s="212"/>
    </row>
    <row r="11" spans="2:11" customFormat="1" ht="15" customHeight="1">
      <c r="B11" s="215"/>
      <c r="C11" s="216"/>
      <c r="D11" s="336" t="s">
        <v>1823</v>
      </c>
      <c r="E11" s="336"/>
      <c r="F11" s="336"/>
      <c r="G11" s="336"/>
      <c r="H11" s="336"/>
      <c r="I11" s="336"/>
      <c r="J11" s="336"/>
      <c r="K11" s="212"/>
    </row>
    <row r="12" spans="2:11" customFormat="1" ht="15" customHeight="1">
      <c r="B12" s="215"/>
      <c r="C12" s="216"/>
      <c r="D12" s="214"/>
      <c r="E12" s="214"/>
      <c r="F12" s="214"/>
      <c r="G12" s="214"/>
      <c r="H12" s="214"/>
      <c r="I12" s="214"/>
      <c r="J12" s="214"/>
      <c r="K12" s="212"/>
    </row>
    <row r="13" spans="2:11" customFormat="1" ht="15" customHeight="1">
      <c r="B13" s="215"/>
      <c r="C13" s="216"/>
      <c r="D13" s="217" t="s">
        <v>1824</v>
      </c>
      <c r="E13" s="214"/>
      <c r="F13" s="214"/>
      <c r="G13" s="214"/>
      <c r="H13" s="214"/>
      <c r="I13" s="214"/>
      <c r="J13" s="214"/>
      <c r="K13" s="212"/>
    </row>
    <row r="14" spans="2:11" customFormat="1" ht="12.75" customHeight="1">
      <c r="B14" s="215"/>
      <c r="C14" s="216"/>
      <c r="D14" s="216"/>
      <c r="E14" s="216"/>
      <c r="F14" s="216"/>
      <c r="G14" s="216"/>
      <c r="H14" s="216"/>
      <c r="I14" s="216"/>
      <c r="J14" s="216"/>
      <c r="K14" s="212"/>
    </row>
    <row r="15" spans="2:11" customFormat="1" ht="15" customHeight="1">
      <c r="B15" s="215"/>
      <c r="C15" s="216"/>
      <c r="D15" s="336" t="s">
        <v>1825</v>
      </c>
      <c r="E15" s="336"/>
      <c r="F15" s="336"/>
      <c r="G15" s="336"/>
      <c r="H15" s="336"/>
      <c r="I15" s="336"/>
      <c r="J15" s="336"/>
      <c r="K15" s="212"/>
    </row>
    <row r="16" spans="2:11" customFormat="1" ht="15" customHeight="1">
      <c r="B16" s="215"/>
      <c r="C16" s="216"/>
      <c r="D16" s="336" t="s">
        <v>1826</v>
      </c>
      <c r="E16" s="336"/>
      <c r="F16" s="336"/>
      <c r="G16" s="336"/>
      <c r="H16" s="336"/>
      <c r="I16" s="336"/>
      <c r="J16" s="336"/>
      <c r="K16" s="212"/>
    </row>
    <row r="17" spans="2:11" customFormat="1" ht="15" customHeight="1">
      <c r="B17" s="215"/>
      <c r="C17" s="216"/>
      <c r="D17" s="336" t="s">
        <v>1827</v>
      </c>
      <c r="E17" s="336"/>
      <c r="F17" s="336"/>
      <c r="G17" s="336"/>
      <c r="H17" s="336"/>
      <c r="I17" s="336"/>
      <c r="J17" s="336"/>
      <c r="K17" s="212"/>
    </row>
    <row r="18" spans="2:11" customFormat="1" ht="15" customHeight="1">
      <c r="B18" s="215"/>
      <c r="C18" s="216"/>
      <c r="D18" s="216"/>
      <c r="E18" s="218" t="s">
        <v>79</v>
      </c>
      <c r="F18" s="336" t="s">
        <v>1828</v>
      </c>
      <c r="G18" s="336"/>
      <c r="H18" s="336"/>
      <c r="I18" s="336"/>
      <c r="J18" s="336"/>
      <c r="K18" s="212"/>
    </row>
    <row r="19" spans="2:11" customFormat="1" ht="15" customHeight="1">
      <c r="B19" s="215"/>
      <c r="C19" s="216"/>
      <c r="D19" s="216"/>
      <c r="E19" s="218" t="s">
        <v>1829</v>
      </c>
      <c r="F19" s="336" t="s">
        <v>1830</v>
      </c>
      <c r="G19" s="336"/>
      <c r="H19" s="336"/>
      <c r="I19" s="336"/>
      <c r="J19" s="336"/>
      <c r="K19" s="212"/>
    </row>
    <row r="20" spans="2:11" customFormat="1" ht="15" customHeight="1">
      <c r="B20" s="215"/>
      <c r="C20" s="216"/>
      <c r="D20" s="216"/>
      <c r="E20" s="218" t="s">
        <v>1831</v>
      </c>
      <c r="F20" s="336" t="s">
        <v>1832</v>
      </c>
      <c r="G20" s="336"/>
      <c r="H20" s="336"/>
      <c r="I20" s="336"/>
      <c r="J20" s="336"/>
      <c r="K20" s="212"/>
    </row>
    <row r="21" spans="2:11" customFormat="1" ht="15" customHeight="1">
      <c r="B21" s="215"/>
      <c r="C21" s="216"/>
      <c r="D21" s="216"/>
      <c r="E21" s="218" t="s">
        <v>109</v>
      </c>
      <c r="F21" s="336" t="s">
        <v>1833</v>
      </c>
      <c r="G21" s="336"/>
      <c r="H21" s="336"/>
      <c r="I21" s="336"/>
      <c r="J21" s="336"/>
      <c r="K21" s="212"/>
    </row>
    <row r="22" spans="2:11" customFormat="1" ht="15" customHeight="1">
      <c r="B22" s="215"/>
      <c r="C22" s="216"/>
      <c r="D22" s="216"/>
      <c r="E22" s="218" t="s">
        <v>1834</v>
      </c>
      <c r="F22" s="336" t="s">
        <v>1646</v>
      </c>
      <c r="G22" s="336"/>
      <c r="H22" s="336"/>
      <c r="I22" s="336"/>
      <c r="J22" s="336"/>
      <c r="K22" s="212"/>
    </row>
    <row r="23" spans="2:11" customFormat="1" ht="15" customHeight="1">
      <c r="B23" s="215"/>
      <c r="C23" s="216"/>
      <c r="D23" s="216"/>
      <c r="E23" s="218" t="s">
        <v>88</v>
      </c>
      <c r="F23" s="336" t="s">
        <v>1835</v>
      </c>
      <c r="G23" s="336"/>
      <c r="H23" s="336"/>
      <c r="I23" s="336"/>
      <c r="J23" s="336"/>
      <c r="K23" s="212"/>
    </row>
    <row r="24" spans="2:11" customFormat="1" ht="12.75" customHeight="1">
      <c r="B24" s="215"/>
      <c r="C24" s="216"/>
      <c r="D24" s="216"/>
      <c r="E24" s="216"/>
      <c r="F24" s="216"/>
      <c r="G24" s="216"/>
      <c r="H24" s="216"/>
      <c r="I24" s="216"/>
      <c r="J24" s="216"/>
      <c r="K24" s="212"/>
    </row>
    <row r="25" spans="2:11" customFormat="1" ht="15" customHeight="1">
      <c r="B25" s="215"/>
      <c r="C25" s="336" t="s">
        <v>1836</v>
      </c>
      <c r="D25" s="336"/>
      <c r="E25" s="336"/>
      <c r="F25" s="336"/>
      <c r="G25" s="336"/>
      <c r="H25" s="336"/>
      <c r="I25" s="336"/>
      <c r="J25" s="336"/>
      <c r="K25" s="212"/>
    </row>
    <row r="26" spans="2:11" customFormat="1" ht="15" customHeight="1">
      <c r="B26" s="215"/>
      <c r="C26" s="336" t="s">
        <v>1837</v>
      </c>
      <c r="D26" s="336"/>
      <c r="E26" s="336"/>
      <c r="F26" s="336"/>
      <c r="G26" s="336"/>
      <c r="H26" s="336"/>
      <c r="I26" s="336"/>
      <c r="J26" s="336"/>
      <c r="K26" s="212"/>
    </row>
    <row r="27" spans="2:11" customFormat="1" ht="15" customHeight="1">
      <c r="B27" s="215"/>
      <c r="C27" s="214"/>
      <c r="D27" s="336" t="s">
        <v>1838</v>
      </c>
      <c r="E27" s="336"/>
      <c r="F27" s="336"/>
      <c r="G27" s="336"/>
      <c r="H27" s="336"/>
      <c r="I27" s="336"/>
      <c r="J27" s="336"/>
      <c r="K27" s="212"/>
    </row>
    <row r="28" spans="2:11" customFormat="1" ht="15" customHeight="1">
      <c r="B28" s="215"/>
      <c r="C28" s="216"/>
      <c r="D28" s="336" t="s">
        <v>1839</v>
      </c>
      <c r="E28" s="336"/>
      <c r="F28" s="336"/>
      <c r="G28" s="336"/>
      <c r="H28" s="336"/>
      <c r="I28" s="336"/>
      <c r="J28" s="336"/>
      <c r="K28" s="212"/>
    </row>
    <row r="29" spans="2:11" customFormat="1" ht="12.75" customHeight="1">
      <c r="B29" s="215"/>
      <c r="C29" s="216"/>
      <c r="D29" s="216"/>
      <c r="E29" s="216"/>
      <c r="F29" s="216"/>
      <c r="G29" s="216"/>
      <c r="H29" s="216"/>
      <c r="I29" s="216"/>
      <c r="J29" s="216"/>
      <c r="K29" s="212"/>
    </row>
    <row r="30" spans="2:11" customFormat="1" ht="15" customHeight="1">
      <c r="B30" s="215"/>
      <c r="C30" s="216"/>
      <c r="D30" s="336" t="s">
        <v>1840</v>
      </c>
      <c r="E30" s="336"/>
      <c r="F30" s="336"/>
      <c r="G30" s="336"/>
      <c r="H30" s="336"/>
      <c r="I30" s="336"/>
      <c r="J30" s="336"/>
      <c r="K30" s="212"/>
    </row>
    <row r="31" spans="2:11" customFormat="1" ht="15" customHeight="1">
      <c r="B31" s="215"/>
      <c r="C31" s="216"/>
      <c r="D31" s="336" t="s">
        <v>1841</v>
      </c>
      <c r="E31" s="336"/>
      <c r="F31" s="336"/>
      <c r="G31" s="336"/>
      <c r="H31" s="336"/>
      <c r="I31" s="336"/>
      <c r="J31" s="336"/>
      <c r="K31" s="212"/>
    </row>
    <row r="32" spans="2:11" customFormat="1" ht="12.75" customHeight="1">
      <c r="B32" s="215"/>
      <c r="C32" s="216"/>
      <c r="D32" s="216"/>
      <c r="E32" s="216"/>
      <c r="F32" s="216"/>
      <c r="G32" s="216"/>
      <c r="H32" s="216"/>
      <c r="I32" s="216"/>
      <c r="J32" s="216"/>
      <c r="K32" s="212"/>
    </row>
    <row r="33" spans="2:11" customFormat="1" ht="15" customHeight="1">
      <c r="B33" s="215"/>
      <c r="C33" s="216"/>
      <c r="D33" s="336" t="s">
        <v>1842</v>
      </c>
      <c r="E33" s="336"/>
      <c r="F33" s="336"/>
      <c r="G33" s="336"/>
      <c r="H33" s="336"/>
      <c r="I33" s="336"/>
      <c r="J33" s="336"/>
      <c r="K33" s="212"/>
    </row>
    <row r="34" spans="2:11" customFormat="1" ht="15" customHeight="1">
      <c r="B34" s="215"/>
      <c r="C34" s="216"/>
      <c r="D34" s="336" t="s">
        <v>1843</v>
      </c>
      <c r="E34" s="336"/>
      <c r="F34" s="336"/>
      <c r="G34" s="336"/>
      <c r="H34" s="336"/>
      <c r="I34" s="336"/>
      <c r="J34" s="336"/>
      <c r="K34" s="212"/>
    </row>
    <row r="35" spans="2:11" customFormat="1" ht="15" customHeight="1">
      <c r="B35" s="215"/>
      <c r="C35" s="216"/>
      <c r="D35" s="336" t="s">
        <v>1844</v>
      </c>
      <c r="E35" s="336"/>
      <c r="F35" s="336"/>
      <c r="G35" s="336"/>
      <c r="H35" s="336"/>
      <c r="I35" s="336"/>
      <c r="J35" s="336"/>
      <c r="K35" s="212"/>
    </row>
    <row r="36" spans="2:11" customFormat="1" ht="15" customHeight="1">
      <c r="B36" s="215"/>
      <c r="C36" s="216"/>
      <c r="D36" s="214"/>
      <c r="E36" s="217" t="s">
        <v>138</v>
      </c>
      <c r="F36" s="214"/>
      <c r="G36" s="336" t="s">
        <v>1845</v>
      </c>
      <c r="H36" s="336"/>
      <c r="I36" s="336"/>
      <c r="J36" s="336"/>
      <c r="K36" s="212"/>
    </row>
    <row r="37" spans="2:11" customFormat="1" ht="30.75" customHeight="1">
      <c r="B37" s="215"/>
      <c r="C37" s="216"/>
      <c r="D37" s="214"/>
      <c r="E37" s="217" t="s">
        <v>1846</v>
      </c>
      <c r="F37" s="214"/>
      <c r="G37" s="336" t="s">
        <v>1847</v>
      </c>
      <c r="H37" s="336"/>
      <c r="I37" s="336"/>
      <c r="J37" s="336"/>
      <c r="K37" s="212"/>
    </row>
    <row r="38" spans="2:11" customFormat="1" ht="15" customHeight="1">
      <c r="B38" s="215"/>
      <c r="C38" s="216"/>
      <c r="D38" s="214"/>
      <c r="E38" s="217" t="s">
        <v>53</v>
      </c>
      <c r="F38" s="214"/>
      <c r="G38" s="336" t="s">
        <v>1848</v>
      </c>
      <c r="H38" s="336"/>
      <c r="I38" s="336"/>
      <c r="J38" s="336"/>
      <c r="K38" s="212"/>
    </row>
    <row r="39" spans="2:11" customFormat="1" ht="15" customHeight="1">
      <c r="B39" s="215"/>
      <c r="C39" s="216"/>
      <c r="D39" s="214"/>
      <c r="E39" s="217" t="s">
        <v>54</v>
      </c>
      <c r="F39" s="214"/>
      <c r="G39" s="336" t="s">
        <v>1849</v>
      </c>
      <c r="H39" s="336"/>
      <c r="I39" s="336"/>
      <c r="J39" s="336"/>
      <c r="K39" s="212"/>
    </row>
    <row r="40" spans="2:11" customFormat="1" ht="15" customHeight="1">
      <c r="B40" s="215"/>
      <c r="C40" s="216"/>
      <c r="D40" s="214"/>
      <c r="E40" s="217" t="s">
        <v>139</v>
      </c>
      <c r="F40" s="214"/>
      <c r="G40" s="336" t="s">
        <v>1850</v>
      </c>
      <c r="H40" s="336"/>
      <c r="I40" s="336"/>
      <c r="J40" s="336"/>
      <c r="K40" s="212"/>
    </row>
    <row r="41" spans="2:11" customFormat="1" ht="15" customHeight="1">
      <c r="B41" s="215"/>
      <c r="C41" s="216"/>
      <c r="D41" s="214"/>
      <c r="E41" s="217" t="s">
        <v>140</v>
      </c>
      <c r="F41" s="214"/>
      <c r="G41" s="336" t="s">
        <v>1851</v>
      </c>
      <c r="H41" s="336"/>
      <c r="I41" s="336"/>
      <c r="J41" s="336"/>
      <c r="K41" s="212"/>
    </row>
    <row r="42" spans="2:11" customFormat="1" ht="15" customHeight="1">
      <c r="B42" s="215"/>
      <c r="C42" s="216"/>
      <c r="D42" s="214"/>
      <c r="E42" s="217" t="s">
        <v>1852</v>
      </c>
      <c r="F42" s="214"/>
      <c r="G42" s="336" t="s">
        <v>1853</v>
      </c>
      <c r="H42" s="336"/>
      <c r="I42" s="336"/>
      <c r="J42" s="336"/>
      <c r="K42" s="212"/>
    </row>
    <row r="43" spans="2:11" customFormat="1" ht="15" customHeight="1">
      <c r="B43" s="215"/>
      <c r="C43" s="216"/>
      <c r="D43" s="214"/>
      <c r="E43" s="217"/>
      <c r="F43" s="214"/>
      <c r="G43" s="336" t="s">
        <v>1854</v>
      </c>
      <c r="H43" s="336"/>
      <c r="I43" s="336"/>
      <c r="J43" s="336"/>
      <c r="K43" s="212"/>
    </row>
    <row r="44" spans="2:11" customFormat="1" ht="15" customHeight="1">
      <c r="B44" s="215"/>
      <c r="C44" s="216"/>
      <c r="D44" s="214"/>
      <c r="E44" s="217" t="s">
        <v>1855</v>
      </c>
      <c r="F44" s="214"/>
      <c r="G44" s="336" t="s">
        <v>1856</v>
      </c>
      <c r="H44" s="336"/>
      <c r="I44" s="336"/>
      <c r="J44" s="336"/>
      <c r="K44" s="212"/>
    </row>
    <row r="45" spans="2:11" customFormat="1" ht="15" customHeight="1">
      <c r="B45" s="215"/>
      <c r="C45" s="216"/>
      <c r="D45" s="214"/>
      <c r="E45" s="217" t="s">
        <v>142</v>
      </c>
      <c r="F45" s="214"/>
      <c r="G45" s="336" t="s">
        <v>1857</v>
      </c>
      <c r="H45" s="336"/>
      <c r="I45" s="336"/>
      <c r="J45" s="336"/>
      <c r="K45" s="212"/>
    </row>
    <row r="46" spans="2:11" customFormat="1" ht="12.75" customHeight="1">
      <c r="B46" s="215"/>
      <c r="C46" s="216"/>
      <c r="D46" s="214"/>
      <c r="E46" s="214"/>
      <c r="F46" s="214"/>
      <c r="G46" s="214"/>
      <c r="H46" s="214"/>
      <c r="I46" s="214"/>
      <c r="J46" s="214"/>
      <c r="K46" s="212"/>
    </row>
    <row r="47" spans="2:11" customFormat="1" ht="15" customHeight="1">
      <c r="B47" s="215"/>
      <c r="C47" s="216"/>
      <c r="D47" s="336" t="s">
        <v>1858</v>
      </c>
      <c r="E47" s="336"/>
      <c r="F47" s="336"/>
      <c r="G47" s="336"/>
      <c r="H47" s="336"/>
      <c r="I47" s="336"/>
      <c r="J47" s="336"/>
      <c r="K47" s="212"/>
    </row>
    <row r="48" spans="2:11" customFormat="1" ht="15" customHeight="1">
      <c r="B48" s="215"/>
      <c r="C48" s="216"/>
      <c r="D48" s="216"/>
      <c r="E48" s="336" t="s">
        <v>1859</v>
      </c>
      <c r="F48" s="336"/>
      <c r="G48" s="336"/>
      <c r="H48" s="336"/>
      <c r="I48" s="336"/>
      <c r="J48" s="336"/>
      <c r="K48" s="212"/>
    </row>
    <row r="49" spans="2:11" customFormat="1" ht="15" customHeight="1">
      <c r="B49" s="215"/>
      <c r="C49" s="216"/>
      <c r="D49" s="216"/>
      <c r="E49" s="336" t="s">
        <v>1860</v>
      </c>
      <c r="F49" s="336"/>
      <c r="G49" s="336"/>
      <c r="H49" s="336"/>
      <c r="I49" s="336"/>
      <c r="J49" s="336"/>
      <c r="K49" s="212"/>
    </row>
    <row r="50" spans="2:11" customFormat="1" ht="15" customHeight="1">
      <c r="B50" s="215"/>
      <c r="C50" s="216"/>
      <c r="D50" s="216"/>
      <c r="E50" s="336" t="s">
        <v>1861</v>
      </c>
      <c r="F50" s="336"/>
      <c r="G50" s="336"/>
      <c r="H50" s="336"/>
      <c r="I50" s="336"/>
      <c r="J50" s="336"/>
      <c r="K50" s="212"/>
    </row>
    <row r="51" spans="2:11" customFormat="1" ht="15" customHeight="1">
      <c r="B51" s="215"/>
      <c r="C51" s="216"/>
      <c r="D51" s="336" t="s">
        <v>1862</v>
      </c>
      <c r="E51" s="336"/>
      <c r="F51" s="336"/>
      <c r="G51" s="336"/>
      <c r="H51" s="336"/>
      <c r="I51" s="336"/>
      <c r="J51" s="336"/>
      <c r="K51" s="212"/>
    </row>
    <row r="52" spans="2:11" customFormat="1" ht="25.5" customHeight="1">
      <c r="B52" s="211"/>
      <c r="C52" s="337" t="s">
        <v>1863</v>
      </c>
      <c r="D52" s="337"/>
      <c r="E52" s="337"/>
      <c r="F52" s="337"/>
      <c r="G52" s="337"/>
      <c r="H52" s="337"/>
      <c r="I52" s="337"/>
      <c r="J52" s="337"/>
      <c r="K52" s="212"/>
    </row>
    <row r="53" spans="2:11" customFormat="1" ht="5.25" customHeight="1">
      <c r="B53" s="211"/>
      <c r="C53" s="213"/>
      <c r="D53" s="213"/>
      <c r="E53" s="213"/>
      <c r="F53" s="213"/>
      <c r="G53" s="213"/>
      <c r="H53" s="213"/>
      <c r="I53" s="213"/>
      <c r="J53" s="213"/>
      <c r="K53" s="212"/>
    </row>
    <row r="54" spans="2:11" customFormat="1" ht="15" customHeight="1">
      <c r="B54" s="211"/>
      <c r="C54" s="336" t="s">
        <v>1864</v>
      </c>
      <c r="D54" s="336"/>
      <c r="E54" s="336"/>
      <c r="F54" s="336"/>
      <c r="G54" s="336"/>
      <c r="H54" s="336"/>
      <c r="I54" s="336"/>
      <c r="J54" s="336"/>
      <c r="K54" s="212"/>
    </row>
    <row r="55" spans="2:11" customFormat="1" ht="15" customHeight="1">
      <c r="B55" s="211"/>
      <c r="C55" s="336" t="s">
        <v>1865</v>
      </c>
      <c r="D55" s="336"/>
      <c r="E55" s="336"/>
      <c r="F55" s="336"/>
      <c r="G55" s="336"/>
      <c r="H55" s="336"/>
      <c r="I55" s="336"/>
      <c r="J55" s="336"/>
      <c r="K55" s="212"/>
    </row>
    <row r="56" spans="2:11" customFormat="1" ht="12.75" customHeight="1">
      <c r="B56" s="211"/>
      <c r="C56" s="214"/>
      <c r="D56" s="214"/>
      <c r="E56" s="214"/>
      <c r="F56" s="214"/>
      <c r="G56" s="214"/>
      <c r="H56" s="214"/>
      <c r="I56" s="214"/>
      <c r="J56" s="214"/>
      <c r="K56" s="212"/>
    </row>
    <row r="57" spans="2:11" customFormat="1" ht="15" customHeight="1">
      <c r="B57" s="211"/>
      <c r="C57" s="336" t="s">
        <v>1866</v>
      </c>
      <c r="D57" s="336"/>
      <c r="E57" s="336"/>
      <c r="F57" s="336"/>
      <c r="G57" s="336"/>
      <c r="H57" s="336"/>
      <c r="I57" s="336"/>
      <c r="J57" s="336"/>
      <c r="K57" s="212"/>
    </row>
    <row r="58" spans="2:11" customFormat="1" ht="15" customHeight="1">
      <c r="B58" s="211"/>
      <c r="C58" s="216"/>
      <c r="D58" s="336" t="s">
        <v>1867</v>
      </c>
      <c r="E58" s="336"/>
      <c r="F58" s="336"/>
      <c r="G58" s="336"/>
      <c r="H58" s="336"/>
      <c r="I58" s="336"/>
      <c r="J58" s="336"/>
      <c r="K58" s="212"/>
    </row>
    <row r="59" spans="2:11" customFormat="1" ht="15" customHeight="1">
      <c r="B59" s="211"/>
      <c r="C59" s="216"/>
      <c r="D59" s="336" t="s">
        <v>1868</v>
      </c>
      <c r="E59" s="336"/>
      <c r="F59" s="336"/>
      <c r="G59" s="336"/>
      <c r="H59" s="336"/>
      <c r="I59" s="336"/>
      <c r="J59" s="336"/>
      <c r="K59" s="212"/>
    </row>
    <row r="60" spans="2:11" customFormat="1" ht="15" customHeight="1">
      <c r="B60" s="211"/>
      <c r="C60" s="216"/>
      <c r="D60" s="336" t="s">
        <v>1869</v>
      </c>
      <c r="E60" s="336"/>
      <c r="F60" s="336"/>
      <c r="G60" s="336"/>
      <c r="H60" s="336"/>
      <c r="I60" s="336"/>
      <c r="J60" s="336"/>
      <c r="K60" s="212"/>
    </row>
    <row r="61" spans="2:11" customFormat="1" ht="15" customHeight="1">
      <c r="B61" s="211"/>
      <c r="C61" s="216"/>
      <c r="D61" s="336" t="s">
        <v>1870</v>
      </c>
      <c r="E61" s="336"/>
      <c r="F61" s="336"/>
      <c r="G61" s="336"/>
      <c r="H61" s="336"/>
      <c r="I61" s="336"/>
      <c r="J61" s="336"/>
      <c r="K61" s="212"/>
    </row>
    <row r="62" spans="2:11" customFormat="1" ht="15" customHeight="1">
      <c r="B62" s="211"/>
      <c r="C62" s="216"/>
      <c r="D62" s="339" t="s">
        <v>1871</v>
      </c>
      <c r="E62" s="339"/>
      <c r="F62" s="339"/>
      <c r="G62" s="339"/>
      <c r="H62" s="339"/>
      <c r="I62" s="339"/>
      <c r="J62" s="339"/>
      <c r="K62" s="212"/>
    </row>
    <row r="63" spans="2:11" customFormat="1" ht="15" customHeight="1">
      <c r="B63" s="211"/>
      <c r="C63" s="216"/>
      <c r="D63" s="336" t="s">
        <v>1872</v>
      </c>
      <c r="E63" s="336"/>
      <c r="F63" s="336"/>
      <c r="G63" s="336"/>
      <c r="H63" s="336"/>
      <c r="I63" s="336"/>
      <c r="J63" s="336"/>
      <c r="K63" s="212"/>
    </row>
    <row r="64" spans="2:11" customFormat="1" ht="12.75" customHeight="1">
      <c r="B64" s="211"/>
      <c r="C64" s="216"/>
      <c r="D64" s="216"/>
      <c r="E64" s="219"/>
      <c r="F64" s="216"/>
      <c r="G64" s="216"/>
      <c r="H64" s="216"/>
      <c r="I64" s="216"/>
      <c r="J64" s="216"/>
      <c r="K64" s="212"/>
    </row>
    <row r="65" spans="2:11" customFormat="1" ht="15" customHeight="1">
      <c r="B65" s="211"/>
      <c r="C65" s="216"/>
      <c r="D65" s="336" t="s">
        <v>1873</v>
      </c>
      <c r="E65" s="336"/>
      <c r="F65" s="336"/>
      <c r="G65" s="336"/>
      <c r="H65" s="336"/>
      <c r="I65" s="336"/>
      <c r="J65" s="336"/>
      <c r="K65" s="212"/>
    </row>
    <row r="66" spans="2:11" customFormat="1" ht="15" customHeight="1">
      <c r="B66" s="211"/>
      <c r="C66" s="216"/>
      <c r="D66" s="339" t="s">
        <v>1874</v>
      </c>
      <c r="E66" s="339"/>
      <c r="F66" s="339"/>
      <c r="G66" s="339"/>
      <c r="H66" s="339"/>
      <c r="I66" s="339"/>
      <c r="J66" s="339"/>
      <c r="K66" s="212"/>
    </row>
    <row r="67" spans="2:11" customFormat="1" ht="15" customHeight="1">
      <c r="B67" s="211"/>
      <c r="C67" s="216"/>
      <c r="D67" s="336" t="s">
        <v>1875</v>
      </c>
      <c r="E67" s="336"/>
      <c r="F67" s="336"/>
      <c r="G67" s="336"/>
      <c r="H67" s="336"/>
      <c r="I67" s="336"/>
      <c r="J67" s="336"/>
      <c r="K67" s="212"/>
    </row>
    <row r="68" spans="2:11" customFormat="1" ht="15" customHeight="1">
      <c r="B68" s="211"/>
      <c r="C68" s="216"/>
      <c r="D68" s="336" t="s">
        <v>1876</v>
      </c>
      <c r="E68" s="336"/>
      <c r="F68" s="336"/>
      <c r="G68" s="336"/>
      <c r="H68" s="336"/>
      <c r="I68" s="336"/>
      <c r="J68" s="336"/>
      <c r="K68" s="212"/>
    </row>
    <row r="69" spans="2:11" customFormat="1" ht="15" customHeight="1">
      <c r="B69" s="211"/>
      <c r="C69" s="216"/>
      <c r="D69" s="336" t="s">
        <v>1877</v>
      </c>
      <c r="E69" s="336"/>
      <c r="F69" s="336"/>
      <c r="G69" s="336"/>
      <c r="H69" s="336"/>
      <c r="I69" s="336"/>
      <c r="J69" s="336"/>
      <c r="K69" s="212"/>
    </row>
    <row r="70" spans="2:11" customFormat="1" ht="15" customHeight="1">
      <c r="B70" s="211"/>
      <c r="C70" s="216"/>
      <c r="D70" s="336" t="s">
        <v>1878</v>
      </c>
      <c r="E70" s="336"/>
      <c r="F70" s="336"/>
      <c r="G70" s="336"/>
      <c r="H70" s="336"/>
      <c r="I70" s="336"/>
      <c r="J70" s="336"/>
      <c r="K70" s="212"/>
    </row>
    <row r="71" spans="2:11" customFormat="1" ht="12.75" customHeight="1">
      <c r="B71" s="220"/>
      <c r="C71" s="221"/>
      <c r="D71" s="221"/>
      <c r="E71" s="221"/>
      <c r="F71" s="221"/>
      <c r="G71" s="221"/>
      <c r="H71" s="221"/>
      <c r="I71" s="221"/>
      <c r="J71" s="221"/>
      <c r="K71" s="222"/>
    </row>
    <row r="72" spans="2:11" customFormat="1" ht="18.75" customHeight="1">
      <c r="B72" s="223"/>
      <c r="C72" s="223"/>
      <c r="D72" s="223"/>
      <c r="E72" s="223"/>
      <c r="F72" s="223"/>
      <c r="G72" s="223"/>
      <c r="H72" s="223"/>
      <c r="I72" s="223"/>
      <c r="J72" s="223"/>
      <c r="K72" s="224"/>
    </row>
    <row r="73" spans="2:11" customFormat="1" ht="18.75" customHeight="1">
      <c r="B73" s="224"/>
      <c r="C73" s="224"/>
      <c r="D73" s="224"/>
      <c r="E73" s="224"/>
      <c r="F73" s="224"/>
      <c r="G73" s="224"/>
      <c r="H73" s="224"/>
      <c r="I73" s="224"/>
      <c r="J73" s="224"/>
      <c r="K73" s="224"/>
    </row>
    <row r="74" spans="2:11" customFormat="1" ht="7.5" customHeight="1">
      <c r="B74" s="225"/>
      <c r="C74" s="226"/>
      <c r="D74" s="226"/>
      <c r="E74" s="226"/>
      <c r="F74" s="226"/>
      <c r="G74" s="226"/>
      <c r="H74" s="226"/>
      <c r="I74" s="226"/>
      <c r="J74" s="226"/>
      <c r="K74" s="227"/>
    </row>
    <row r="75" spans="2:11" customFormat="1" ht="45" customHeight="1">
      <c r="B75" s="228"/>
      <c r="C75" s="340" t="s">
        <v>1879</v>
      </c>
      <c r="D75" s="340"/>
      <c r="E75" s="340"/>
      <c r="F75" s="340"/>
      <c r="G75" s="340"/>
      <c r="H75" s="340"/>
      <c r="I75" s="340"/>
      <c r="J75" s="340"/>
      <c r="K75" s="229"/>
    </row>
    <row r="76" spans="2:11" customFormat="1" ht="17.25" customHeight="1">
      <c r="B76" s="228"/>
      <c r="C76" s="230" t="s">
        <v>1880</v>
      </c>
      <c r="D76" s="230"/>
      <c r="E76" s="230"/>
      <c r="F76" s="230" t="s">
        <v>1881</v>
      </c>
      <c r="G76" s="231"/>
      <c r="H76" s="230" t="s">
        <v>54</v>
      </c>
      <c r="I76" s="230" t="s">
        <v>57</v>
      </c>
      <c r="J76" s="230" t="s">
        <v>1882</v>
      </c>
      <c r="K76" s="229"/>
    </row>
    <row r="77" spans="2:11" customFormat="1" ht="17.25" customHeight="1">
      <c r="B77" s="228"/>
      <c r="C77" s="232" t="s">
        <v>1883</v>
      </c>
      <c r="D77" s="232"/>
      <c r="E77" s="232"/>
      <c r="F77" s="233" t="s">
        <v>1884</v>
      </c>
      <c r="G77" s="234"/>
      <c r="H77" s="232"/>
      <c r="I77" s="232"/>
      <c r="J77" s="232" t="s">
        <v>1885</v>
      </c>
      <c r="K77" s="229"/>
    </row>
    <row r="78" spans="2:11" customFormat="1" ht="5.25" customHeight="1">
      <c r="B78" s="228"/>
      <c r="C78" s="235"/>
      <c r="D78" s="235"/>
      <c r="E78" s="235"/>
      <c r="F78" s="235"/>
      <c r="G78" s="236"/>
      <c r="H78" s="235"/>
      <c r="I78" s="235"/>
      <c r="J78" s="235"/>
      <c r="K78" s="229"/>
    </row>
    <row r="79" spans="2:11" customFormat="1" ht="15" customHeight="1">
      <c r="B79" s="228"/>
      <c r="C79" s="217" t="s">
        <v>53</v>
      </c>
      <c r="D79" s="237"/>
      <c r="E79" s="237"/>
      <c r="F79" s="238" t="s">
        <v>1886</v>
      </c>
      <c r="G79" s="239"/>
      <c r="H79" s="217" t="s">
        <v>1887</v>
      </c>
      <c r="I79" s="217" t="s">
        <v>1888</v>
      </c>
      <c r="J79" s="217">
        <v>20</v>
      </c>
      <c r="K79" s="229"/>
    </row>
    <row r="80" spans="2:11" customFormat="1" ht="15" customHeight="1">
      <c r="B80" s="228"/>
      <c r="C80" s="217" t="s">
        <v>1889</v>
      </c>
      <c r="D80" s="217"/>
      <c r="E80" s="217"/>
      <c r="F80" s="238" t="s">
        <v>1886</v>
      </c>
      <c r="G80" s="239"/>
      <c r="H80" s="217" t="s">
        <v>1890</v>
      </c>
      <c r="I80" s="217" t="s">
        <v>1888</v>
      </c>
      <c r="J80" s="217">
        <v>120</v>
      </c>
      <c r="K80" s="229"/>
    </row>
    <row r="81" spans="2:11" customFormat="1" ht="15" customHeight="1">
      <c r="B81" s="240"/>
      <c r="C81" s="217" t="s">
        <v>1891</v>
      </c>
      <c r="D81" s="217"/>
      <c r="E81" s="217"/>
      <c r="F81" s="238" t="s">
        <v>1892</v>
      </c>
      <c r="G81" s="239"/>
      <c r="H81" s="217" t="s">
        <v>1893</v>
      </c>
      <c r="I81" s="217" t="s">
        <v>1888</v>
      </c>
      <c r="J81" s="217">
        <v>50</v>
      </c>
      <c r="K81" s="229"/>
    </row>
    <row r="82" spans="2:11" customFormat="1" ht="15" customHeight="1">
      <c r="B82" s="240"/>
      <c r="C82" s="217" t="s">
        <v>1894</v>
      </c>
      <c r="D82" s="217"/>
      <c r="E82" s="217"/>
      <c r="F82" s="238" t="s">
        <v>1886</v>
      </c>
      <c r="G82" s="239"/>
      <c r="H82" s="217" t="s">
        <v>1895</v>
      </c>
      <c r="I82" s="217" t="s">
        <v>1896</v>
      </c>
      <c r="J82" s="217"/>
      <c r="K82" s="229"/>
    </row>
    <row r="83" spans="2:11" customFormat="1" ht="15" customHeight="1">
      <c r="B83" s="240"/>
      <c r="C83" s="217" t="s">
        <v>1897</v>
      </c>
      <c r="D83" s="217"/>
      <c r="E83" s="217"/>
      <c r="F83" s="238" t="s">
        <v>1892</v>
      </c>
      <c r="G83" s="217"/>
      <c r="H83" s="217" t="s">
        <v>1898</v>
      </c>
      <c r="I83" s="217" t="s">
        <v>1888</v>
      </c>
      <c r="J83" s="217">
        <v>15</v>
      </c>
      <c r="K83" s="229"/>
    </row>
    <row r="84" spans="2:11" customFormat="1" ht="15" customHeight="1">
      <c r="B84" s="240"/>
      <c r="C84" s="217" t="s">
        <v>1899</v>
      </c>
      <c r="D84" s="217"/>
      <c r="E84" s="217"/>
      <c r="F84" s="238" t="s">
        <v>1892</v>
      </c>
      <c r="G84" s="217"/>
      <c r="H84" s="217" t="s">
        <v>1900</v>
      </c>
      <c r="I84" s="217" t="s">
        <v>1888</v>
      </c>
      <c r="J84" s="217">
        <v>15</v>
      </c>
      <c r="K84" s="229"/>
    </row>
    <row r="85" spans="2:11" customFormat="1" ht="15" customHeight="1">
      <c r="B85" s="240"/>
      <c r="C85" s="217" t="s">
        <v>1901</v>
      </c>
      <c r="D85" s="217"/>
      <c r="E85" s="217"/>
      <c r="F85" s="238" t="s">
        <v>1892</v>
      </c>
      <c r="G85" s="217"/>
      <c r="H85" s="217" t="s">
        <v>1902</v>
      </c>
      <c r="I85" s="217" t="s">
        <v>1888</v>
      </c>
      <c r="J85" s="217">
        <v>20</v>
      </c>
      <c r="K85" s="229"/>
    </row>
    <row r="86" spans="2:11" customFormat="1" ht="15" customHeight="1">
      <c r="B86" s="240"/>
      <c r="C86" s="217" t="s">
        <v>1903</v>
      </c>
      <c r="D86" s="217"/>
      <c r="E86" s="217"/>
      <c r="F86" s="238" t="s">
        <v>1892</v>
      </c>
      <c r="G86" s="217"/>
      <c r="H86" s="217" t="s">
        <v>1904</v>
      </c>
      <c r="I86" s="217" t="s">
        <v>1888</v>
      </c>
      <c r="J86" s="217">
        <v>20</v>
      </c>
      <c r="K86" s="229"/>
    </row>
    <row r="87" spans="2:11" customFormat="1" ht="15" customHeight="1">
      <c r="B87" s="240"/>
      <c r="C87" s="217" t="s">
        <v>1905</v>
      </c>
      <c r="D87" s="217"/>
      <c r="E87" s="217"/>
      <c r="F87" s="238" t="s">
        <v>1892</v>
      </c>
      <c r="G87" s="239"/>
      <c r="H87" s="217" t="s">
        <v>1906</v>
      </c>
      <c r="I87" s="217" t="s">
        <v>1888</v>
      </c>
      <c r="J87" s="217">
        <v>50</v>
      </c>
      <c r="K87" s="229"/>
    </row>
    <row r="88" spans="2:11" customFormat="1" ht="15" customHeight="1">
      <c r="B88" s="240"/>
      <c r="C88" s="217" t="s">
        <v>1907</v>
      </c>
      <c r="D88" s="217"/>
      <c r="E88" s="217"/>
      <c r="F88" s="238" t="s">
        <v>1892</v>
      </c>
      <c r="G88" s="239"/>
      <c r="H88" s="217" t="s">
        <v>1908</v>
      </c>
      <c r="I88" s="217" t="s">
        <v>1888</v>
      </c>
      <c r="J88" s="217">
        <v>20</v>
      </c>
      <c r="K88" s="229"/>
    </row>
    <row r="89" spans="2:11" customFormat="1" ht="15" customHeight="1">
      <c r="B89" s="240"/>
      <c r="C89" s="217" t="s">
        <v>1909</v>
      </c>
      <c r="D89" s="217"/>
      <c r="E89" s="217"/>
      <c r="F89" s="238" t="s">
        <v>1892</v>
      </c>
      <c r="G89" s="239"/>
      <c r="H89" s="217" t="s">
        <v>1910</v>
      </c>
      <c r="I89" s="217" t="s">
        <v>1888</v>
      </c>
      <c r="J89" s="217">
        <v>20</v>
      </c>
      <c r="K89" s="229"/>
    </row>
    <row r="90" spans="2:11" customFormat="1" ht="15" customHeight="1">
      <c r="B90" s="240"/>
      <c r="C90" s="217" t="s">
        <v>1911</v>
      </c>
      <c r="D90" s="217"/>
      <c r="E90" s="217"/>
      <c r="F90" s="238" t="s">
        <v>1892</v>
      </c>
      <c r="G90" s="239"/>
      <c r="H90" s="217" t="s">
        <v>1912</v>
      </c>
      <c r="I90" s="217" t="s">
        <v>1888</v>
      </c>
      <c r="J90" s="217">
        <v>50</v>
      </c>
      <c r="K90" s="229"/>
    </row>
    <row r="91" spans="2:11" customFormat="1" ht="15" customHeight="1">
      <c r="B91" s="240"/>
      <c r="C91" s="217" t="s">
        <v>1913</v>
      </c>
      <c r="D91" s="217"/>
      <c r="E91" s="217"/>
      <c r="F91" s="238" t="s">
        <v>1892</v>
      </c>
      <c r="G91" s="239"/>
      <c r="H91" s="217" t="s">
        <v>1913</v>
      </c>
      <c r="I91" s="217" t="s">
        <v>1888</v>
      </c>
      <c r="J91" s="217">
        <v>50</v>
      </c>
      <c r="K91" s="229"/>
    </row>
    <row r="92" spans="2:11" customFormat="1" ht="15" customHeight="1">
      <c r="B92" s="240"/>
      <c r="C92" s="217" t="s">
        <v>1914</v>
      </c>
      <c r="D92" s="217"/>
      <c r="E92" s="217"/>
      <c r="F92" s="238" t="s">
        <v>1892</v>
      </c>
      <c r="G92" s="239"/>
      <c r="H92" s="217" t="s">
        <v>1915</v>
      </c>
      <c r="I92" s="217" t="s">
        <v>1888</v>
      </c>
      <c r="J92" s="217">
        <v>255</v>
      </c>
      <c r="K92" s="229"/>
    </row>
    <row r="93" spans="2:11" customFormat="1" ht="15" customHeight="1">
      <c r="B93" s="240"/>
      <c r="C93" s="217" t="s">
        <v>1916</v>
      </c>
      <c r="D93" s="217"/>
      <c r="E93" s="217"/>
      <c r="F93" s="238" t="s">
        <v>1886</v>
      </c>
      <c r="G93" s="239"/>
      <c r="H93" s="217" t="s">
        <v>1917</v>
      </c>
      <c r="I93" s="217" t="s">
        <v>1918</v>
      </c>
      <c r="J93" s="217"/>
      <c r="K93" s="229"/>
    </row>
    <row r="94" spans="2:11" customFormat="1" ht="15" customHeight="1">
      <c r="B94" s="240"/>
      <c r="C94" s="217" t="s">
        <v>1919</v>
      </c>
      <c r="D94" s="217"/>
      <c r="E94" s="217"/>
      <c r="F94" s="238" t="s">
        <v>1886</v>
      </c>
      <c r="G94" s="239"/>
      <c r="H94" s="217" t="s">
        <v>1920</v>
      </c>
      <c r="I94" s="217" t="s">
        <v>1921</v>
      </c>
      <c r="J94" s="217"/>
      <c r="K94" s="229"/>
    </row>
    <row r="95" spans="2:11" customFormat="1" ht="15" customHeight="1">
      <c r="B95" s="240"/>
      <c r="C95" s="217" t="s">
        <v>1922</v>
      </c>
      <c r="D95" s="217"/>
      <c r="E95" s="217"/>
      <c r="F95" s="238" t="s">
        <v>1886</v>
      </c>
      <c r="G95" s="239"/>
      <c r="H95" s="217" t="s">
        <v>1922</v>
      </c>
      <c r="I95" s="217" t="s">
        <v>1921</v>
      </c>
      <c r="J95" s="217"/>
      <c r="K95" s="229"/>
    </row>
    <row r="96" spans="2:11" customFormat="1" ht="15" customHeight="1">
      <c r="B96" s="240"/>
      <c r="C96" s="217" t="s">
        <v>38</v>
      </c>
      <c r="D96" s="217"/>
      <c r="E96" s="217"/>
      <c r="F96" s="238" t="s">
        <v>1886</v>
      </c>
      <c r="G96" s="239"/>
      <c r="H96" s="217" t="s">
        <v>1923</v>
      </c>
      <c r="I96" s="217" t="s">
        <v>1921</v>
      </c>
      <c r="J96" s="217"/>
      <c r="K96" s="229"/>
    </row>
    <row r="97" spans="2:11" customFormat="1" ht="15" customHeight="1">
      <c r="B97" s="240"/>
      <c r="C97" s="217" t="s">
        <v>48</v>
      </c>
      <c r="D97" s="217"/>
      <c r="E97" s="217"/>
      <c r="F97" s="238" t="s">
        <v>1886</v>
      </c>
      <c r="G97" s="239"/>
      <c r="H97" s="217" t="s">
        <v>1924</v>
      </c>
      <c r="I97" s="217" t="s">
        <v>1921</v>
      </c>
      <c r="J97" s="217"/>
      <c r="K97" s="229"/>
    </row>
    <row r="98" spans="2:11" customFormat="1" ht="15" customHeight="1">
      <c r="B98" s="241"/>
      <c r="C98" s="242"/>
      <c r="D98" s="242"/>
      <c r="E98" s="242"/>
      <c r="F98" s="242"/>
      <c r="G98" s="242"/>
      <c r="H98" s="242"/>
      <c r="I98" s="242"/>
      <c r="J98" s="242"/>
      <c r="K98" s="243"/>
    </row>
    <row r="99" spans="2:11" customFormat="1" ht="18.75" customHeight="1">
      <c r="B99" s="244"/>
      <c r="C99" s="245"/>
      <c r="D99" s="245"/>
      <c r="E99" s="245"/>
      <c r="F99" s="245"/>
      <c r="G99" s="245"/>
      <c r="H99" s="245"/>
      <c r="I99" s="245"/>
      <c r="J99" s="245"/>
      <c r="K99" s="244"/>
    </row>
    <row r="100" spans="2:11" customFormat="1" ht="18.75" customHeight="1">
      <c r="B100" s="224"/>
      <c r="C100" s="224"/>
      <c r="D100" s="224"/>
      <c r="E100" s="224"/>
      <c r="F100" s="224"/>
      <c r="G100" s="224"/>
      <c r="H100" s="224"/>
      <c r="I100" s="224"/>
      <c r="J100" s="224"/>
      <c r="K100" s="224"/>
    </row>
    <row r="101" spans="2:11" customFormat="1" ht="7.5" customHeight="1">
      <c r="B101" s="225"/>
      <c r="C101" s="226"/>
      <c r="D101" s="226"/>
      <c r="E101" s="226"/>
      <c r="F101" s="226"/>
      <c r="G101" s="226"/>
      <c r="H101" s="226"/>
      <c r="I101" s="226"/>
      <c r="J101" s="226"/>
      <c r="K101" s="227"/>
    </row>
    <row r="102" spans="2:11" customFormat="1" ht="45" customHeight="1">
      <c r="B102" s="228"/>
      <c r="C102" s="340" t="s">
        <v>1925</v>
      </c>
      <c r="D102" s="340"/>
      <c r="E102" s="340"/>
      <c r="F102" s="340"/>
      <c r="G102" s="340"/>
      <c r="H102" s="340"/>
      <c r="I102" s="340"/>
      <c r="J102" s="340"/>
      <c r="K102" s="229"/>
    </row>
    <row r="103" spans="2:11" customFormat="1" ht="17.25" customHeight="1">
      <c r="B103" s="228"/>
      <c r="C103" s="230" t="s">
        <v>1880</v>
      </c>
      <c r="D103" s="230"/>
      <c r="E103" s="230"/>
      <c r="F103" s="230" t="s">
        <v>1881</v>
      </c>
      <c r="G103" s="231"/>
      <c r="H103" s="230" t="s">
        <v>54</v>
      </c>
      <c r="I103" s="230" t="s">
        <v>57</v>
      </c>
      <c r="J103" s="230" t="s">
        <v>1882</v>
      </c>
      <c r="K103" s="229"/>
    </row>
    <row r="104" spans="2:11" customFormat="1" ht="17.25" customHeight="1">
      <c r="B104" s="228"/>
      <c r="C104" s="232" t="s">
        <v>1883</v>
      </c>
      <c r="D104" s="232"/>
      <c r="E104" s="232"/>
      <c r="F104" s="233" t="s">
        <v>1884</v>
      </c>
      <c r="G104" s="234"/>
      <c r="H104" s="232"/>
      <c r="I104" s="232"/>
      <c r="J104" s="232" t="s">
        <v>1885</v>
      </c>
      <c r="K104" s="229"/>
    </row>
    <row r="105" spans="2:11" customFormat="1" ht="5.25" customHeight="1">
      <c r="B105" s="228"/>
      <c r="C105" s="230"/>
      <c r="D105" s="230"/>
      <c r="E105" s="230"/>
      <c r="F105" s="230"/>
      <c r="G105" s="246"/>
      <c r="H105" s="230"/>
      <c r="I105" s="230"/>
      <c r="J105" s="230"/>
      <c r="K105" s="229"/>
    </row>
    <row r="106" spans="2:11" customFormat="1" ht="15" customHeight="1">
      <c r="B106" s="228"/>
      <c r="C106" s="217" t="s">
        <v>53</v>
      </c>
      <c r="D106" s="237"/>
      <c r="E106" s="237"/>
      <c r="F106" s="238" t="s">
        <v>1886</v>
      </c>
      <c r="G106" s="217"/>
      <c r="H106" s="217" t="s">
        <v>1926</v>
      </c>
      <c r="I106" s="217" t="s">
        <v>1888</v>
      </c>
      <c r="J106" s="217">
        <v>20</v>
      </c>
      <c r="K106" s="229"/>
    </row>
    <row r="107" spans="2:11" customFormat="1" ht="15" customHeight="1">
      <c r="B107" s="228"/>
      <c r="C107" s="217" t="s">
        <v>1889</v>
      </c>
      <c r="D107" s="217"/>
      <c r="E107" s="217"/>
      <c r="F107" s="238" t="s">
        <v>1886</v>
      </c>
      <c r="G107" s="217"/>
      <c r="H107" s="217" t="s">
        <v>1926</v>
      </c>
      <c r="I107" s="217" t="s">
        <v>1888</v>
      </c>
      <c r="J107" s="217">
        <v>120</v>
      </c>
      <c r="K107" s="229"/>
    </row>
    <row r="108" spans="2:11" customFormat="1" ht="15" customHeight="1">
      <c r="B108" s="240"/>
      <c r="C108" s="217" t="s">
        <v>1891</v>
      </c>
      <c r="D108" s="217"/>
      <c r="E108" s="217"/>
      <c r="F108" s="238" t="s">
        <v>1892</v>
      </c>
      <c r="G108" s="217"/>
      <c r="H108" s="217" t="s">
        <v>1926</v>
      </c>
      <c r="I108" s="217" t="s">
        <v>1888</v>
      </c>
      <c r="J108" s="217">
        <v>50</v>
      </c>
      <c r="K108" s="229"/>
    </row>
    <row r="109" spans="2:11" customFormat="1" ht="15" customHeight="1">
      <c r="B109" s="240"/>
      <c r="C109" s="217" t="s">
        <v>1894</v>
      </c>
      <c r="D109" s="217"/>
      <c r="E109" s="217"/>
      <c r="F109" s="238" t="s">
        <v>1886</v>
      </c>
      <c r="G109" s="217"/>
      <c r="H109" s="217" t="s">
        <v>1926</v>
      </c>
      <c r="I109" s="217" t="s">
        <v>1896</v>
      </c>
      <c r="J109" s="217"/>
      <c r="K109" s="229"/>
    </row>
    <row r="110" spans="2:11" customFormat="1" ht="15" customHeight="1">
      <c r="B110" s="240"/>
      <c r="C110" s="217" t="s">
        <v>1905</v>
      </c>
      <c r="D110" s="217"/>
      <c r="E110" s="217"/>
      <c r="F110" s="238" t="s">
        <v>1892</v>
      </c>
      <c r="G110" s="217"/>
      <c r="H110" s="217" t="s">
        <v>1926</v>
      </c>
      <c r="I110" s="217" t="s">
        <v>1888</v>
      </c>
      <c r="J110" s="217">
        <v>50</v>
      </c>
      <c r="K110" s="229"/>
    </row>
    <row r="111" spans="2:11" customFormat="1" ht="15" customHeight="1">
      <c r="B111" s="240"/>
      <c r="C111" s="217" t="s">
        <v>1913</v>
      </c>
      <c r="D111" s="217"/>
      <c r="E111" s="217"/>
      <c r="F111" s="238" t="s">
        <v>1892</v>
      </c>
      <c r="G111" s="217"/>
      <c r="H111" s="217" t="s">
        <v>1926</v>
      </c>
      <c r="I111" s="217" t="s">
        <v>1888</v>
      </c>
      <c r="J111" s="217">
        <v>50</v>
      </c>
      <c r="K111" s="229"/>
    </row>
    <row r="112" spans="2:11" customFormat="1" ht="15" customHeight="1">
      <c r="B112" s="240"/>
      <c r="C112" s="217" t="s">
        <v>1911</v>
      </c>
      <c r="D112" s="217"/>
      <c r="E112" s="217"/>
      <c r="F112" s="238" t="s">
        <v>1892</v>
      </c>
      <c r="G112" s="217"/>
      <c r="H112" s="217" t="s">
        <v>1926</v>
      </c>
      <c r="I112" s="217" t="s">
        <v>1888</v>
      </c>
      <c r="J112" s="217">
        <v>50</v>
      </c>
      <c r="K112" s="229"/>
    </row>
    <row r="113" spans="2:11" customFormat="1" ht="15" customHeight="1">
      <c r="B113" s="240"/>
      <c r="C113" s="217" t="s">
        <v>53</v>
      </c>
      <c r="D113" s="217"/>
      <c r="E113" s="217"/>
      <c r="F113" s="238" t="s">
        <v>1886</v>
      </c>
      <c r="G113" s="217"/>
      <c r="H113" s="217" t="s">
        <v>1927</v>
      </c>
      <c r="I113" s="217" t="s">
        <v>1888</v>
      </c>
      <c r="J113" s="217">
        <v>20</v>
      </c>
      <c r="K113" s="229"/>
    </row>
    <row r="114" spans="2:11" customFormat="1" ht="15" customHeight="1">
      <c r="B114" s="240"/>
      <c r="C114" s="217" t="s">
        <v>1928</v>
      </c>
      <c r="D114" s="217"/>
      <c r="E114" s="217"/>
      <c r="F114" s="238" t="s">
        <v>1886</v>
      </c>
      <c r="G114" s="217"/>
      <c r="H114" s="217" t="s">
        <v>1929</v>
      </c>
      <c r="I114" s="217" t="s">
        <v>1888</v>
      </c>
      <c r="J114" s="217">
        <v>120</v>
      </c>
      <c r="K114" s="229"/>
    </row>
    <row r="115" spans="2:11" customFormat="1" ht="15" customHeight="1">
      <c r="B115" s="240"/>
      <c r="C115" s="217" t="s">
        <v>38</v>
      </c>
      <c r="D115" s="217"/>
      <c r="E115" s="217"/>
      <c r="F115" s="238" t="s">
        <v>1886</v>
      </c>
      <c r="G115" s="217"/>
      <c r="H115" s="217" t="s">
        <v>1930</v>
      </c>
      <c r="I115" s="217" t="s">
        <v>1921</v>
      </c>
      <c r="J115" s="217"/>
      <c r="K115" s="229"/>
    </row>
    <row r="116" spans="2:11" customFormat="1" ht="15" customHeight="1">
      <c r="B116" s="240"/>
      <c r="C116" s="217" t="s">
        <v>48</v>
      </c>
      <c r="D116" s="217"/>
      <c r="E116" s="217"/>
      <c r="F116" s="238" t="s">
        <v>1886</v>
      </c>
      <c r="G116" s="217"/>
      <c r="H116" s="217" t="s">
        <v>1931</v>
      </c>
      <c r="I116" s="217" t="s">
        <v>1921</v>
      </c>
      <c r="J116" s="217"/>
      <c r="K116" s="229"/>
    </row>
    <row r="117" spans="2:11" customFormat="1" ht="15" customHeight="1">
      <c r="B117" s="240"/>
      <c r="C117" s="217" t="s">
        <v>57</v>
      </c>
      <c r="D117" s="217"/>
      <c r="E117" s="217"/>
      <c r="F117" s="238" t="s">
        <v>1886</v>
      </c>
      <c r="G117" s="217"/>
      <c r="H117" s="217" t="s">
        <v>1932</v>
      </c>
      <c r="I117" s="217" t="s">
        <v>1933</v>
      </c>
      <c r="J117" s="217"/>
      <c r="K117" s="229"/>
    </row>
    <row r="118" spans="2:11" customFormat="1" ht="15" customHeight="1">
      <c r="B118" s="241"/>
      <c r="C118" s="247"/>
      <c r="D118" s="247"/>
      <c r="E118" s="247"/>
      <c r="F118" s="247"/>
      <c r="G118" s="247"/>
      <c r="H118" s="247"/>
      <c r="I118" s="247"/>
      <c r="J118" s="247"/>
      <c r="K118" s="243"/>
    </row>
    <row r="119" spans="2:11" customFormat="1" ht="18.75" customHeight="1">
      <c r="B119" s="248"/>
      <c r="C119" s="249"/>
      <c r="D119" s="249"/>
      <c r="E119" s="249"/>
      <c r="F119" s="250"/>
      <c r="G119" s="249"/>
      <c r="H119" s="249"/>
      <c r="I119" s="249"/>
      <c r="J119" s="249"/>
      <c r="K119" s="248"/>
    </row>
    <row r="120" spans="2:11" customFormat="1" ht="18.75" customHeight="1">
      <c r="B120" s="224"/>
      <c r="C120" s="224"/>
      <c r="D120" s="224"/>
      <c r="E120" s="224"/>
      <c r="F120" s="224"/>
      <c r="G120" s="224"/>
      <c r="H120" s="224"/>
      <c r="I120" s="224"/>
      <c r="J120" s="224"/>
      <c r="K120" s="224"/>
    </row>
    <row r="121" spans="2:11" customFormat="1" ht="7.5" customHeight="1">
      <c r="B121" s="251"/>
      <c r="C121" s="252"/>
      <c r="D121" s="252"/>
      <c r="E121" s="252"/>
      <c r="F121" s="252"/>
      <c r="G121" s="252"/>
      <c r="H121" s="252"/>
      <c r="I121" s="252"/>
      <c r="J121" s="252"/>
      <c r="K121" s="253"/>
    </row>
    <row r="122" spans="2:11" customFormat="1" ht="45" customHeight="1">
      <c r="B122" s="254"/>
      <c r="C122" s="338" t="s">
        <v>1934</v>
      </c>
      <c r="D122" s="338"/>
      <c r="E122" s="338"/>
      <c r="F122" s="338"/>
      <c r="G122" s="338"/>
      <c r="H122" s="338"/>
      <c r="I122" s="338"/>
      <c r="J122" s="338"/>
      <c r="K122" s="255"/>
    </row>
    <row r="123" spans="2:11" customFormat="1" ht="17.25" customHeight="1">
      <c r="B123" s="256"/>
      <c r="C123" s="230" t="s">
        <v>1880</v>
      </c>
      <c r="D123" s="230"/>
      <c r="E123" s="230"/>
      <c r="F123" s="230" t="s">
        <v>1881</v>
      </c>
      <c r="G123" s="231"/>
      <c r="H123" s="230" t="s">
        <v>54</v>
      </c>
      <c r="I123" s="230" t="s">
        <v>57</v>
      </c>
      <c r="J123" s="230" t="s">
        <v>1882</v>
      </c>
      <c r="K123" s="257"/>
    </row>
    <row r="124" spans="2:11" customFormat="1" ht="17.25" customHeight="1">
      <c r="B124" s="256"/>
      <c r="C124" s="232" t="s">
        <v>1883</v>
      </c>
      <c r="D124" s="232"/>
      <c r="E124" s="232"/>
      <c r="F124" s="233" t="s">
        <v>1884</v>
      </c>
      <c r="G124" s="234"/>
      <c r="H124" s="232"/>
      <c r="I124" s="232"/>
      <c r="J124" s="232" t="s">
        <v>1885</v>
      </c>
      <c r="K124" s="257"/>
    </row>
    <row r="125" spans="2:11" customFormat="1" ht="5.25" customHeight="1">
      <c r="B125" s="258"/>
      <c r="C125" s="235"/>
      <c r="D125" s="235"/>
      <c r="E125" s="235"/>
      <c r="F125" s="235"/>
      <c r="G125" s="259"/>
      <c r="H125" s="235"/>
      <c r="I125" s="235"/>
      <c r="J125" s="235"/>
      <c r="K125" s="260"/>
    </row>
    <row r="126" spans="2:11" customFormat="1" ht="15" customHeight="1">
      <c r="B126" s="258"/>
      <c r="C126" s="217" t="s">
        <v>1889</v>
      </c>
      <c r="D126" s="237"/>
      <c r="E126" s="237"/>
      <c r="F126" s="238" t="s">
        <v>1886</v>
      </c>
      <c r="G126" s="217"/>
      <c r="H126" s="217" t="s">
        <v>1926</v>
      </c>
      <c r="I126" s="217" t="s">
        <v>1888</v>
      </c>
      <c r="J126" s="217">
        <v>120</v>
      </c>
      <c r="K126" s="261"/>
    </row>
    <row r="127" spans="2:11" customFormat="1" ht="15" customHeight="1">
      <c r="B127" s="258"/>
      <c r="C127" s="217" t="s">
        <v>1935</v>
      </c>
      <c r="D127" s="217"/>
      <c r="E127" s="217"/>
      <c r="F127" s="238" t="s">
        <v>1886</v>
      </c>
      <c r="G127" s="217"/>
      <c r="H127" s="217" t="s">
        <v>1936</v>
      </c>
      <c r="I127" s="217" t="s">
        <v>1888</v>
      </c>
      <c r="J127" s="217" t="s">
        <v>1937</v>
      </c>
      <c r="K127" s="261"/>
    </row>
    <row r="128" spans="2:11" customFormat="1" ht="15" customHeight="1">
      <c r="B128" s="258"/>
      <c r="C128" s="217" t="s">
        <v>88</v>
      </c>
      <c r="D128" s="217"/>
      <c r="E128" s="217"/>
      <c r="F128" s="238" t="s">
        <v>1886</v>
      </c>
      <c r="G128" s="217"/>
      <c r="H128" s="217" t="s">
        <v>1938</v>
      </c>
      <c r="I128" s="217" t="s">
        <v>1888</v>
      </c>
      <c r="J128" s="217" t="s">
        <v>1937</v>
      </c>
      <c r="K128" s="261"/>
    </row>
    <row r="129" spans="2:11" customFormat="1" ht="15" customHeight="1">
      <c r="B129" s="258"/>
      <c r="C129" s="217" t="s">
        <v>1897</v>
      </c>
      <c r="D129" s="217"/>
      <c r="E129" s="217"/>
      <c r="F129" s="238" t="s">
        <v>1892</v>
      </c>
      <c r="G129" s="217"/>
      <c r="H129" s="217" t="s">
        <v>1898</v>
      </c>
      <c r="I129" s="217" t="s">
        <v>1888</v>
      </c>
      <c r="J129" s="217">
        <v>15</v>
      </c>
      <c r="K129" s="261"/>
    </row>
    <row r="130" spans="2:11" customFormat="1" ht="15" customHeight="1">
      <c r="B130" s="258"/>
      <c r="C130" s="217" t="s">
        <v>1899</v>
      </c>
      <c r="D130" s="217"/>
      <c r="E130" s="217"/>
      <c r="F130" s="238" t="s">
        <v>1892</v>
      </c>
      <c r="G130" s="217"/>
      <c r="H130" s="217" t="s">
        <v>1900</v>
      </c>
      <c r="I130" s="217" t="s">
        <v>1888</v>
      </c>
      <c r="J130" s="217">
        <v>15</v>
      </c>
      <c r="K130" s="261"/>
    </row>
    <row r="131" spans="2:11" customFormat="1" ht="15" customHeight="1">
      <c r="B131" s="258"/>
      <c r="C131" s="217" t="s">
        <v>1901</v>
      </c>
      <c r="D131" s="217"/>
      <c r="E131" s="217"/>
      <c r="F131" s="238" t="s">
        <v>1892</v>
      </c>
      <c r="G131" s="217"/>
      <c r="H131" s="217" t="s">
        <v>1902</v>
      </c>
      <c r="I131" s="217" t="s">
        <v>1888</v>
      </c>
      <c r="J131" s="217">
        <v>20</v>
      </c>
      <c r="K131" s="261"/>
    </row>
    <row r="132" spans="2:11" customFormat="1" ht="15" customHeight="1">
      <c r="B132" s="258"/>
      <c r="C132" s="217" t="s">
        <v>1903</v>
      </c>
      <c r="D132" s="217"/>
      <c r="E132" s="217"/>
      <c r="F132" s="238" t="s">
        <v>1892</v>
      </c>
      <c r="G132" s="217"/>
      <c r="H132" s="217" t="s">
        <v>1904</v>
      </c>
      <c r="I132" s="217" t="s">
        <v>1888</v>
      </c>
      <c r="J132" s="217">
        <v>20</v>
      </c>
      <c r="K132" s="261"/>
    </row>
    <row r="133" spans="2:11" customFormat="1" ht="15" customHeight="1">
      <c r="B133" s="258"/>
      <c r="C133" s="217" t="s">
        <v>1891</v>
      </c>
      <c r="D133" s="217"/>
      <c r="E133" s="217"/>
      <c r="F133" s="238" t="s">
        <v>1892</v>
      </c>
      <c r="G133" s="217"/>
      <c r="H133" s="217" t="s">
        <v>1926</v>
      </c>
      <c r="I133" s="217" t="s">
        <v>1888</v>
      </c>
      <c r="J133" s="217">
        <v>50</v>
      </c>
      <c r="K133" s="261"/>
    </row>
    <row r="134" spans="2:11" customFormat="1" ht="15" customHeight="1">
      <c r="B134" s="258"/>
      <c r="C134" s="217" t="s">
        <v>1905</v>
      </c>
      <c r="D134" s="217"/>
      <c r="E134" s="217"/>
      <c r="F134" s="238" t="s">
        <v>1892</v>
      </c>
      <c r="G134" s="217"/>
      <c r="H134" s="217" t="s">
        <v>1926</v>
      </c>
      <c r="I134" s="217" t="s">
        <v>1888</v>
      </c>
      <c r="J134" s="217">
        <v>50</v>
      </c>
      <c r="K134" s="261"/>
    </row>
    <row r="135" spans="2:11" customFormat="1" ht="15" customHeight="1">
      <c r="B135" s="258"/>
      <c r="C135" s="217" t="s">
        <v>1911</v>
      </c>
      <c r="D135" s="217"/>
      <c r="E135" s="217"/>
      <c r="F135" s="238" t="s">
        <v>1892</v>
      </c>
      <c r="G135" s="217"/>
      <c r="H135" s="217" t="s">
        <v>1926</v>
      </c>
      <c r="I135" s="217" t="s">
        <v>1888</v>
      </c>
      <c r="J135" s="217">
        <v>50</v>
      </c>
      <c r="K135" s="261"/>
    </row>
    <row r="136" spans="2:11" customFormat="1" ht="15" customHeight="1">
      <c r="B136" s="258"/>
      <c r="C136" s="217" t="s">
        <v>1913</v>
      </c>
      <c r="D136" s="217"/>
      <c r="E136" s="217"/>
      <c r="F136" s="238" t="s">
        <v>1892</v>
      </c>
      <c r="G136" s="217"/>
      <c r="H136" s="217" t="s">
        <v>1926</v>
      </c>
      <c r="I136" s="217" t="s">
        <v>1888</v>
      </c>
      <c r="J136" s="217">
        <v>50</v>
      </c>
      <c r="K136" s="261"/>
    </row>
    <row r="137" spans="2:11" customFormat="1" ht="15" customHeight="1">
      <c r="B137" s="258"/>
      <c r="C137" s="217" t="s">
        <v>1914</v>
      </c>
      <c r="D137" s="217"/>
      <c r="E137" s="217"/>
      <c r="F137" s="238" t="s">
        <v>1892</v>
      </c>
      <c r="G137" s="217"/>
      <c r="H137" s="217" t="s">
        <v>1939</v>
      </c>
      <c r="I137" s="217" t="s">
        <v>1888</v>
      </c>
      <c r="J137" s="217">
        <v>255</v>
      </c>
      <c r="K137" s="261"/>
    </row>
    <row r="138" spans="2:11" customFormat="1" ht="15" customHeight="1">
      <c r="B138" s="258"/>
      <c r="C138" s="217" t="s">
        <v>1916</v>
      </c>
      <c r="D138" s="217"/>
      <c r="E138" s="217"/>
      <c r="F138" s="238" t="s">
        <v>1886</v>
      </c>
      <c r="G138" s="217"/>
      <c r="H138" s="217" t="s">
        <v>1940</v>
      </c>
      <c r="I138" s="217" t="s">
        <v>1918</v>
      </c>
      <c r="J138" s="217"/>
      <c r="K138" s="261"/>
    </row>
    <row r="139" spans="2:11" customFormat="1" ht="15" customHeight="1">
      <c r="B139" s="258"/>
      <c r="C139" s="217" t="s">
        <v>1919</v>
      </c>
      <c r="D139" s="217"/>
      <c r="E139" s="217"/>
      <c r="F139" s="238" t="s">
        <v>1886</v>
      </c>
      <c r="G139" s="217"/>
      <c r="H139" s="217" t="s">
        <v>1941</v>
      </c>
      <c r="I139" s="217" t="s">
        <v>1921</v>
      </c>
      <c r="J139" s="217"/>
      <c r="K139" s="261"/>
    </row>
    <row r="140" spans="2:11" customFormat="1" ht="15" customHeight="1">
      <c r="B140" s="258"/>
      <c r="C140" s="217" t="s">
        <v>1922</v>
      </c>
      <c r="D140" s="217"/>
      <c r="E140" s="217"/>
      <c r="F140" s="238" t="s">
        <v>1886</v>
      </c>
      <c r="G140" s="217"/>
      <c r="H140" s="217" t="s">
        <v>1922</v>
      </c>
      <c r="I140" s="217" t="s">
        <v>1921</v>
      </c>
      <c r="J140" s="217"/>
      <c r="K140" s="261"/>
    </row>
    <row r="141" spans="2:11" customFormat="1" ht="15" customHeight="1">
      <c r="B141" s="258"/>
      <c r="C141" s="217" t="s">
        <v>38</v>
      </c>
      <c r="D141" s="217"/>
      <c r="E141" s="217"/>
      <c r="F141" s="238" t="s">
        <v>1886</v>
      </c>
      <c r="G141" s="217"/>
      <c r="H141" s="217" t="s">
        <v>1942</v>
      </c>
      <c r="I141" s="217" t="s">
        <v>1921</v>
      </c>
      <c r="J141" s="217"/>
      <c r="K141" s="261"/>
    </row>
    <row r="142" spans="2:11" customFormat="1" ht="15" customHeight="1">
      <c r="B142" s="258"/>
      <c r="C142" s="217" t="s">
        <v>1943</v>
      </c>
      <c r="D142" s="217"/>
      <c r="E142" s="217"/>
      <c r="F142" s="238" t="s">
        <v>1886</v>
      </c>
      <c r="G142" s="217"/>
      <c r="H142" s="217" t="s">
        <v>1944</v>
      </c>
      <c r="I142" s="217" t="s">
        <v>1921</v>
      </c>
      <c r="J142" s="217"/>
      <c r="K142" s="261"/>
    </row>
    <row r="143" spans="2:11" customFormat="1" ht="15" customHeight="1">
      <c r="B143" s="262"/>
      <c r="C143" s="263"/>
      <c r="D143" s="263"/>
      <c r="E143" s="263"/>
      <c r="F143" s="263"/>
      <c r="G143" s="263"/>
      <c r="H143" s="263"/>
      <c r="I143" s="263"/>
      <c r="J143" s="263"/>
      <c r="K143" s="264"/>
    </row>
    <row r="144" spans="2:11" customFormat="1" ht="18.75" customHeight="1">
      <c r="B144" s="249"/>
      <c r="C144" s="249"/>
      <c r="D144" s="249"/>
      <c r="E144" s="249"/>
      <c r="F144" s="250"/>
      <c r="G144" s="249"/>
      <c r="H144" s="249"/>
      <c r="I144" s="249"/>
      <c r="J144" s="249"/>
      <c r="K144" s="249"/>
    </row>
    <row r="145" spans="2:11" customFormat="1" ht="18.75" customHeight="1">
      <c r="B145" s="224"/>
      <c r="C145" s="224"/>
      <c r="D145" s="224"/>
      <c r="E145" s="224"/>
      <c r="F145" s="224"/>
      <c r="G145" s="224"/>
      <c r="H145" s="224"/>
      <c r="I145" s="224"/>
      <c r="J145" s="224"/>
      <c r="K145" s="224"/>
    </row>
    <row r="146" spans="2:11" customFormat="1" ht="7.5" customHeight="1">
      <c r="B146" s="225"/>
      <c r="C146" s="226"/>
      <c r="D146" s="226"/>
      <c r="E146" s="226"/>
      <c r="F146" s="226"/>
      <c r="G146" s="226"/>
      <c r="H146" s="226"/>
      <c r="I146" s="226"/>
      <c r="J146" s="226"/>
      <c r="K146" s="227"/>
    </row>
    <row r="147" spans="2:11" customFormat="1" ht="45" customHeight="1">
      <c r="B147" s="228"/>
      <c r="C147" s="340" t="s">
        <v>1945</v>
      </c>
      <c r="D147" s="340"/>
      <c r="E147" s="340"/>
      <c r="F147" s="340"/>
      <c r="G147" s="340"/>
      <c r="H147" s="340"/>
      <c r="I147" s="340"/>
      <c r="J147" s="340"/>
      <c r="K147" s="229"/>
    </row>
    <row r="148" spans="2:11" customFormat="1" ht="17.25" customHeight="1">
      <c r="B148" s="228"/>
      <c r="C148" s="230" t="s">
        <v>1880</v>
      </c>
      <c r="D148" s="230"/>
      <c r="E148" s="230"/>
      <c r="F148" s="230" t="s">
        <v>1881</v>
      </c>
      <c r="G148" s="231"/>
      <c r="H148" s="230" t="s">
        <v>54</v>
      </c>
      <c r="I148" s="230" t="s">
        <v>57</v>
      </c>
      <c r="J148" s="230" t="s">
        <v>1882</v>
      </c>
      <c r="K148" s="229"/>
    </row>
    <row r="149" spans="2:11" customFormat="1" ht="17.25" customHeight="1">
      <c r="B149" s="228"/>
      <c r="C149" s="232" t="s">
        <v>1883</v>
      </c>
      <c r="D149" s="232"/>
      <c r="E149" s="232"/>
      <c r="F149" s="233" t="s">
        <v>1884</v>
      </c>
      <c r="G149" s="234"/>
      <c r="H149" s="232"/>
      <c r="I149" s="232"/>
      <c r="J149" s="232" t="s">
        <v>1885</v>
      </c>
      <c r="K149" s="229"/>
    </row>
    <row r="150" spans="2:11" customFormat="1" ht="5.25" customHeight="1">
      <c r="B150" s="240"/>
      <c r="C150" s="235"/>
      <c r="D150" s="235"/>
      <c r="E150" s="235"/>
      <c r="F150" s="235"/>
      <c r="G150" s="236"/>
      <c r="H150" s="235"/>
      <c r="I150" s="235"/>
      <c r="J150" s="235"/>
      <c r="K150" s="261"/>
    </row>
    <row r="151" spans="2:11" customFormat="1" ht="15" customHeight="1">
      <c r="B151" s="240"/>
      <c r="C151" s="265" t="s">
        <v>1889</v>
      </c>
      <c r="D151" s="217"/>
      <c r="E151" s="217"/>
      <c r="F151" s="266" t="s">
        <v>1886</v>
      </c>
      <c r="G151" s="217"/>
      <c r="H151" s="265" t="s">
        <v>1926</v>
      </c>
      <c r="I151" s="265" t="s">
        <v>1888</v>
      </c>
      <c r="J151" s="265">
        <v>120</v>
      </c>
      <c r="K151" s="261"/>
    </row>
    <row r="152" spans="2:11" customFormat="1" ht="15" customHeight="1">
      <c r="B152" s="240"/>
      <c r="C152" s="265" t="s">
        <v>1935</v>
      </c>
      <c r="D152" s="217"/>
      <c r="E152" s="217"/>
      <c r="F152" s="266" t="s">
        <v>1886</v>
      </c>
      <c r="G152" s="217"/>
      <c r="H152" s="265" t="s">
        <v>1946</v>
      </c>
      <c r="I152" s="265" t="s">
        <v>1888</v>
      </c>
      <c r="J152" s="265" t="s">
        <v>1937</v>
      </c>
      <c r="K152" s="261"/>
    </row>
    <row r="153" spans="2:11" customFormat="1" ht="15" customHeight="1">
      <c r="B153" s="240"/>
      <c r="C153" s="265" t="s">
        <v>88</v>
      </c>
      <c r="D153" s="217"/>
      <c r="E153" s="217"/>
      <c r="F153" s="266" t="s">
        <v>1886</v>
      </c>
      <c r="G153" s="217"/>
      <c r="H153" s="265" t="s">
        <v>1947</v>
      </c>
      <c r="I153" s="265" t="s">
        <v>1888</v>
      </c>
      <c r="J153" s="265" t="s">
        <v>1937</v>
      </c>
      <c r="K153" s="261"/>
    </row>
    <row r="154" spans="2:11" customFormat="1" ht="15" customHeight="1">
      <c r="B154" s="240"/>
      <c r="C154" s="265" t="s">
        <v>1891</v>
      </c>
      <c r="D154" s="217"/>
      <c r="E154" s="217"/>
      <c r="F154" s="266" t="s">
        <v>1892</v>
      </c>
      <c r="G154" s="217"/>
      <c r="H154" s="265" t="s">
        <v>1926</v>
      </c>
      <c r="I154" s="265" t="s">
        <v>1888</v>
      </c>
      <c r="J154" s="265">
        <v>50</v>
      </c>
      <c r="K154" s="261"/>
    </row>
    <row r="155" spans="2:11" customFormat="1" ht="15" customHeight="1">
      <c r="B155" s="240"/>
      <c r="C155" s="265" t="s">
        <v>1894</v>
      </c>
      <c r="D155" s="217"/>
      <c r="E155" s="217"/>
      <c r="F155" s="266" t="s">
        <v>1886</v>
      </c>
      <c r="G155" s="217"/>
      <c r="H155" s="265" t="s">
        <v>1926</v>
      </c>
      <c r="I155" s="265" t="s">
        <v>1896</v>
      </c>
      <c r="J155" s="265"/>
      <c r="K155" s="261"/>
    </row>
    <row r="156" spans="2:11" customFormat="1" ht="15" customHeight="1">
      <c r="B156" s="240"/>
      <c r="C156" s="265" t="s">
        <v>1905</v>
      </c>
      <c r="D156" s="217"/>
      <c r="E156" s="217"/>
      <c r="F156" s="266" t="s">
        <v>1892</v>
      </c>
      <c r="G156" s="217"/>
      <c r="H156" s="265" t="s">
        <v>1926</v>
      </c>
      <c r="I156" s="265" t="s">
        <v>1888</v>
      </c>
      <c r="J156" s="265">
        <v>50</v>
      </c>
      <c r="K156" s="261"/>
    </row>
    <row r="157" spans="2:11" customFormat="1" ht="15" customHeight="1">
      <c r="B157" s="240"/>
      <c r="C157" s="265" t="s">
        <v>1913</v>
      </c>
      <c r="D157" s="217"/>
      <c r="E157" s="217"/>
      <c r="F157" s="266" t="s">
        <v>1892</v>
      </c>
      <c r="G157" s="217"/>
      <c r="H157" s="265" t="s">
        <v>1926</v>
      </c>
      <c r="I157" s="265" t="s">
        <v>1888</v>
      </c>
      <c r="J157" s="265">
        <v>50</v>
      </c>
      <c r="K157" s="261"/>
    </row>
    <row r="158" spans="2:11" customFormat="1" ht="15" customHeight="1">
      <c r="B158" s="240"/>
      <c r="C158" s="265" t="s">
        <v>1911</v>
      </c>
      <c r="D158" s="217"/>
      <c r="E158" s="217"/>
      <c r="F158" s="266" t="s">
        <v>1892</v>
      </c>
      <c r="G158" s="217"/>
      <c r="H158" s="265" t="s">
        <v>1926</v>
      </c>
      <c r="I158" s="265" t="s">
        <v>1888</v>
      </c>
      <c r="J158" s="265">
        <v>50</v>
      </c>
      <c r="K158" s="261"/>
    </row>
    <row r="159" spans="2:11" customFormat="1" ht="15" customHeight="1">
      <c r="B159" s="240"/>
      <c r="C159" s="265" t="s">
        <v>116</v>
      </c>
      <c r="D159" s="217"/>
      <c r="E159" s="217"/>
      <c r="F159" s="266" t="s">
        <v>1886</v>
      </c>
      <c r="G159" s="217"/>
      <c r="H159" s="265" t="s">
        <v>1948</v>
      </c>
      <c r="I159" s="265" t="s">
        <v>1888</v>
      </c>
      <c r="J159" s="265" t="s">
        <v>1949</v>
      </c>
      <c r="K159" s="261"/>
    </row>
    <row r="160" spans="2:11" customFormat="1" ht="15" customHeight="1">
      <c r="B160" s="240"/>
      <c r="C160" s="265" t="s">
        <v>1950</v>
      </c>
      <c r="D160" s="217"/>
      <c r="E160" s="217"/>
      <c r="F160" s="266" t="s">
        <v>1886</v>
      </c>
      <c r="G160" s="217"/>
      <c r="H160" s="265" t="s">
        <v>1951</v>
      </c>
      <c r="I160" s="265" t="s">
        <v>1921</v>
      </c>
      <c r="J160" s="265"/>
      <c r="K160" s="261"/>
    </row>
    <row r="161" spans="2:11" customFormat="1" ht="15" customHeight="1">
      <c r="B161" s="267"/>
      <c r="C161" s="247"/>
      <c r="D161" s="247"/>
      <c r="E161" s="247"/>
      <c r="F161" s="247"/>
      <c r="G161" s="247"/>
      <c r="H161" s="247"/>
      <c r="I161" s="247"/>
      <c r="J161" s="247"/>
      <c r="K161" s="268"/>
    </row>
    <row r="162" spans="2:11" customFormat="1" ht="18.75" customHeight="1">
      <c r="B162" s="249"/>
      <c r="C162" s="259"/>
      <c r="D162" s="259"/>
      <c r="E162" s="259"/>
      <c r="F162" s="269"/>
      <c r="G162" s="259"/>
      <c r="H162" s="259"/>
      <c r="I162" s="259"/>
      <c r="J162" s="259"/>
      <c r="K162" s="249"/>
    </row>
    <row r="163" spans="2:11" customFormat="1" ht="18.75" customHeight="1">
      <c r="B163" s="224"/>
      <c r="C163" s="224"/>
      <c r="D163" s="224"/>
      <c r="E163" s="224"/>
      <c r="F163" s="224"/>
      <c r="G163" s="224"/>
      <c r="H163" s="224"/>
      <c r="I163" s="224"/>
      <c r="J163" s="224"/>
      <c r="K163" s="224"/>
    </row>
    <row r="164" spans="2:11" customFormat="1" ht="7.5" customHeight="1">
      <c r="B164" s="206"/>
      <c r="C164" s="207"/>
      <c r="D164" s="207"/>
      <c r="E164" s="207"/>
      <c r="F164" s="207"/>
      <c r="G164" s="207"/>
      <c r="H164" s="207"/>
      <c r="I164" s="207"/>
      <c r="J164" s="207"/>
      <c r="K164" s="208"/>
    </row>
    <row r="165" spans="2:11" customFormat="1" ht="45" customHeight="1">
      <c r="B165" s="209"/>
      <c r="C165" s="338" t="s">
        <v>1952</v>
      </c>
      <c r="D165" s="338"/>
      <c r="E165" s="338"/>
      <c r="F165" s="338"/>
      <c r="G165" s="338"/>
      <c r="H165" s="338"/>
      <c r="I165" s="338"/>
      <c r="J165" s="338"/>
      <c r="K165" s="210"/>
    </row>
    <row r="166" spans="2:11" customFormat="1" ht="17.25" customHeight="1">
      <c r="B166" s="209"/>
      <c r="C166" s="230" t="s">
        <v>1880</v>
      </c>
      <c r="D166" s="230"/>
      <c r="E166" s="230"/>
      <c r="F166" s="230" t="s">
        <v>1881</v>
      </c>
      <c r="G166" s="270"/>
      <c r="H166" s="271" t="s">
        <v>54</v>
      </c>
      <c r="I166" s="271" t="s">
        <v>57</v>
      </c>
      <c r="J166" s="230" t="s">
        <v>1882</v>
      </c>
      <c r="K166" s="210"/>
    </row>
    <row r="167" spans="2:11" customFormat="1" ht="17.25" customHeight="1">
      <c r="B167" s="211"/>
      <c r="C167" s="232" t="s">
        <v>1883</v>
      </c>
      <c r="D167" s="232"/>
      <c r="E167" s="232"/>
      <c r="F167" s="233" t="s">
        <v>1884</v>
      </c>
      <c r="G167" s="272"/>
      <c r="H167" s="273"/>
      <c r="I167" s="273"/>
      <c r="J167" s="232" t="s">
        <v>1885</v>
      </c>
      <c r="K167" s="212"/>
    </row>
    <row r="168" spans="2:11" customFormat="1" ht="5.25" customHeight="1">
      <c r="B168" s="240"/>
      <c r="C168" s="235"/>
      <c r="D168" s="235"/>
      <c r="E168" s="235"/>
      <c r="F168" s="235"/>
      <c r="G168" s="236"/>
      <c r="H168" s="235"/>
      <c r="I168" s="235"/>
      <c r="J168" s="235"/>
      <c r="K168" s="261"/>
    </row>
    <row r="169" spans="2:11" customFormat="1" ht="15" customHeight="1">
      <c r="B169" s="240"/>
      <c r="C169" s="217" t="s">
        <v>1889</v>
      </c>
      <c r="D169" s="217"/>
      <c r="E169" s="217"/>
      <c r="F169" s="238" t="s">
        <v>1886</v>
      </c>
      <c r="G169" s="217"/>
      <c r="H169" s="217" t="s">
        <v>1926</v>
      </c>
      <c r="I169" s="217" t="s">
        <v>1888</v>
      </c>
      <c r="J169" s="217">
        <v>120</v>
      </c>
      <c r="K169" s="261"/>
    </row>
    <row r="170" spans="2:11" customFormat="1" ht="15" customHeight="1">
      <c r="B170" s="240"/>
      <c r="C170" s="217" t="s">
        <v>1935</v>
      </c>
      <c r="D170" s="217"/>
      <c r="E170" s="217"/>
      <c r="F170" s="238" t="s">
        <v>1886</v>
      </c>
      <c r="G170" s="217"/>
      <c r="H170" s="217" t="s">
        <v>1936</v>
      </c>
      <c r="I170" s="217" t="s">
        <v>1888</v>
      </c>
      <c r="J170" s="217" t="s">
        <v>1937</v>
      </c>
      <c r="K170" s="261"/>
    </row>
    <row r="171" spans="2:11" customFormat="1" ht="15" customHeight="1">
      <c r="B171" s="240"/>
      <c r="C171" s="217" t="s">
        <v>88</v>
      </c>
      <c r="D171" s="217"/>
      <c r="E171" s="217"/>
      <c r="F171" s="238" t="s">
        <v>1886</v>
      </c>
      <c r="G171" s="217"/>
      <c r="H171" s="217" t="s">
        <v>1953</v>
      </c>
      <c r="I171" s="217" t="s">
        <v>1888</v>
      </c>
      <c r="J171" s="217" t="s">
        <v>1937</v>
      </c>
      <c r="K171" s="261"/>
    </row>
    <row r="172" spans="2:11" customFormat="1" ht="15" customHeight="1">
      <c r="B172" s="240"/>
      <c r="C172" s="217" t="s">
        <v>1891</v>
      </c>
      <c r="D172" s="217"/>
      <c r="E172" s="217"/>
      <c r="F172" s="238" t="s">
        <v>1892</v>
      </c>
      <c r="G172" s="217"/>
      <c r="H172" s="217" t="s">
        <v>1953</v>
      </c>
      <c r="I172" s="217" t="s">
        <v>1888</v>
      </c>
      <c r="J172" s="217">
        <v>50</v>
      </c>
      <c r="K172" s="261"/>
    </row>
    <row r="173" spans="2:11" customFormat="1" ht="15" customHeight="1">
      <c r="B173" s="240"/>
      <c r="C173" s="217" t="s">
        <v>1894</v>
      </c>
      <c r="D173" s="217"/>
      <c r="E173" s="217"/>
      <c r="F173" s="238" t="s">
        <v>1886</v>
      </c>
      <c r="G173" s="217"/>
      <c r="H173" s="217" t="s">
        <v>1953</v>
      </c>
      <c r="I173" s="217" t="s">
        <v>1896</v>
      </c>
      <c r="J173" s="217"/>
      <c r="K173" s="261"/>
    </row>
    <row r="174" spans="2:11" customFormat="1" ht="15" customHeight="1">
      <c r="B174" s="240"/>
      <c r="C174" s="217" t="s">
        <v>1905</v>
      </c>
      <c r="D174" s="217"/>
      <c r="E174" s="217"/>
      <c r="F174" s="238" t="s">
        <v>1892</v>
      </c>
      <c r="G174" s="217"/>
      <c r="H174" s="217" t="s">
        <v>1953</v>
      </c>
      <c r="I174" s="217" t="s">
        <v>1888</v>
      </c>
      <c r="J174" s="217">
        <v>50</v>
      </c>
      <c r="K174" s="261"/>
    </row>
    <row r="175" spans="2:11" customFormat="1" ht="15" customHeight="1">
      <c r="B175" s="240"/>
      <c r="C175" s="217" t="s">
        <v>1913</v>
      </c>
      <c r="D175" s="217"/>
      <c r="E175" s="217"/>
      <c r="F175" s="238" t="s">
        <v>1892</v>
      </c>
      <c r="G175" s="217"/>
      <c r="H175" s="217" t="s">
        <v>1953</v>
      </c>
      <c r="I175" s="217" t="s">
        <v>1888</v>
      </c>
      <c r="J175" s="217">
        <v>50</v>
      </c>
      <c r="K175" s="261"/>
    </row>
    <row r="176" spans="2:11" customFormat="1" ht="15" customHeight="1">
      <c r="B176" s="240"/>
      <c r="C176" s="217" t="s">
        <v>1911</v>
      </c>
      <c r="D176" s="217"/>
      <c r="E176" s="217"/>
      <c r="F176" s="238" t="s">
        <v>1892</v>
      </c>
      <c r="G176" s="217"/>
      <c r="H176" s="217" t="s">
        <v>1953</v>
      </c>
      <c r="I176" s="217" t="s">
        <v>1888</v>
      </c>
      <c r="J176" s="217">
        <v>50</v>
      </c>
      <c r="K176" s="261"/>
    </row>
    <row r="177" spans="2:11" customFormat="1" ht="15" customHeight="1">
      <c r="B177" s="240"/>
      <c r="C177" s="217" t="s">
        <v>138</v>
      </c>
      <c r="D177" s="217"/>
      <c r="E177" s="217"/>
      <c r="F177" s="238" t="s">
        <v>1886</v>
      </c>
      <c r="G177" s="217"/>
      <c r="H177" s="217" t="s">
        <v>1954</v>
      </c>
      <c r="I177" s="217" t="s">
        <v>1955</v>
      </c>
      <c r="J177" s="217"/>
      <c r="K177" s="261"/>
    </row>
    <row r="178" spans="2:11" customFormat="1" ht="15" customHeight="1">
      <c r="B178" s="240"/>
      <c r="C178" s="217" t="s">
        <v>57</v>
      </c>
      <c r="D178" s="217"/>
      <c r="E178" s="217"/>
      <c r="F178" s="238" t="s">
        <v>1886</v>
      </c>
      <c r="G178" s="217"/>
      <c r="H178" s="217" t="s">
        <v>1956</v>
      </c>
      <c r="I178" s="217" t="s">
        <v>1957</v>
      </c>
      <c r="J178" s="217">
        <v>1</v>
      </c>
      <c r="K178" s="261"/>
    </row>
    <row r="179" spans="2:11" customFormat="1" ht="15" customHeight="1">
      <c r="B179" s="240"/>
      <c r="C179" s="217" t="s">
        <v>53</v>
      </c>
      <c r="D179" s="217"/>
      <c r="E179" s="217"/>
      <c r="F179" s="238" t="s">
        <v>1886</v>
      </c>
      <c r="G179" s="217"/>
      <c r="H179" s="217" t="s">
        <v>1958</v>
      </c>
      <c r="I179" s="217" t="s">
        <v>1888</v>
      </c>
      <c r="J179" s="217">
        <v>20</v>
      </c>
      <c r="K179" s="261"/>
    </row>
    <row r="180" spans="2:11" customFormat="1" ht="15" customHeight="1">
      <c r="B180" s="240"/>
      <c r="C180" s="217" t="s">
        <v>54</v>
      </c>
      <c r="D180" s="217"/>
      <c r="E180" s="217"/>
      <c r="F180" s="238" t="s">
        <v>1886</v>
      </c>
      <c r="G180" s="217"/>
      <c r="H180" s="217" t="s">
        <v>1959</v>
      </c>
      <c r="I180" s="217" t="s">
        <v>1888</v>
      </c>
      <c r="J180" s="217">
        <v>255</v>
      </c>
      <c r="K180" s="261"/>
    </row>
    <row r="181" spans="2:11" customFormat="1" ht="15" customHeight="1">
      <c r="B181" s="240"/>
      <c r="C181" s="217" t="s">
        <v>139</v>
      </c>
      <c r="D181" s="217"/>
      <c r="E181" s="217"/>
      <c r="F181" s="238" t="s">
        <v>1886</v>
      </c>
      <c r="G181" s="217"/>
      <c r="H181" s="217" t="s">
        <v>1850</v>
      </c>
      <c r="I181" s="217" t="s">
        <v>1888</v>
      </c>
      <c r="J181" s="217">
        <v>10</v>
      </c>
      <c r="K181" s="261"/>
    </row>
    <row r="182" spans="2:11" customFormat="1" ht="15" customHeight="1">
      <c r="B182" s="240"/>
      <c r="C182" s="217" t="s">
        <v>140</v>
      </c>
      <c r="D182" s="217"/>
      <c r="E182" s="217"/>
      <c r="F182" s="238" t="s">
        <v>1886</v>
      </c>
      <c r="G182" s="217"/>
      <c r="H182" s="217" t="s">
        <v>1960</v>
      </c>
      <c r="I182" s="217" t="s">
        <v>1921</v>
      </c>
      <c r="J182" s="217"/>
      <c r="K182" s="261"/>
    </row>
    <row r="183" spans="2:11" customFormat="1" ht="15" customHeight="1">
      <c r="B183" s="240"/>
      <c r="C183" s="217" t="s">
        <v>1961</v>
      </c>
      <c r="D183" s="217"/>
      <c r="E183" s="217"/>
      <c r="F183" s="238" t="s">
        <v>1886</v>
      </c>
      <c r="G183" s="217"/>
      <c r="H183" s="217" t="s">
        <v>1962</v>
      </c>
      <c r="I183" s="217" t="s">
        <v>1921</v>
      </c>
      <c r="J183" s="217"/>
      <c r="K183" s="261"/>
    </row>
    <row r="184" spans="2:11" customFormat="1" ht="15" customHeight="1">
      <c r="B184" s="240"/>
      <c r="C184" s="217" t="s">
        <v>1950</v>
      </c>
      <c r="D184" s="217"/>
      <c r="E184" s="217"/>
      <c r="F184" s="238" t="s">
        <v>1886</v>
      </c>
      <c r="G184" s="217"/>
      <c r="H184" s="217" t="s">
        <v>1963</v>
      </c>
      <c r="I184" s="217" t="s">
        <v>1921</v>
      </c>
      <c r="J184" s="217"/>
      <c r="K184" s="261"/>
    </row>
    <row r="185" spans="2:11" customFormat="1" ht="15" customHeight="1">
      <c r="B185" s="240"/>
      <c r="C185" s="217" t="s">
        <v>142</v>
      </c>
      <c r="D185" s="217"/>
      <c r="E185" s="217"/>
      <c r="F185" s="238" t="s">
        <v>1892</v>
      </c>
      <c r="G185" s="217"/>
      <c r="H185" s="217" t="s">
        <v>1964</v>
      </c>
      <c r="I185" s="217" t="s">
        <v>1888</v>
      </c>
      <c r="J185" s="217">
        <v>50</v>
      </c>
      <c r="K185" s="261"/>
    </row>
    <row r="186" spans="2:11" customFormat="1" ht="15" customHeight="1">
      <c r="B186" s="240"/>
      <c r="C186" s="217" t="s">
        <v>1965</v>
      </c>
      <c r="D186" s="217"/>
      <c r="E186" s="217"/>
      <c r="F186" s="238" t="s">
        <v>1892</v>
      </c>
      <c r="G186" s="217"/>
      <c r="H186" s="217" t="s">
        <v>1966</v>
      </c>
      <c r="I186" s="217" t="s">
        <v>1967</v>
      </c>
      <c r="J186" s="217"/>
      <c r="K186" s="261"/>
    </row>
    <row r="187" spans="2:11" customFormat="1" ht="15" customHeight="1">
      <c r="B187" s="240"/>
      <c r="C187" s="217" t="s">
        <v>1968</v>
      </c>
      <c r="D187" s="217"/>
      <c r="E187" s="217"/>
      <c r="F187" s="238" t="s">
        <v>1892</v>
      </c>
      <c r="G187" s="217"/>
      <c r="H187" s="217" t="s">
        <v>1969</v>
      </c>
      <c r="I187" s="217" t="s">
        <v>1967</v>
      </c>
      <c r="J187" s="217"/>
      <c r="K187" s="261"/>
    </row>
    <row r="188" spans="2:11" customFormat="1" ht="15" customHeight="1">
      <c r="B188" s="240"/>
      <c r="C188" s="217" t="s">
        <v>1970</v>
      </c>
      <c r="D188" s="217"/>
      <c r="E188" s="217"/>
      <c r="F188" s="238" t="s">
        <v>1892</v>
      </c>
      <c r="G188" s="217"/>
      <c r="H188" s="217" t="s">
        <v>1971</v>
      </c>
      <c r="I188" s="217" t="s">
        <v>1967</v>
      </c>
      <c r="J188" s="217"/>
      <c r="K188" s="261"/>
    </row>
    <row r="189" spans="2:11" customFormat="1" ht="15" customHeight="1">
      <c r="B189" s="240"/>
      <c r="C189" s="274" t="s">
        <v>1972</v>
      </c>
      <c r="D189" s="217"/>
      <c r="E189" s="217"/>
      <c r="F189" s="238" t="s">
        <v>1892</v>
      </c>
      <c r="G189" s="217"/>
      <c r="H189" s="217" t="s">
        <v>1973</v>
      </c>
      <c r="I189" s="217" t="s">
        <v>1974</v>
      </c>
      <c r="J189" s="275" t="s">
        <v>1975</v>
      </c>
      <c r="K189" s="261"/>
    </row>
    <row r="190" spans="2:11" customFormat="1" ht="15" customHeight="1">
      <c r="B190" s="276"/>
      <c r="C190" s="277" t="s">
        <v>1976</v>
      </c>
      <c r="D190" s="278"/>
      <c r="E190" s="278"/>
      <c r="F190" s="279" t="s">
        <v>1892</v>
      </c>
      <c r="G190" s="278"/>
      <c r="H190" s="278" t="s">
        <v>1977</v>
      </c>
      <c r="I190" s="278" t="s">
        <v>1974</v>
      </c>
      <c r="J190" s="280" t="s">
        <v>1975</v>
      </c>
      <c r="K190" s="281"/>
    </row>
    <row r="191" spans="2:11" customFormat="1" ht="15" customHeight="1">
      <c r="B191" s="240"/>
      <c r="C191" s="274" t="s">
        <v>42</v>
      </c>
      <c r="D191" s="217"/>
      <c r="E191" s="217"/>
      <c r="F191" s="238" t="s">
        <v>1886</v>
      </c>
      <c r="G191" s="217"/>
      <c r="H191" s="214" t="s">
        <v>1978</v>
      </c>
      <c r="I191" s="217" t="s">
        <v>1979</v>
      </c>
      <c r="J191" s="217"/>
      <c r="K191" s="261"/>
    </row>
    <row r="192" spans="2:11" customFormat="1" ht="15" customHeight="1">
      <c r="B192" s="240"/>
      <c r="C192" s="274" t="s">
        <v>1980</v>
      </c>
      <c r="D192" s="217"/>
      <c r="E192" s="217"/>
      <c r="F192" s="238" t="s">
        <v>1886</v>
      </c>
      <c r="G192" s="217"/>
      <c r="H192" s="217" t="s">
        <v>1981</v>
      </c>
      <c r="I192" s="217" t="s">
        <v>1921</v>
      </c>
      <c r="J192" s="217"/>
      <c r="K192" s="261"/>
    </row>
    <row r="193" spans="2:11" customFormat="1" ht="15" customHeight="1">
      <c r="B193" s="240"/>
      <c r="C193" s="274" t="s">
        <v>1982</v>
      </c>
      <c r="D193" s="217"/>
      <c r="E193" s="217"/>
      <c r="F193" s="238" t="s">
        <v>1886</v>
      </c>
      <c r="G193" s="217"/>
      <c r="H193" s="217" t="s">
        <v>1983</v>
      </c>
      <c r="I193" s="217" t="s">
        <v>1921</v>
      </c>
      <c r="J193" s="217"/>
      <c r="K193" s="261"/>
    </row>
    <row r="194" spans="2:11" customFormat="1" ht="15" customHeight="1">
      <c r="B194" s="240"/>
      <c r="C194" s="274" t="s">
        <v>1984</v>
      </c>
      <c r="D194" s="217"/>
      <c r="E194" s="217"/>
      <c r="F194" s="238" t="s">
        <v>1892</v>
      </c>
      <c r="G194" s="217"/>
      <c r="H194" s="217" t="s">
        <v>1985</v>
      </c>
      <c r="I194" s="217" t="s">
        <v>1921</v>
      </c>
      <c r="J194" s="217"/>
      <c r="K194" s="261"/>
    </row>
    <row r="195" spans="2:11" customFormat="1" ht="15" customHeight="1">
      <c r="B195" s="267"/>
      <c r="C195" s="282"/>
      <c r="D195" s="247"/>
      <c r="E195" s="247"/>
      <c r="F195" s="247"/>
      <c r="G195" s="247"/>
      <c r="H195" s="247"/>
      <c r="I195" s="247"/>
      <c r="J195" s="247"/>
      <c r="K195" s="268"/>
    </row>
    <row r="196" spans="2:11" customFormat="1" ht="18.75" customHeight="1">
      <c r="B196" s="249"/>
      <c r="C196" s="259"/>
      <c r="D196" s="259"/>
      <c r="E196" s="259"/>
      <c r="F196" s="269"/>
      <c r="G196" s="259"/>
      <c r="H196" s="259"/>
      <c r="I196" s="259"/>
      <c r="J196" s="259"/>
      <c r="K196" s="249"/>
    </row>
    <row r="197" spans="2:11" customFormat="1" ht="18.75" customHeight="1">
      <c r="B197" s="249"/>
      <c r="C197" s="259"/>
      <c r="D197" s="259"/>
      <c r="E197" s="259"/>
      <c r="F197" s="269"/>
      <c r="G197" s="259"/>
      <c r="H197" s="259"/>
      <c r="I197" s="259"/>
      <c r="J197" s="259"/>
      <c r="K197" s="249"/>
    </row>
    <row r="198" spans="2:11" customFormat="1" ht="18.75" customHeight="1">
      <c r="B198" s="224"/>
      <c r="C198" s="224"/>
      <c r="D198" s="224"/>
      <c r="E198" s="224"/>
      <c r="F198" s="224"/>
      <c r="G198" s="224"/>
      <c r="H198" s="224"/>
      <c r="I198" s="224"/>
      <c r="J198" s="224"/>
      <c r="K198" s="224"/>
    </row>
    <row r="199" spans="2:11" customFormat="1" ht="12">
      <c r="B199" s="206"/>
      <c r="C199" s="207"/>
      <c r="D199" s="207"/>
      <c r="E199" s="207"/>
      <c r="F199" s="207"/>
      <c r="G199" s="207"/>
      <c r="H199" s="207"/>
      <c r="I199" s="207"/>
      <c r="J199" s="207"/>
      <c r="K199" s="208"/>
    </row>
    <row r="200" spans="2:11" customFormat="1" ht="20.5">
      <c r="B200" s="209"/>
      <c r="C200" s="338" t="s">
        <v>1986</v>
      </c>
      <c r="D200" s="338"/>
      <c r="E200" s="338"/>
      <c r="F200" s="338"/>
      <c r="G200" s="338"/>
      <c r="H200" s="338"/>
      <c r="I200" s="338"/>
      <c r="J200" s="338"/>
      <c r="K200" s="210"/>
    </row>
    <row r="201" spans="2:11" customFormat="1" ht="25.5" customHeight="1">
      <c r="B201" s="209"/>
      <c r="C201" s="283" t="s">
        <v>1987</v>
      </c>
      <c r="D201" s="283"/>
      <c r="E201" s="283"/>
      <c r="F201" s="283" t="s">
        <v>1988</v>
      </c>
      <c r="G201" s="284"/>
      <c r="H201" s="341" t="s">
        <v>1989</v>
      </c>
      <c r="I201" s="341"/>
      <c r="J201" s="341"/>
      <c r="K201" s="210"/>
    </row>
    <row r="202" spans="2:11" customFormat="1" ht="5.25" customHeight="1">
      <c r="B202" s="240"/>
      <c r="C202" s="235"/>
      <c r="D202" s="235"/>
      <c r="E202" s="235"/>
      <c r="F202" s="235"/>
      <c r="G202" s="259"/>
      <c r="H202" s="235"/>
      <c r="I202" s="235"/>
      <c r="J202" s="235"/>
      <c r="K202" s="261"/>
    </row>
    <row r="203" spans="2:11" customFormat="1" ht="15" customHeight="1">
      <c r="B203" s="240"/>
      <c r="C203" s="217" t="s">
        <v>1979</v>
      </c>
      <c r="D203" s="217"/>
      <c r="E203" s="217"/>
      <c r="F203" s="238" t="s">
        <v>43</v>
      </c>
      <c r="G203" s="217"/>
      <c r="H203" s="342" t="s">
        <v>1990</v>
      </c>
      <c r="I203" s="342"/>
      <c r="J203" s="342"/>
      <c r="K203" s="261"/>
    </row>
    <row r="204" spans="2:11" customFormat="1" ht="15" customHeight="1">
      <c r="B204" s="240"/>
      <c r="C204" s="217"/>
      <c r="D204" s="217"/>
      <c r="E204" s="217"/>
      <c r="F204" s="238" t="s">
        <v>44</v>
      </c>
      <c r="G204" s="217"/>
      <c r="H204" s="342" t="s">
        <v>1991</v>
      </c>
      <c r="I204" s="342"/>
      <c r="J204" s="342"/>
      <c r="K204" s="261"/>
    </row>
    <row r="205" spans="2:11" customFormat="1" ht="15" customHeight="1">
      <c r="B205" s="240"/>
      <c r="C205" s="217"/>
      <c r="D205" s="217"/>
      <c r="E205" s="217"/>
      <c r="F205" s="238" t="s">
        <v>47</v>
      </c>
      <c r="G205" s="217"/>
      <c r="H205" s="342" t="s">
        <v>1992</v>
      </c>
      <c r="I205" s="342"/>
      <c r="J205" s="342"/>
      <c r="K205" s="261"/>
    </row>
    <row r="206" spans="2:11" customFormat="1" ht="15" customHeight="1">
      <c r="B206" s="240"/>
      <c r="C206" s="217"/>
      <c r="D206" s="217"/>
      <c r="E206" s="217"/>
      <c r="F206" s="238" t="s">
        <v>45</v>
      </c>
      <c r="G206" s="217"/>
      <c r="H206" s="342" t="s">
        <v>1993</v>
      </c>
      <c r="I206" s="342"/>
      <c r="J206" s="342"/>
      <c r="K206" s="261"/>
    </row>
    <row r="207" spans="2:11" customFormat="1" ht="15" customHeight="1">
      <c r="B207" s="240"/>
      <c r="C207" s="217"/>
      <c r="D207" s="217"/>
      <c r="E207" s="217"/>
      <c r="F207" s="238" t="s">
        <v>46</v>
      </c>
      <c r="G207" s="217"/>
      <c r="H207" s="342" t="s">
        <v>1994</v>
      </c>
      <c r="I207" s="342"/>
      <c r="J207" s="342"/>
      <c r="K207" s="261"/>
    </row>
    <row r="208" spans="2:11" customFormat="1" ht="15" customHeight="1">
      <c r="B208" s="240"/>
      <c r="C208" s="217"/>
      <c r="D208" s="217"/>
      <c r="E208" s="217"/>
      <c r="F208" s="238"/>
      <c r="G208" s="217"/>
      <c r="H208" s="217"/>
      <c r="I208" s="217"/>
      <c r="J208" s="217"/>
      <c r="K208" s="261"/>
    </row>
    <row r="209" spans="2:11" customFormat="1" ht="15" customHeight="1">
      <c r="B209" s="240"/>
      <c r="C209" s="217" t="s">
        <v>1933</v>
      </c>
      <c r="D209" s="217"/>
      <c r="E209" s="217"/>
      <c r="F209" s="238" t="s">
        <v>79</v>
      </c>
      <c r="G209" s="217"/>
      <c r="H209" s="342" t="s">
        <v>1995</v>
      </c>
      <c r="I209" s="342"/>
      <c r="J209" s="342"/>
      <c r="K209" s="261"/>
    </row>
    <row r="210" spans="2:11" customFormat="1" ht="15" customHeight="1">
      <c r="B210" s="240"/>
      <c r="C210" s="217"/>
      <c r="D210" s="217"/>
      <c r="E210" s="217"/>
      <c r="F210" s="238" t="s">
        <v>1831</v>
      </c>
      <c r="G210" s="217"/>
      <c r="H210" s="342" t="s">
        <v>1832</v>
      </c>
      <c r="I210" s="342"/>
      <c r="J210" s="342"/>
      <c r="K210" s="261"/>
    </row>
    <row r="211" spans="2:11" customFormat="1" ht="15" customHeight="1">
      <c r="B211" s="240"/>
      <c r="C211" s="217"/>
      <c r="D211" s="217"/>
      <c r="E211" s="217"/>
      <c r="F211" s="238" t="s">
        <v>1829</v>
      </c>
      <c r="G211" s="217"/>
      <c r="H211" s="342" t="s">
        <v>1996</v>
      </c>
      <c r="I211" s="342"/>
      <c r="J211" s="342"/>
      <c r="K211" s="261"/>
    </row>
    <row r="212" spans="2:11" customFormat="1" ht="15" customHeight="1">
      <c r="B212" s="285"/>
      <c r="C212" s="217"/>
      <c r="D212" s="217"/>
      <c r="E212" s="217"/>
      <c r="F212" s="238" t="s">
        <v>109</v>
      </c>
      <c r="G212" s="274"/>
      <c r="H212" s="343" t="s">
        <v>1833</v>
      </c>
      <c r="I212" s="343"/>
      <c r="J212" s="343"/>
      <c r="K212" s="286"/>
    </row>
    <row r="213" spans="2:11" customFormat="1" ht="15" customHeight="1">
      <c r="B213" s="285"/>
      <c r="C213" s="217"/>
      <c r="D213" s="217"/>
      <c r="E213" s="217"/>
      <c r="F213" s="238" t="s">
        <v>1834</v>
      </c>
      <c r="G213" s="274"/>
      <c r="H213" s="343" t="s">
        <v>1997</v>
      </c>
      <c r="I213" s="343"/>
      <c r="J213" s="343"/>
      <c r="K213" s="286"/>
    </row>
    <row r="214" spans="2:11" customFormat="1" ht="15" customHeight="1">
      <c r="B214" s="285"/>
      <c r="C214" s="217"/>
      <c r="D214" s="217"/>
      <c r="E214" s="217"/>
      <c r="F214" s="238"/>
      <c r="G214" s="274"/>
      <c r="H214" s="265"/>
      <c r="I214" s="265"/>
      <c r="J214" s="265"/>
      <c r="K214" s="286"/>
    </row>
    <row r="215" spans="2:11" customFormat="1" ht="15" customHeight="1">
      <c r="B215" s="285"/>
      <c r="C215" s="217" t="s">
        <v>1957</v>
      </c>
      <c r="D215" s="217"/>
      <c r="E215" s="217"/>
      <c r="F215" s="238">
        <v>1</v>
      </c>
      <c r="G215" s="274"/>
      <c r="H215" s="343" t="s">
        <v>1998</v>
      </c>
      <c r="I215" s="343"/>
      <c r="J215" s="343"/>
      <c r="K215" s="286"/>
    </row>
    <row r="216" spans="2:11" customFormat="1" ht="15" customHeight="1">
      <c r="B216" s="285"/>
      <c r="C216" s="217"/>
      <c r="D216" s="217"/>
      <c r="E216" s="217"/>
      <c r="F216" s="238">
        <v>2</v>
      </c>
      <c r="G216" s="274"/>
      <c r="H216" s="343" t="s">
        <v>1999</v>
      </c>
      <c r="I216" s="343"/>
      <c r="J216" s="343"/>
      <c r="K216" s="286"/>
    </row>
    <row r="217" spans="2:11" customFormat="1" ht="15" customHeight="1">
      <c r="B217" s="285"/>
      <c r="C217" s="217"/>
      <c r="D217" s="217"/>
      <c r="E217" s="217"/>
      <c r="F217" s="238">
        <v>3</v>
      </c>
      <c r="G217" s="274"/>
      <c r="H217" s="343" t="s">
        <v>2000</v>
      </c>
      <c r="I217" s="343"/>
      <c r="J217" s="343"/>
      <c r="K217" s="286"/>
    </row>
    <row r="218" spans="2:11" customFormat="1" ht="15" customHeight="1">
      <c r="B218" s="285"/>
      <c r="C218" s="217"/>
      <c r="D218" s="217"/>
      <c r="E218" s="217"/>
      <c r="F218" s="238">
        <v>4</v>
      </c>
      <c r="G218" s="274"/>
      <c r="H218" s="343" t="s">
        <v>2001</v>
      </c>
      <c r="I218" s="343"/>
      <c r="J218" s="343"/>
      <c r="K218" s="286"/>
    </row>
    <row r="219" spans="2:11" customFormat="1" ht="12.75" customHeight="1">
      <c r="B219" s="287"/>
      <c r="C219" s="288"/>
      <c r="D219" s="288"/>
      <c r="E219" s="288"/>
      <c r="F219" s="288"/>
      <c r="G219" s="288"/>
      <c r="H219" s="288"/>
      <c r="I219" s="288"/>
      <c r="J219" s="288"/>
      <c r="K219" s="289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073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AT2" s="19" t="s">
        <v>81</v>
      </c>
    </row>
    <row r="3" spans="2:46" ht="7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pans="2:46" ht="25" customHeight="1">
      <c r="B4" s="22"/>
      <c r="D4" s="23" t="s">
        <v>112</v>
      </c>
      <c r="L4" s="22"/>
      <c r="M4" s="92" t="s">
        <v>10</v>
      </c>
      <c r="AT4" s="19" t="s">
        <v>4</v>
      </c>
    </row>
    <row r="5" spans="2:46" ht="7" customHeight="1">
      <c r="B5" s="22"/>
      <c r="L5" s="22"/>
    </row>
    <row r="6" spans="2:46" ht="12" customHeight="1">
      <c r="B6" s="22"/>
      <c r="D6" s="29" t="s">
        <v>16</v>
      </c>
      <c r="L6" s="22"/>
    </row>
    <row r="7" spans="2:46" ht="16.5" customHeight="1">
      <c r="B7" s="22"/>
      <c r="E7" s="332" t="str">
        <f>'Rekapitulace stavby'!K6</f>
        <v>Mateřská škola křesťanská Opava, Mnišská - rekonstrukce elektroinstalace</v>
      </c>
      <c r="F7" s="333"/>
      <c r="G7" s="333"/>
      <c r="H7" s="333"/>
      <c r="L7" s="22"/>
    </row>
    <row r="8" spans="2:46" s="1" customFormat="1" ht="12" customHeight="1">
      <c r="B8" s="34"/>
      <c r="D8" s="29" t="s">
        <v>113</v>
      </c>
      <c r="L8" s="34"/>
    </row>
    <row r="9" spans="2:46" s="1" customFormat="1" ht="16.5" customHeight="1">
      <c r="B9" s="34"/>
      <c r="E9" s="295" t="s">
        <v>114</v>
      </c>
      <c r="F9" s="334"/>
      <c r="G9" s="334"/>
      <c r="H9" s="334"/>
      <c r="L9" s="34"/>
    </row>
    <row r="10" spans="2:46" s="1" customFormat="1" ht="10">
      <c r="B10" s="34"/>
      <c r="L10" s="34"/>
    </row>
    <row r="11" spans="2:46" s="1" customFormat="1" ht="12" customHeight="1">
      <c r="B11" s="34"/>
      <c r="D11" s="29" t="s">
        <v>18</v>
      </c>
      <c r="F11" s="27" t="s">
        <v>19</v>
      </c>
      <c r="I11" s="29" t="s">
        <v>20</v>
      </c>
      <c r="J11" s="27" t="s">
        <v>19</v>
      </c>
      <c r="L11" s="34"/>
    </row>
    <row r="12" spans="2:46" s="1" customFormat="1" ht="12" customHeight="1">
      <c r="B12" s="34"/>
      <c r="D12" s="29" t="s">
        <v>21</v>
      </c>
      <c r="F12" s="27" t="s">
        <v>22</v>
      </c>
      <c r="I12" s="29" t="s">
        <v>23</v>
      </c>
      <c r="J12" s="51" t="str">
        <f>'Rekapitulace stavby'!AN8</f>
        <v>30. 3. 2026</v>
      </c>
      <c r="L12" s="34"/>
    </row>
    <row r="13" spans="2:46" s="1" customFormat="1" ht="10.75" customHeight="1">
      <c r="B13" s="34"/>
      <c r="L13" s="34"/>
    </row>
    <row r="14" spans="2:46" s="1" customFormat="1" ht="12" customHeight="1">
      <c r="B14" s="34"/>
      <c r="D14" s="29" t="s">
        <v>25</v>
      </c>
      <c r="I14" s="29" t="s">
        <v>26</v>
      </c>
      <c r="J14" s="27" t="s">
        <v>19</v>
      </c>
      <c r="L14" s="34"/>
    </row>
    <row r="15" spans="2:46" s="1" customFormat="1" ht="18" customHeight="1">
      <c r="B15" s="34"/>
      <c r="E15" s="27" t="s">
        <v>27</v>
      </c>
      <c r="I15" s="29" t="s">
        <v>28</v>
      </c>
      <c r="J15" s="27" t="s">
        <v>19</v>
      </c>
      <c r="L15" s="34"/>
    </row>
    <row r="16" spans="2:46" s="1" customFormat="1" ht="7" customHeight="1">
      <c r="B16" s="34"/>
      <c r="L16" s="34"/>
    </row>
    <row r="17" spans="2:12" s="1" customFormat="1" ht="12" customHeight="1">
      <c r="B17" s="34"/>
      <c r="D17" s="29" t="s">
        <v>29</v>
      </c>
      <c r="I17" s="29" t="s">
        <v>26</v>
      </c>
      <c r="J17" s="30" t="str">
        <f>'Rekapitulace stavby'!AN13</f>
        <v>Vyplň údaj</v>
      </c>
      <c r="L17" s="34"/>
    </row>
    <row r="18" spans="2:12" s="1" customFormat="1" ht="18" customHeight="1">
      <c r="B18" s="34"/>
      <c r="E18" s="335" t="str">
        <f>'Rekapitulace stavby'!E14</f>
        <v>Vyplň údaj</v>
      </c>
      <c r="F18" s="301"/>
      <c r="G18" s="301"/>
      <c r="H18" s="301"/>
      <c r="I18" s="29" t="s">
        <v>28</v>
      </c>
      <c r="J18" s="30" t="str">
        <f>'Rekapitulace stavby'!AN14</f>
        <v>Vyplň údaj</v>
      </c>
      <c r="L18" s="34"/>
    </row>
    <row r="19" spans="2:12" s="1" customFormat="1" ht="7" customHeight="1">
      <c r="B19" s="34"/>
      <c r="L19" s="34"/>
    </row>
    <row r="20" spans="2:12" s="1" customFormat="1" ht="12" customHeight="1">
      <c r="B20" s="34"/>
      <c r="D20" s="29" t="s">
        <v>31</v>
      </c>
      <c r="I20" s="29" t="s">
        <v>26</v>
      </c>
      <c r="J20" s="27" t="s">
        <v>19</v>
      </c>
      <c r="L20" s="34"/>
    </row>
    <row r="21" spans="2:12" s="1" customFormat="1" ht="18" customHeight="1">
      <c r="B21" s="34"/>
      <c r="E21" s="27" t="s">
        <v>32</v>
      </c>
      <c r="I21" s="29" t="s">
        <v>28</v>
      </c>
      <c r="J21" s="27" t="s">
        <v>19</v>
      </c>
      <c r="L21" s="34"/>
    </row>
    <row r="22" spans="2:12" s="1" customFormat="1" ht="7" customHeight="1">
      <c r="B22" s="34"/>
      <c r="L22" s="34"/>
    </row>
    <row r="23" spans="2:12" s="1" customFormat="1" ht="12" customHeight="1">
      <c r="B23" s="34"/>
      <c r="D23" s="29" t="s">
        <v>34</v>
      </c>
      <c r="I23" s="29" t="s">
        <v>26</v>
      </c>
      <c r="J23" s="27" t="str">
        <f>IF('Rekapitulace stavby'!AN19="","",'Rekapitulace stavby'!AN19)</f>
        <v/>
      </c>
      <c r="L23" s="34"/>
    </row>
    <row r="24" spans="2:12" s="1" customFormat="1" ht="18" customHeight="1">
      <c r="B24" s="34"/>
      <c r="E24" s="27" t="str">
        <f>IF('Rekapitulace stavby'!E20="","",'Rekapitulace stavby'!E20)</f>
        <v xml:space="preserve"> </v>
      </c>
      <c r="I24" s="29" t="s">
        <v>28</v>
      </c>
      <c r="J24" s="27" t="str">
        <f>IF('Rekapitulace stavby'!AN20="","",'Rekapitulace stavby'!AN20)</f>
        <v/>
      </c>
      <c r="L24" s="34"/>
    </row>
    <row r="25" spans="2:12" s="1" customFormat="1" ht="7" customHeight="1">
      <c r="B25" s="34"/>
      <c r="L25" s="34"/>
    </row>
    <row r="26" spans="2:12" s="1" customFormat="1" ht="12" customHeight="1">
      <c r="B26" s="34"/>
      <c r="D26" s="29" t="s">
        <v>36</v>
      </c>
      <c r="L26" s="34"/>
    </row>
    <row r="27" spans="2:12" s="7" customFormat="1" ht="47.25" customHeight="1">
      <c r="B27" s="93"/>
      <c r="E27" s="306" t="s">
        <v>37</v>
      </c>
      <c r="F27" s="306"/>
      <c r="G27" s="306"/>
      <c r="H27" s="306"/>
      <c r="L27" s="93"/>
    </row>
    <row r="28" spans="2:12" s="1" customFormat="1" ht="7" customHeight="1">
      <c r="B28" s="34"/>
      <c r="L28" s="34"/>
    </row>
    <row r="29" spans="2:12" s="1" customFormat="1" ht="7" customHeight="1">
      <c r="B29" s="34"/>
      <c r="D29" s="52"/>
      <c r="E29" s="52"/>
      <c r="F29" s="52"/>
      <c r="G29" s="52"/>
      <c r="H29" s="52"/>
      <c r="I29" s="52"/>
      <c r="J29" s="52"/>
      <c r="K29" s="52"/>
      <c r="L29" s="34"/>
    </row>
    <row r="30" spans="2:12" s="1" customFormat="1" ht="25.4" customHeight="1">
      <c r="B30" s="34"/>
      <c r="D30" s="94" t="s">
        <v>38</v>
      </c>
      <c r="J30" s="65">
        <f>ROUND(J97, 2)</f>
        <v>0</v>
      </c>
      <c r="L30" s="34"/>
    </row>
    <row r="31" spans="2:12" s="1" customFormat="1" ht="7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14.4" customHeight="1">
      <c r="B32" s="34"/>
      <c r="F32" s="37" t="s">
        <v>40</v>
      </c>
      <c r="I32" s="37" t="s">
        <v>39</v>
      </c>
      <c r="J32" s="37" t="s">
        <v>41</v>
      </c>
      <c r="L32" s="34"/>
    </row>
    <row r="33" spans="2:12" s="1" customFormat="1" ht="14.4" customHeight="1">
      <c r="B33" s="34"/>
      <c r="D33" s="54" t="s">
        <v>42</v>
      </c>
      <c r="E33" s="29" t="s">
        <v>43</v>
      </c>
      <c r="F33" s="85">
        <f>ROUND((SUM(BE97:BE1072)),  2)</f>
        <v>0</v>
      </c>
      <c r="I33" s="95">
        <v>0.21</v>
      </c>
      <c r="J33" s="85">
        <f>ROUND(((SUM(BE97:BE1072))*I33),  2)</f>
        <v>0</v>
      </c>
      <c r="L33" s="34"/>
    </row>
    <row r="34" spans="2:12" s="1" customFormat="1" ht="14.4" customHeight="1">
      <c r="B34" s="34"/>
      <c r="E34" s="29" t="s">
        <v>44</v>
      </c>
      <c r="F34" s="85">
        <f>ROUND((SUM(BF97:BF1072)),  2)</f>
        <v>0</v>
      </c>
      <c r="I34" s="95">
        <v>0.12</v>
      </c>
      <c r="J34" s="85">
        <f>ROUND(((SUM(BF97:BF1072))*I34),  2)</f>
        <v>0</v>
      </c>
      <c r="L34" s="34"/>
    </row>
    <row r="35" spans="2:12" s="1" customFormat="1" ht="14.4" hidden="1" customHeight="1">
      <c r="B35" s="34"/>
      <c r="E35" s="29" t="s">
        <v>45</v>
      </c>
      <c r="F35" s="85">
        <f>ROUND((SUM(BG97:BG1072)),  2)</f>
        <v>0</v>
      </c>
      <c r="I35" s="95">
        <v>0.21</v>
      </c>
      <c r="J35" s="85">
        <f>0</f>
        <v>0</v>
      </c>
      <c r="L35" s="34"/>
    </row>
    <row r="36" spans="2:12" s="1" customFormat="1" ht="14.4" hidden="1" customHeight="1">
      <c r="B36" s="34"/>
      <c r="E36" s="29" t="s">
        <v>46</v>
      </c>
      <c r="F36" s="85">
        <f>ROUND((SUM(BH97:BH1072)),  2)</f>
        <v>0</v>
      </c>
      <c r="I36" s="95">
        <v>0.12</v>
      </c>
      <c r="J36" s="85">
        <f>0</f>
        <v>0</v>
      </c>
      <c r="L36" s="34"/>
    </row>
    <row r="37" spans="2:12" s="1" customFormat="1" ht="14.4" hidden="1" customHeight="1">
      <c r="B37" s="34"/>
      <c r="E37" s="29" t="s">
        <v>47</v>
      </c>
      <c r="F37" s="85">
        <f>ROUND((SUM(BI97:BI1072)),  2)</f>
        <v>0</v>
      </c>
      <c r="I37" s="95">
        <v>0</v>
      </c>
      <c r="J37" s="85">
        <f>0</f>
        <v>0</v>
      </c>
      <c r="L37" s="34"/>
    </row>
    <row r="38" spans="2:12" s="1" customFormat="1" ht="7" customHeight="1">
      <c r="B38" s="34"/>
      <c r="L38" s="34"/>
    </row>
    <row r="39" spans="2:12" s="1" customFormat="1" ht="25.4" customHeight="1">
      <c r="B39" s="34"/>
      <c r="C39" s="96"/>
      <c r="D39" s="97" t="s">
        <v>48</v>
      </c>
      <c r="E39" s="56"/>
      <c r="F39" s="56"/>
      <c r="G39" s="98" t="s">
        <v>49</v>
      </c>
      <c r="H39" s="99" t="s">
        <v>50</v>
      </c>
      <c r="I39" s="56"/>
      <c r="J39" s="100">
        <f>SUM(J30:J37)</f>
        <v>0</v>
      </c>
      <c r="K39" s="101"/>
      <c r="L39" s="34"/>
    </row>
    <row r="40" spans="2:12" s="1" customFormat="1" ht="14.4" customHeight="1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34"/>
    </row>
    <row r="44" spans="2:12" s="1" customFormat="1" ht="7" customHeight="1"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34"/>
    </row>
    <row r="45" spans="2:12" s="1" customFormat="1" ht="25" customHeight="1">
      <c r="B45" s="34"/>
      <c r="C45" s="23" t="s">
        <v>115</v>
      </c>
      <c r="L45" s="34"/>
    </row>
    <row r="46" spans="2:12" s="1" customFormat="1" ht="7" customHeight="1">
      <c r="B46" s="34"/>
      <c r="L46" s="34"/>
    </row>
    <row r="47" spans="2:12" s="1" customFormat="1" ht="12" customHeight="1">
      <c r="B47" s="34"/>
      <c r="C47" s="29" t="s">
        <v>16</v>
      </c>
      <c r="L47" s="34"/>
    </row>
    <row r="48" spans="2:12" s="1" customFormat="1" ht="16.5" customHeight="1">
      <c r="B48" s="34"/>
      <c r="E48" s="332" t="str">
        <f>E7</f>
        <v>Mateřská škola křesťanská Opava, Mnišská - rekonstrukce elektroinstalace</v>
      </c>
      <c r="F48" s="333"/>
      <c r="G48" s="333"/>
      <c r="H48" s="333"/>
      <c r="L48" s="34"/>
    </row>
    <row r="49" spans="2:47" s="1" customFormat="1" ht="12" customHeight="1">
      <c r="B49" s="34"/>
      <c r="C49" s="29" t="s">
        <v>113</v>
      </c>
      <c r="L49" s="34"/>
    </row>
    <row r="50" spans="2:47" s="1" customFormat="1" ht="16.5" customHeight="1">
      <c r="B50" s="34"/>
      <c r="E50" s="295" t="str">
        <f>E9</f>
        <v>01 - Stavební část</v>
      </c>
      <c r="F50" s="334"/>
      <c r="G50" s="334"/>
      <c r="H50" s="334"/>
      <c r="L50" s="34"/>
    </row>
    <row r="51" spans="2:47" s="1" customFormat="1" ht="7" customHeight="1">
      <c r="B51" s="34"/>
      <c r="L51" s="34"/>
    </row>
    <row r="52" spans="2:47" s="1" customFormat="1" ht="12" customHeight="1">
      <c r="B52" s="34"/>
      <c r="C52" s="29" t="s">
        <v>21</v>
      </c>
      <c r="F52" s="27" t="str">
        <f>F12</f>
        <v>Mnišská 5/7, 746 01 Opava</v>
      </c>
      <c r="I52" s="29" t="s">
        <v>23</v>
      </c>
      <c r="J52" s="51" t="str">
        <f>IF(J12="","",J12)</f>
        <v>30. 3. 2026</v>
      </c>
      <c r="L52" s="34"/>
    </row>
    <row r="53" spans="2:47" s="1" customFormat="1" ht="7" customHeight="1">
      <c r="B53" s="34"/>
      <c r="L53" s="34"/>
    </row>
    <row r="54" spans="2:47" s="1" customFormat="1" ht="15.15" customHeight="1">
      <c r="B54" s="34"/>
      <c r="C54" s="29" t="s">
        <v>25</v>
      </c>
      <c r="F54" s="27" t="str">
        <f>E15</f>
        <v>Statutární město Opava, Horní nám. 382/69, Opava</v>
      </c>
      <c r="I54" s="29" t="s">
        <v>31</v>
      </c>
      <c r="J54" s="32" t="str">
        <f>E21</f>
        <v>Ing. Jan Pospíšil</v>
      </c>
      <c r="L54" s="34"/>
    </row>
    <row r="55" spans="2:47" s="1" customFormat="1" ht="15.15" customHeight="1">
      <c r="B55" s="34"/>
      <c r="C55" s="29" t="s">
        <v>29</v>
      </c>
      <c r="F55" s="27" t="str">
        <f>IF(E18="","",E18)</f>
        <v>Vyplň údaj</v>
      </c>
      <c r="I55" s="29" t="s">
        <v>34</v>
      </c>
      <c r="J55" s="32" t="str">
        <f>E24</f>
        <v xml:space="preserve"> </v>
      </c>
      <c r="L55" s="34"/>
    </row>
    <row r="56" spans="2:47" s="1" customFormat="1" ht="10.25" customHeight="1">
      <c r="B56" s="34"/>
      <c r="L56" s="34"/>
    </row>
    <row r="57" spans="2:47" s="1" customFormat="1" ht="29.25" customHeight="1">
      <c r="B57" s="34"/>
      <c r="C57" s="102" t="s">
        <v>116</v>
      </c>
      <c r="D57" s="96"/>
      <c r="E57" s="96"/>
      <c r="F57" s="96"/>
      <c r="G57" s="96"/>
      <c r="H57" s="96"/>
      <c r="I57" s="96"/>
      <c r="J57" s="103" t="s">
        <v>117</v>
      </c>
      <c r="K57" s="96"/>
      <c r="L57" s="34"/>
    </row>
    <row r="58" spans="2:47" s="1" customFormat="1" ht="10.25" customHeight="1">
      <c r="B58" s="34"/>
      <c r="L58" s="34"/>
    </row>
    <row r="59" spans="2:47" s="1" customFormat="1" ht="22.75" customHeight="1">
      <c r="B59" s="34"/>
      <c r="C59" s="104" t="s">
        <v>70</v>
      </c>
      <c r="J59" s="65">
        <f>J97</f>
        <v>0</v>
      </c>
      <c r="L59" s="34"/>
      <c r="AU59" s="19" t="s">
        <v>118</v>
      </c>
    </row>
    <row r="60" spans="2:47" s="8" customFormat="1" ht="25" customHeight="1">
      <c r="B60" s="105"/>
      <c r="D60" s="106" t="s">
        <v>119</v>
      </c>
      <c r="E60" s="107"/>
      <c r="F60" s="107"/>
      <c r="G60" s="107"/>
      <c r="H60" s="107"/>
      <c r="I60" s="107"/>
      <c r="J60" s="108">
        <f>J98</f>
        <v>0</v>
      </c>
      <c r="L60" s="105"/>
    </row>
    <row r="61" spans="2:47" s="9" customFormat="1" ht="19.899999999999999" customHeight="1">
      <c r="B61" s="109"/>
      <c r="D61" s="110" t="s">
        <v>120</v>
      </c>
      <c r="E61" s="111"/>
      <c r="F61" s="111"/>
      <c r="G61" s="111"/>
      <c r="H61" s="111"/>
      <c r="I61" s="111"/>
      <c r="J61" s="112">
        <f>J99</f>
        <v>0</v>
      </c>
      <c r="L61" s="109"/>
    </row>
    <row r="62" spans="2:47" s="9" customFormat="1" ht="19.899999999999999" customHeight="1">
      <c r="B62" s="109"/>
      <c r="D62" s="110" t="s">
        <v>121</v>
      </c>
      <c r="E62" s="111"/>
      <c r="F62" s="111"/>
      <c r="G62" s="111"/>
      <c r="H62" s="111"/>
      <c r="I62" s="111"/>
      <c r="J62" s="112">
        <f>J105</f>
        <v>0</v>
      </c>
      <c r="L62" s="109"/>
    </row>
    <row r="63" spans="2:47" s="9" customFormat="1" ht="19.899999999999999" customHeight="1">
      <c r="B63" s="109"/>
      <c r="D63" s="110" t="s">
        <v>122</v>
      </c>
      <c r="E63" s="111"/>
      <c r="F63" s="111"/>
      <c r="G63" s="111"/>
      <c r="H63" s="111"/>
      <c r="I63" s="111"/>
      <c r="J63" s="112">
        <f>J118</f>
        <v>0</v>
      </c>
      <c r="L63" s="109"/>
    </row>
    <row r="64" spans="2:47" s="9" customFormat="1" ht="19.899999999999999" customHeight="1">
      <c r="B64" s="109"/>
      <c r="D64" s="110" t="s">
        <v>123</v>
      </c>
      <c r="E64" s="111"/>
      <c r="F64" s="111"/>
      <c r="G64" s="111"/>
      <c r="H64" s="111"/>
      <c r="I64" s="111"/>
      <c r="J64" s="112">
        <f>J123</f>
        <v>0</v>
      </c>
      <c r="L64" s="109"/>
    </row>
    <row r="65" spans="2:12" s="9" customFormat="1" ht="19.899999999999999" customHeight="1">
      <c r="B65" s="109"/>
      <c r="D65" s="110" t="s">
        <v>124</v>
      </c>
      <c r="E65" s="111"/>
      <c r="F65" s="111"/>
      <c r="G65" s="111"/>
      <c r="H65" s="111"/>
      <c r="I65" s="111"/>
      <c r="J65" s="112">
        <f>J253</f>
        <v>0</v>
      </c>
      <c r="L65" s="109"/>
    </row>
    <row r="66" spans="2:12" s="9" customFormat="1" ht="19.899999999999999" customHeight="1">
      <c r="B66" s="109"/>
      <c r="D66" s="110" t="s">
        <v>125</v>
      </c>
      <c r="E66" s="111"/>
      <c r="F66" s="111"/>
      <c r="G66" s="111"/>
      <c r="H66" s="111"/>
      <c r="I66" s="111"/>
      <c r="J66" s="112">
        <f>J266</f>
        <v>0</v>
      </c>
      <c r="L66" s="109"/>
    </row>
    <row r="67" spans="2:12" s="9" customFormat="1" ht="19.899999999999999" customHeight="1">
      <c r="B67" s="109"/>
      <c r="D67" s="110" t="s">
        <v>126</v>
      </c>
      <c r="E67" s="111"/>
      <c r="F67" s="111"/>
      <c r="G67" s="111"/>
      <c r="H67" s="111"/>
      <c r="I67" s="111"/>
      <c r="J67" s="112">
        <f>J285</f>
        <v>0</v>
      </c>
      <c r="L67" s="109"/>
    </row>
    <row r="68" spans="2:12" s="9" customFormat="1" ht="19.899999999999999" customHeight="1">
      <c r="B68" s="109"/>
      <c r="D68" s="110" t="s">
        <v>127</v>
      </c>
      <c r="E68" s="111"/>
      <c r="F68" s="111"/>
      <c r="G68" s="111"/>
      <c r="H68" s="111"/>
      <c r="I68" s="111"/>
      <c r="J68" s="112">
        <f>J304</f>
        <v>0</v>
      </c>
      <c r="L68" s="109"/>
    </row>
    <row r="69" spans="2:12" s="9" customFormat="1" ht="19.899999999999999" customHeight="1">
      <c r="B69" s="109"/>
      <c r="D69" s="110" t="s">
        <v>128</v>
      </c>
      <c r="E69" s="111"/>
      <c r="F69" s="111"/>
      <c r="G69" s="111"/>
      <c r="H69" s="111"/>
      <c r="I69" s="111"/>
      <c r="J69" s="112">
        <f>J398</f>
        <v>0</v>
      </c>
      <c r="L69" s="109"/>
    </row>
    <row r="70" spans="2:12" s="9" customFormat="1" ht="19.899999999999999" customHeight="1">
      <c r="B70" s="109"/>
      <c r="D70" s="110" t="s">
        <v>129</v>
      </c>
      <c r="E70" s="111"/>
      <c r="F70" s="111"/>
      <c r="G70" s="111"/>
      <c r="H70" s="111"/>
      <c r="I70" s="111"/>
      <c r="J70" s="112">
        <f>J408</f>
        <v>0</v>
      </c>
      <c r="L70" s="109"/>
    </row>
    <row r="71" spans="2:12" s="8" customFormat="1" ht="25" customHeight="1">
      <c r="B71" s="105"/>
      <c r="D71" s="106" t="s">
        <v>130</v>
      </c>
      <c r="E71" s="107"/>
      <c r="F71" s="107"/>
      <c r="G71" s="107"/>
      <c r="H71" s="107"/>
      <c r="I71" s="107"/>
      <c r="J71" s="108">
        <f>J411</f>
        <v>0</v>
      </c>
      <c r="L71" s="105"/>
    </row>
    <row r="72" spans="2:12" s="9" customFormat="1" ht="19.899999999999999" customHeight="1">
      <c r="B72" s="109"/>
      <c r="D72" s="110" t="s">
        <v>131</v>
      </c>
      <c r="E72" s="111"/>
      <c r="F72" s="111"/>
      <c r="G72" s="111"/>
      <c r="H72" s="111"/>
      <c r="I72" s="111"/>
      <c r="J72" s="112">
        <f>J412</f>
        <v>0</v>
      </c>
      <c r="L72" s="109"/>
    </row>
    <row r="73" spans="2:12" s="9" customFormat="1" ht="19.899999999999999" customHeight="1">
      <c r="B73" s="109"/>
      <c r="D73" s="110" t="s">
        <v>132</v>
      </c>
      <c r="E73" s="111"/>
      <c r="F73" s="111"/>
      <c r="G73" s="111"/>
      <c r="H73" s="111"/>
      <c r="I73" s="111"/>
      <c r="J73" s="112">
        <f>J418</f>
        <v>0</v>
      </c>
      <c r="L73" s="109"/>
    </row>
    <row r="74" spans="2:12" s="9" customFormat="1" ht="19.899999999999999" customHeight="1">
      <c r="B74" s="109"/>
      <c r="D74" s="110" t="s">
        <v>133</v>
      </c>
      <c r="E74" s="111"/>
      <c r="F74" s="111"/>
      <c r="G74" s="111"/>
      <c r="H74" s="111"/>
      <c r="I74" s="111"/>
      <c r="J74" s="112">
        <f>J489</f>
        <v>0</v>
      </c>
      <c r="L74" s="109"/>
    </row>
    <row r="75" spans="2:12" s="9" customFormat="1" ht="19.899999999999999" customHeight="1">
      <c r="B75" s="109"/>
      <c r="D75" s="110" t="s">
        <v>134</v>
      </c>
      <c r="E75" s="111"/>
      <c r="F75" s="111"/>
      <c r="G75" s="111"/>
      <c r="H75" s="111"/>
      <c r="I75" s="111"/>
      <c r="J75" s="112">
        <f>J512</f>
        <v>0</v>
      </c>
      <c r="L75" s="109"/>
    </row>
    <row r="76" spans="2:12" s="8" customFormat="1" ht="25" customHeight="1">
      <c r="B76" s="105"/>
      <c r="D76" s="106" t="s">
        <v>135</v>
      </c>
      <c r="E76" s="107"/>
      <c r="F76" s="107"/>
      <c r="G76" s="107"/>
      <c r="H76" s="107"/>
      <c r="I76" s="107"/>
      <c r="J76" s="108">
        <f>J1067</f>
        <v>0</v>
      </c>
      <c r="L76" s="105"/>
    </row>
    <row r="77" spans="2:12" s="9" customFormat="1" ht="19.899999999999999" customHeight="1">
      <c r="B77" s="109"/>
      <c r="D77" s="110" t="s">
        <v>136</v>
      </c>
      <c r="E77" s="111"/>
      <c r="F77" s="111"/>
      <c r="G77" s="111"/>
      <c r="H77" s="111"/>
      <c r="I77" s="111"/>
      <c r="J77" s="112">
        <f>J1068</f>
        <v>0</v>
      </c>
      <c r="L77" s="109"/>
    </row>
    <row r="78" spans="2:12" s="1" customFormat="1" ht="21.75" customHeight="1">
      <c r="B78" s="34"/>
      <c r="L78" s="34"/>
    </row>
    <row r="79" spans="2:12" s="1" customFormat="1" ht="7" customHeight="1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34"/>
    </row>
    <row r="83" spans="2:20" s="1" customFormat="1" ht="7" customHeight="1">
      <c r="B83" s="45"/>
      <c r="C83" s="46"/>
      <c r="D83" s="46"/>
      <c r="E83" s="46"/>
      <c r="F83" s="46"/>
      <c r="G83" s="46"/>
      <c r="H83" s="46"/>
      <c r="I83" s="46"/>
      <c r="J83" s="46"/>
      <c r="K83" s="46"/>
      <c r="L83" s="34"/>
    </row>
    <row r="84" spans="2:20" s="1" customFormat="1" ht="25" customHeight="1">
      <c r="B84" s="34"/>
      <c r="C84" s="23" t="s">
        <v>137</v>
      </c>
      <c r="L84" s="34"/>
    </row>
    <row r="85" spans="2:20" s="1" customFormat="1" ht="7" customHeight="1">
      <c r="B85" s="34"/>
      <c r="L85" s="34"/>
    </row>
    <row r="86" spans="2:20" s="1" customFormat="1" ht="12" customHeight="1">
      <c r="B86" s="34"/>
      <c r="C86" s="29" t="s">
        <v>16</v>
      </c>
      <c r="L86" s="34"/>
    </row>
    <row r="87" spans="2:20" s="1" customFormat="1" ht="16.5" customHeight="1">
      <c r="B87" s="34"/>
      <c r="E87" s="332" t="str">
        <f>E7</f>
        <v>Mateřská škola křesťanská Opava, Mnišská - rekonstrukce elektroinstalace</v>
      </c>
      <c r="F87" s="333"/>
      <c r="G87" s="333"/>
      <c r="H87" s="333"/>
      <c r="L87" s="34"/>
    </row>
    <row r="88" spans="2:20" s="1" customFormat="1" ht="12" customHeight="1">
      <c r="B88" s="34"/>
      <c r="C88" s="29" t="s">
        <v>113</v>
      </c>
      <c r="L88" s="34"/>
    </row>
    <row r="89" spans="2:20" s="1" customFormat="1" ht="16.5" customHeight="1">
      <c r="B89" s="34"/>
      <c r="E89" s="295" t="str">
        <f>E9</f>
        <v>01 - Stavební část</v>
      </c>
      <c r="F89" s="334"/>
      <c r="G89" s="334"/>
      <c r="H89" s="334"/>
      <c r="L89" s="34"/>
    </row>
    <row r="90" spans="2:20" s="1" customFormat="1" ht="7" customHeight="1">
      <c r="B90" s="34"/>
      <c r="L90" s="34"/>
    </row>
    <row r="91" spans="2:20" s="1" customFormat="1" ht="12" customHeight="1">
      <c r="B91" s="34"/>
      <c r="C91" s="29" t="s">
        <v>21</v>
      </c>
      <c r="F91" s="27" t="str">
        <f>F12</f>
        <v>Mnišská 5/7, 746 01 Opava</v>
      </c>
      <c r="I91" s="29" t="s">
        <v>23</v>
      </c>
      <c r="J91" s="51" t="str">
        <f>IF(J12="","",J12)</f>
        <v>30. 3. 2026</v>
      </c>
      <c r="L91" s="34"/>
    </row>
    <row r="92" spans="2:20" s="1" customFormat="1" ht="7" customHeight="1">
      <c r="B92" s="34"/>
      <c r="L92" s="34"/>
    </row>
    <row r="93" spans="2:20" s="1" customFormat="1" ht="15.15" customHeight="1">
      <c r="B93" s="34"/>
      <c r="C93" s="29" t="s">
        <v>25</v>
      </c>
      <c r="F93" s="27" t="str">
        <f>E15</f>
        <v>Statutární město Opava, Horní nám. 382/69, Opava</v>
      </c>
      <c r="I93" s="29" t="s">
        <v>31</v>
      </c>
      <c r="J93" s="32" t="str">
        <f>E21</f>
        <v>Ing. Jan Pospíšil</v>
      </c>
      <c r="L93" s="34"/>
    </row>
    <row r="94" spans="2:20" s="1" customFormat="1" ht="15.15" customHeight="1">
      <c r="B94" s="34"/>
      <c r="C94" s="29" t="s">
        <v>29</v>
      </c>
      <c r="F94" s="27" t="str">
        <f>IF(E18="","",E18)</f>
        <v>Vyplň údaj</v>
      </c>
      <c r="I94" s="29" t="s">
        <v>34</v>
      </c>
      <c r="J94" s="32" t="str">
        <f>E24</f>
        <v xml:space="preserve"> </v>
      </c>
      <c r="L94" s="34"/>
    </row>
    <row r="95" spans="2:20" s="1" customFormat="1" ht="10.25" customHeight="1">
      <c r="B95" s="34"/>
      <c r="L95" s="34"/>
    </row>
    <row r="96" spans="2:20" s="10" customFormat="1" ht="29.25" customHeight="1">
      <c r="B96" s="113"/>
      <c r="C96" s="114" t="s">
        <v>138</v>
      </c>
      <c r="D96" s="115" t="s">
        <v>57</v>
      </c>
      <c r="E96" s="115" t="s">
        <v>53</v>
      </c>
      <c r="F96" s="115" t="s">
        <v>54</v>
      </c>
      <c r="G96" s="115" t="s">
        <v>139</v>
      </c>
      <c r="H96" s="115" t="s">
        <v>140</v>
      </c>
      <c r="I96" s="115" t="s">
        <v>141</v>
      </c>
      <c r="J96" s="115" t="s">
        <v>117</v>
      </c>
      <c r="K96" s="116" t="s">
        <v>142</v>
      </c>
      <c r="L96" s="113"/>
      <c r="M96" s="58" t="s">
        <v>19</v>
      </c>
      <c r="N96" s="59" t="s">
        <v>42</v>
      </c>
      <c r="O96" s="59" t="s">
        <v>143</v>
      </c>
      <c r="P96" s="59" t="s">
        <v>144</v>
      </c>
      <c r="Q96" s="59" t="s">
        <v>145</v>
      </c>
      <c r="R96" s="59" t="s">
        <v>146</v>
      </c>
      <c r="S96" s="59" t="s">
        <v>147</v>
      </c>
      <c r="T96" s="60" t="s">
        <v>148</v>
      </c>
    </row>
    <row r="97" spans="2:65" s="1" customFormat="1" ht="22.75" customHeight="1">
      <c r="B97" s="34"/>
      <c r="C97" s="63" t="s">
        <v>149</v>
      </c>
      <c r="J97" s="117">
        <f>BK97</f>
        <v>0</v>
      </c>
      <c r="L97" s="34"/>
      <c r="M97" s="61"/>
      <c r="N97" s="52"/>
      <c r="O97" s="52"/>
      <c r="P97" s="118">
        <f>P98+P411+P1067</f>
        <v>0</v>
      </c>
      <c r="Q97" s="52"/>
      <c r="R97" s="118">
        <f>R98+R411+R1067</f>
        <v>31.681761190000003</v>
      </c>
      <c r="S97" s="52"/>
      <c r="T97" s="119">
        <f>T98+T411+T1067</f>
        <v>9.4416003500000016</v>
      </c>
      <c r="AT97" s="19" t="s">
        <v>71</v>
      </c>
      <c r="AU97" s="19" t="s">
        <v>118</v>
      </c>
      <c r="BK97" s="120">
        <f>BK98+BK411+BK1067</f>
        <v>0</v>
      </c>
    </row>
    <row r="98" spans="2:65" s="11" customFormat="1" ht="25.9" customHeight="1">
      <c r="B98" s="121"/>
      <c r="D98" s="122" t="s">
        <v>71</v>
      </c>
      <c r="E98" s="123" t="s">
        <v>150</v>
      </c>
      <c r="F98" s="123" t="s">
        <v>151</v>
      </c>
      <c r="I98" s="124"/>
      <c r="J98" s="125">
        <f>BK98</f>
        <v>0</v>
      </c>
      <c r="L98" s="121"/>
      <c r="M98" s="126"/>
      <c r="P98" s="127">
        <f>P99+P105+P118+P123+P253+P266+P285+P304+P398+P408</f>
        <v>0</v>
      </c>
      <c r="R98" s="127">
        <f>R99+R105+R118+R123+R253+R266+R285+R304+R398+R408</f>
        <v>18.68577775</v>
      </c>
      <c r="T98" s="128">
        <f>T99+T105+T118+T123+T253+T266+T285+T304+T398+T408</f>
        <v>7.3519000000000005</v>
      </c>
      <c r="AR98" s="122" t="s">
        <v>80</v>
      </c>
      <c r="AT98" s="129" t="s">
        <v>71</v>
      </c>
      <c r="AU98" s="129" t="s">
        <v>72</v>
      </c>
      <c r="AY98" s="122" t="s">
        <v>152</v>
      </c>
      <c r="BK98" s="130">
        <f>BK99+BK105+BK118+BK123+BK253+BK266+BK285+BK304+BK398+BK408</f>
        <v>0</v>
      </c>
    </row>
    <row r="99" spans="2:65" s="11" customFormat="1" ht="22.75" customHeight="1">
      <c r="B99" s="121"/>
      <c r="D99" s="122" t="s">
        <v>71</v>
      </c>
      <c r="E99" s="131" t="s">
        <v>80</v>
      </c>
      <c r="F99" s="131" t="s">
        <v>153</v>
      </c>
      <c r="I99" s="124"/>
      <c r="J99" s="132">
        <f>BK99</f>
        <v>0</v>
      </c>
      <c r="L99" s="121"/>
      <c r="M99" s="126"/>
      <c r="P99" s="127">
        <f>SUM(P100:P104)</f>
        <v>0</v>
      </c>
      <c r="R99" s="127">
        <f>SUM(R100:R104)</f>
        <v>0</v>
      </c>
      <c r="T99" s="128">
        <f>SUM(T100:T104)</f>
        <v>0</v>
      </c>
      <c r="AR99" s="122" t="s">
        <v>80</v>
      </c>
      <c r="AT99" s="129" t="s">
        <v>71</v>
      </c>
      <c r="AU99" s="129" t="s">
        <v>80</v>
      </c>
      <c r="AY99" s="122" t="s">
        <v>152</v>
      </c>
      <c r="BK99" s="130">
        <f>SUM(BK100:BK104)</f>
        <v>0</v>
      </c>
    </row>
    <row r="100" spans="2:65" s="1" customFormat="1" ht="37.75" customHeight="1">
      <c r="B100" s="34"/>
      <c r="C100" s="133" t="s">
        <v>80</v>
      </c>
      <c r="D100" s="133" t="s">
        <v>154</v>
      </c>
      <c r="E100" s="134" t="s">
        <v>155</v>
      </c>
      <c r="F100" s="135" t="s">
        <v>156</v>
      </c>
      <c r="G100" s="136" t="s">
        <v>157</v>
      </c>
      <c r="H100" s="137">
        <v>7.5</v>
      </c>
      <c r="I100" s="138"/>
      <c r="J100" s="139">
        <f>ROUND(I100*H100,2)</f>
        <v>0</v>
      </c>
      <c r="K100" s="135" t="s">
        <v>158</v>
      </c>
      <c r="L100" s="34"/>
      <c r="M100" s="140" t="s">
        <v>19</v>
      </c>
      <c r="N100" s="141" t="s">
        <v>43</v>
      </c>
      <c r="P100" s="142">
        <f>O100*H100</f>
        <v>0</v>
      </c>
      <c r="Q100" s="142">
        <v>0</v>
      </c>
      <c r="R100" s="142">
        <f>Q100*H100</f>
        <v>0</v>
      </c>
      <c r="S100" s="142">
        <v>0</v>
      </c>
      <c r="T100" s="143">
        <f>S100*H100</f>
        <v>0</v>
      </c>
      <c r="AR100" s="144" t="s">
        <v>159</v>
      </c>
      <c r="AT100" s="144" t="s">
        <v>154</v>
      </c>
      <c r="AU100" s="144" t="s">
        <v>82</v>
      </c>
      <c r="AY100" s="19" t="s">
        <v>152</v>
      </c>
      <c r="BE100" s="145">
        <f>IF(N100="základní",J100,0)</f>
        <v>0</v>
      </c>
      <c r="BF100" s="145">
        <f>IF(N100="snížená",J100,0)</f>
        <v>0</v>
      </c>
      <c r="BG100" s="145">
        <f>IF(N100="zákl. přenesená",J100,0)</f>
        <v>0</v>
      </c>
      <c r="BH100" s="145">
        <f>IF(N100="sníž. přenesená",J100,0)</f>
        <v>0</v>
      </c>
      <c r="BI100" s="145">
        <f>IF(N100="nulová",J100,0)</f>
        <v>0</v>
      </c>
      <c r="BJ100" s="19" t="s">
        <v>80</v>
      </c>
      <c r="BK100" s="145">
        <f>ROUND(I100*H100,2)</f>
        <v>0</v>
      </c>
      <c r="BL100" s="19" t="s">
        <v>159</v>
      </c>
      <c r="BM100" s="144" t="s">
        <v>160</v>
      </c>
    </row>
    <row r="101" spans="2:65" s="1" customFormat="1" ht="10">
      <c r="B101" s="34"/>
      <c r="D101" s="146" t="s">
        <v>161</v>
      </c>
      <c r="F101" s="147" t="s">
        <v>162</v>
      </c>
      <c r="I101" s="148"/>
      <c r="L101" s="34"/>
      <c r="M101" s="149"/>
      <c r="T101" s="55"/>
      <c r="AT101" s="19" t="s">
        <v>161</v>
      </c>
      <c r="AU101" s="19" t="s">
        <v>82</v>
      </c>
    </row>
    <row r="102" spans="2:65" s="12" customFormat="1" ht="10">
      <c r="B102" s="150"/>
      <c r="D102" s="151" t="s">
        <v>163</v>
      </c>
      <c r="E102" s="152" t="s">
        <v>19</v>
      </c>
      <c r="F102" s="153" t="s">
        <v>164</v>
      </c>
      <c r="H102" s="154">
        <v>7.5</v>
      </c>
      <c r="I102" s="155"/>
      <c r="L102" s="150"/>
      <c r="M102" s="156"/>
      <c r="T102" s="157"/>
      <c r="AT102" s="152" t="s">
        <v>163</v>
      </c>
      <c r="AU102" s="152" t="s">
        <v>82</v>
      </c>
      <c r="AV102" s="12" t="s">
        <v>82</v>
      </c>
      <c r="AW102" s="12" t="s">
        <v>33</v>
      </c>
      <c r="AX102" s="12" t="s">
        <v>80</v>
      </c>
      <c r="AY102" s="152" t="s">
        <v>152</v>
      </c>
    </row>
    <row r="103" spans="2:65" s="1" customFormat="1" ht="37.75" customHeight="1">
      <c r="B103" s="34"/>
      <c r="C103" s="133" t="s">
        <v>82</v>
      </c>
      <c r="D103" s="133" t="s">
        <v>154</v>
      </c>
      <c r="E103" s="134" t="s">
        <v>165</v>
      </c>
      <c r="F103" s="135" t="s">
        <v>166</v>
      </c>
      <c r="G103" s="136" t="s">
        <v>157</v>
      </c>
      <c r="H103" s="137">
        <v>7.5</v>
      </c>
      <c r="I103" s="138"/>
      <c r="J103" s="139">
        <f>ROUND(I103*H103,2)</f>
        <v>0</v>
      </c>
      <c r="K103" s="135" t="s">
        <v>158</v>
      </c>
      <c r="L103" s="34"/>
      <c r="M103" s="140" t="s">
        <v>19</v>
      </c>
      <c r="N103" s="141" t="s">
        <v>43</v>
      </c>
      <c r="P103" s="142">
        <f>O103*H103</f>
        <v>0</v>
      </c>
      <c r="Q103" s="142">
        <v>0</v>
      </c>
      <c r="R103" s="142">
        <f>Q103*H103</f>
        <v>0</v>
      </c>
      <c r="S103" s="142">
        <v>0</v>
      </c>
      <c r="T103" s="143">
        <f>S103*H103</f>
        <v>0</v>
      </c>
      <c r="AR103" s="144" t="s">
        <v>159</v>
      </c>
      <c r="AT103" s="144" t="s">
        <v>154</v>
      </c>
      <c r="AU103" s="144" t="s">
        <v>82</v>
      </c>
      <c r="AY103" s="19" t="s">
        <v>152</v>
      </c>
      <c r="BE103" s="145">
        <f>IF(N103="základní",J103,0)</f>
        <v>0</v>
      </c>
      <c r="BF103" s="145">
        <f>IF(N103="snížená",J103,0)</f>
        <v>0</v>
      </c>
      <c r="BG103" s="145">
        <f>IF(N103="zákl. přenesená",J103,0)</f>
        <v>0</v>
      </c>
      <c r="BH103" s="145">
        <f>IF(N103="sníž. přenesená",J103,0)</f>
        <v>0</v>
      </c>
      <c r="BI103" s="145">
        <f>IF(N103="nulová",J103,0)</f>
        <v>0</v>
      </c>
      <c r="BJ103" s="19" t="s">
        <v>80</v>
      </c>
      <c r="BK103" s="145">
        <f>ROUND(I103*H103,2)</f>
        <v>0</v>
      </c>
      <c r="BL103" s="19" t="s">
        <v>159</v>
      </c>
      <c r="BM103" s="144" t="s">
        <v>167</v>
      </c>
    </row>
    <row r="104" spans="2:65" s="1" customFormat="1" ht="10">
      <c r="B104" s="34"/>
      <c r="D104" s="146" t="s">
        <v>161</v>
      </c>
      <c r="F104" s="147" t="s">
        <v>168</v>
      </c>
      <c r="I104" s="148"/>
      <c r="L104" s="34"/>
      <c r="M104" s="149"/>
      <c r="T104" s="55"/>
      <c r="AT104" s="19" t="s">
        <v>161</v>
      </c>
      <c r="AU104" s="19" t="s">
        <v>82</v>
      </c>
    </row>
    <row r="105" spans="2:65" s="11" customFormat="1" ht="22.75" customHeight="1">
      <c r="B105" s="121"/>
      <c r="D105" s="122" t="s">
        <v>71</v>
      </c>
      <c r="E105" s="131" t="s">
        <v>95</v>
      </c>
      <c r="F105" s="131" t="s">
        <v>169</v>
      </c>
      <c r="I105" s="124"/>
      <c r="J105" s="132">
        <f>BK105</f>
        <v>0</v>
      </c>
      <c r="L105" s="121"/>
      <c r="M105" s="126"/>
      <c r="P105" s="127">
        <f>SUM(P106:P117)</f>
        <v>0</v>
      </c>
      <c r="R105" s="127">
        <f>SUM(R106:R117)</f>
        <v>0.39015054000000005</v>
      </c>
      <c r="T105" s="128">
        <f>SUM(T106:T117)</f>
        <v>0</v>
      </c>
      <c r="AR105" s="122" t="s">
        <v>80</v>
      </c>
      <c r="AT105" s="129" t="s">
        <v>71</v>
      </c>
      <c r="AU105" s="129" t="s">
        <v>80</v>
      </c>
      <c r="AY105" s="122" t="s">
        <v>152</v>
      </c>
      <c r="BK105" s="130">
        <f>SUM(BK106:BK117)</f>
        <v>0</v>
      </c>
    </row>
    <row r="106" spans="2:65" s="1" customFormat="1" ht="16.5" customHeight="1">
      <c r="B106" s="34"/>
      <c r="C106" s="133" t="s">
        <v>95</v>
      </c>
      <c r="D106" s="133" t="s">
        <v>154</v>
      </c>
      <c r="E106" s="134" t="s">
        <v>170</v>
      </c>
      <c r="F106" s="135" t="s">
        <v>171</v>
      </c>
      <c r="G106" s="136" t="s">
        <v>172</v>
      </c>
      <c r="H106" s="137">
        <v>0.13500000000000001</v>
      </c>
      <c r="I106" s="138"/>
      <c r="J106" s="139">
        <f>ROUND(I106*H106,2)</f>
        <v>0</v>
      </c>
      <c r="K106" s="135" t="s">
        <v>158</v>
      </c>
      <c r="L106" s="34"/>
      <c r="M106" s="140" t="s">
        <v>19</v>
      </c>
      <c r="N106" s="141" t="s">
        <v>43</v>
      </c>
      <c r="P106" s="142">
        <f>O106*H106</f>
        <v>0</v>
      </c>
      <c r="Q106" s="142">
        <v>1.94302</v>
      </c>
      <c r="R106" s="142">
        <f>Q106*H106</f>
        <v>0.26230770000000003</v>
      </c>
      <c r="S106" s="142">
        <v>0</v>
      </c>
      <c r="T106" s="143">
        <f>S106*H106</f>
        <v>0</v>
      </c>
      <c r="AR106" s="144" t="s">
        <v>159</v>
      </c>
      <c r="AT106" s="144" t="s">
        <v>154</v>
      </c>
      <c r="AU106" s="144" t="s">
        <v>82</v>
      </c>
      <c r="AY106" s="19" t="s">
        <v>152</v>
      </c>
      <c r="BE106" s="145">
        <f>IF(N106="základní",J106,0)</f>
        <v>0</v>
      </c>
      <c r="BF106" s="145">
        <f>IF(N106="snížená",J106,0)</f>
        <v>0</v>
      </c>
      <c r="BG106" s="145">
        <f>IF(N106="zákl. přenesená",J106,0)</f>
        <v>0</v>
      </c>
      <c r="BH106" s="145">
        <f>IF(N106="sníž. přenesená",J106,0)</f>
        <v>0</v>
      </c>
      <c r="BI106" s="145">
        <f>IF(N106="nulová",J106,0)</f>
        <v>0</v>
      </c>
      <c r="BJ106" s="19" t="s">
        <v>80</v>
      </c>
      <c r="BK106" s="145">
        <f>ROUND(I106*H106,2)</f>
        <v>0</v>
      </c>
      <c r="BL106" s="19" t="s">
        <v>159</v>
      </c>
      <c r="BM106" s="144" t="s">
        <v>173</v>
      </c>
    </row>
    <row r="107" spans="2:65" s="1" customFormat="1" ht="10">
      <c r="B107" s="34"/>
      <c r="D107" s="146" t="s">
        <v>161</v>
      </c>
      <c r="F107" s="147" t="s">
        <v>174</v>
      </c>
      <c r="I107" s="148"/>
      <c r="L107" s="34"/>
      <c r="M107" s="149"/>
      <c r="T107" s="55"/>
      <c r="AT107" s="19" t="s">
        <v>161</v>
      </c>
      <c r="AU107" s="19" t="s">
        <v>82</v>
      </c>
    </row>
    <row r="108" spans="2:65" s="13" customFormat="1" ht="10">
      <c r="B108" s="158"/>
      <c r="D108" s="151" t="s">
        <v>163</v>
      </c>
      <c r="E108" s="159" t="s">
        <v>19</v>
      </c>
      <c r="F108" s="160" t="s">
        <v>175</v>
      </c>
      <c r="H108" s="159" t="s">
        <v>19</v>
      </c>
      <c r="I108" s="161"/>
      <c r="L108" s="158"/>
      <c r="M108" s="162"/>
      <c r="T108" s="163"/>
      <c r="AT108" s="159" t="s">
        <v>163</v>
      </c>
      <c r="AU108" s="159" t="s">
        <v>82</v>
      </c>
      <c r="AV108" s="13" t="s">
        <v>80</v>
      </c>
      <c r="AW108" s="13" t="s">
        <v>33</v>
      </c>
      <c r="AX108" s="13" t="s">
        <v>72</v>
      </c>
      <c r="AY108" s="159" t="s">
        <v>152</v>
      </c>
    </row>
    <row r="109" spans="2:65" s="12" customFormat="1" ht="10">
      <c r="B109" s="150"/>
      <c r="D109" s="151" t="s">
        <v>163</v>
      </c>
      <c r="E109" s="152" t="s">
        <v>19</v>
      </c>
      <c r="F109" s="153" t="s">
        <v>176</v>
      </c>
      <c r="H109" s="154">
        <v>0.13500000000000001</v>
      </c>
      <c r="I109" s="155"/>
      <c r="L109" s="150"/>
      <c r="M109" s="156"/>
      <c r="T109" s="157"/>
      <c r="AT109" s="152" t="s">
        <v>163</v>
      </c>
      <c r="AU109" s="152" t="s">
        <v>82</v>
      </c>
      <c r="AV109" s="12" t="s">
        <v>82</v>
      </c>
      <c r="AW109" s="12" t="s">
        <v>33</v>
      </c>
      <c r="AX109" s="12" t="s">
        <v>80</v>
      </c>
      <c r="AY109" s="152" t="s">
        <v>152</v>
      </c>
    </row>
    <row r="110" spans="2:65" s="1" customFormat="1" ht="21.75" customHeight="1">
      <c r="B110" s="34"/>
      <c r="C110" s="133" t="s">
        <v>159</v>
      </c>
      <c r="D110" s="133" t="s">
        <v>154</v>
      </c>
      <c r="E110" s="134" t="s">
        <v>177</v>
      </c>
      <c r="F110" s="135" t="s">
        <v>178</v>
      </c>
      <c r="G110" s="136" t="s">
        <v>179</v>
      </c>
      <c r="H110" s="137">
        <v>3.5999999999999997E-2</v>
      </c>
      <c r="I110" s="138"/>
      <c r="J110" s="139">
        <f>ROUND(I110*H110,2)</f>
        <v>0</v>
      </c>
      <c r="K110" s="135" t="s">
        <v>158</v>
      </c>
      <c r="L110" s="34"/>
      <c r="M110" s="140" t="s">
        <v>19</v>
      </c>
      <c r="N110" s="141" t="s">
        <v>43</v>
      </c>
      <c r="P110" s="142">
        <f>O110*H110</f>
        <v>0</v>
      </c>
      <c r="Q110" s="142">
        <v>1.3239399999999999</v>
      </c>
      <c r="R110" s="142">
        <f>Q110*H110</f>
        <v>4.766183999999999E-2</v>
      </c>
      <c r="S110" s="142">
        <v>0</v>
      </c>
      <c r="T110" s="143">
        <f>S110*H110</f>
        <v>0</v>
      </c>
      <c r="AR110" s="144" t="s">
        <v>159</v>
      </c>
      <c r="AT110" s="144" t="s">
        <v>154</v>
      </c>
      <c r="AU110" s="144" t="s">
        <v>82</v>
      </c>
      <c r="AY110" s="19" t="s">
        <v>152</v>
      </c>
      <c r="BE110" s="145">
        <f>IF(N110="základní",J110,0)</f>
        <v>0</v>
      </c>
      <c r="BF110" s="145">
        <f>IF(N110="snížená",J110,0)</f>
        <v>0</v>
      </c>
      <c r="BG110" s="145">
        <f>IF(N110="zákl. přenesená",J110,0)</f>
        <v>0</v>
      </c>
      <c r="BH110" s="145">
        <f>IF(N110="sníž. přenesená",J110,0)</f>
        <v>0</v>
      </c>
      <c r="BI110" s="145">
        <f>IF(N110="nulová",J110,0)</f>
        <v>0</v>
      </c>
      <c r="BJ110" s="19" t="s">
        <v>80</v>
      </c>
      <c r="BK110" s="145">
        <f>ROUND(I110*H110,2)</f>
        <v>0</v>
      </c>
      <c r="BL110" s="19" t="s">
        <v>159</v>
      </c>
      <c r="BM110" s="144" t="s">
        <v>180</v>
      </c>
    </row>
    <row r="111" spans="2:65" s="1" customFormat="1" ht="10">
      <c r="B111" s="34"/>
      <c r="D111" s="146" t="s">
        <v>161</v>
      </c>
      <c r="F111" s="147" t="s">
        <v>181</v>
      </c>
      <c r="I111" s="148"/>
      <c r="L111" s="34"/>
      <c r="M111" s="149"/>
      <c r="T111" s="55"/>
      <c r="AT111" s="19" t="s">
        <v>161</v>
      </c>
      <c r="AU111" s="19" t="s">
        <v>82</v>
      </c>
    </row>
    <row r="112" spans="2:65" s="13" customFormat="1" ht="10">
      <c r="B112" s="158"/>
      <c r="D112" s="151" t="s">
        <v>163</v>
      </c>
      <c r="E112" s="159" t="s">
        <v>19</v>
      </c>
      <c r="F112" s="160" t="s">
        <v>182</v>
      </c>
      <c r="H112" s="159" t="s">
        <v>19</v>
      </c>
      <c r="I112" s="161"/>
      <c r="L112" s="158"/>
      <c r="M112" s="162"/>
      <c r="T112" s="163"/>
      <c r="AT112" s="159" t="s">
        <v>163</v>
      </c>
      <c r="AU112" s="159" t="s">
        <v>82</v>
      </c>
      <c r="AV112" s="13" t="s">
        <v>80</v>
      </c>
      <c r="AW112" s="13" t="s">
        <v>33</v>
      </c>
      <c r="AX112" s="13" t="s">
        <v>72</v>
      </c>
      <c r="AY112" s="159" t="s">
        <v>152</v>
      </c>
    </row>
    <row r="113" spans="2:65" s="12" customFormat="1" ht="10">
      <c r="B113" s="150"/>
      <c r="D113" s="151" t="s">
        <v>163</v>
      </c>
      <c r="E113" s="152" t="s">
        <v>19</v>
      </c>
      <c r="F113" s="153" t="s">
        <v>183</v>
      </c>
      <c r="H113" s="154">
        <v>3.5999999999999997E-2</v>
      </c>
      <c r="I113" s="155"/>
      <c r="L113" s="150"/>
      <c r="M113" s="156"/>
      <c r="T113" s="157"/>
      <c r="AT113" s="152" t="s">
        <v>163</v>
      </c>
      <c r="AU113" s="152" t="s">
        <v>82</v>
      </c>
      <c r="AV113" s="12" t="s">
        <v>82</v>
      </c>
      <c r="AW113" s="12" t="s">
        <v>33</v>
      </c>
      <c r="AX113" s="12" t="s">
        <v>80</v>
      </c>
      <c r="AY113" s="152" t="s">
        <v>152</v>
      </c>
    </row>
    <row r="114" spans="2:65" s="1" customFormat="1" ht="21.75" customHeight="1">
      <c r="B114" s="34"/>
      <c r="C114" s="133" t="s">
        <v>184</v>
      </c>
      <c r="D114" s="133" t="s">
        <v>154</v>
      </c>
      <c r="E114" s="134" t="s">
        <v>185</v>
      </c>
      <c r="F114" s="135" t="s">
        <v>186</v>
      </c>
      <c r="G114" s="136" t="s">
        <v>157</v>
      </c>
      <c r="H114" s="137">
        <v>0.45</v>
      </c>
      <c r="I114" s="138"/>
      <c r="J114" s="139">
        <f>ROUND(I114*H114,2)</f>
        <v>0</v>
      </c>
      <c r="K114" s="135" t="s">
        <v>158</v>
      </c>
      <c r="L114" s="34"/>
      <c r="M114" s="140" t="s">
        <v>19</v>
      </c>
      <c r="N114" s="141" t="s">
        <v>43</v>
      </c>
      <c r="P114" s="142">
        <f>O114*H114</f>
        <v>0</v>
      </c>
      <c r="Q114" s="142">
        <v>0.17818000000000001</v>
      </c>
      <c r="R114" s="142">
        <f>Q114*H114</f>
        <v>8.0181000000000002E-2</v>
      </c>
      <c r="S114" s="142">
        <v>0</v>
      </c>
      <c r="T114" s="143">
        <f>S114*H114</f>
        <v>0</v>
      </c>
      <c r="AR114" s="144" t="s">
        <v>159</v>
      </c>
      <c r="AT114" s="144" t="s">
        <v>154</v>
      </c>
      <c r="AU114" s="144" t="s">
        <v>82</v>
      </c>
      <c r="AY114" s="19" t="s">
        <v>152</v>
      </c>
      <c r="BE114" s="145">
        <f>IF(N114="základní",J114,0)</f>
        <v>0</v>
      </c>
      <c r="BF114" s="145">
        <f>IF(N114="snížená",J114,0)</f>
        <v>0</v>
      </c>
      <c r="BG114" s="145">
        <f>IF(N114="zákl. přenesená",J114,0)</f>
        <v>0</v>
      </c>
      <c r="BH114" s="145">
        <f>IF(N114="sníž. přenesená",J114,0)</f>
        <v>0</v>
      </c>
      <c r="BI114" s="145">
        <f>IF(N114="nulová",J114,0)</f>
        <v>0</v>
      </c>
      <c r="BJ114" s="19" t="s">
        <v>80</v>
      </c>
      <c r="BK114" s="145">
        <f>ROUND(I114*H114,2)</f>
        <v>0</v>
      </c>
      <c r="BL114" s="19" t="s">
        <v>159</v>
      </c>
      <c r="BM114" s="144" t="s">
        <v>187</v>
      </c>
    </row>
    <row r="115" spans="2:65" s="1" customFormat="1" ht="10">
      <c r="B115" s="34"/>
      <c r="D115" s="146" t="s">
        <v>161</v>
      </c>
      <c r="F115" s="147" t="s">
        <v>188</v>
      </c>
      <c r="I115" s="148"/>
      <c r="L115" s="34"/>
      <c r="M115" s="149"/>
      <c r="T115" s="55"/>
      <c r="AT115" s="19" t="s">
        <v>161</v>
      </c>
      <c r="AU115" s="19" t="s">
        <v>82</v>
      </c>
    </row>
    <row r="116" spans="2:65" s="13" customFormat="1" ht="10">
      <c r="B116" s="158"/>
      <c r="D116" s="151" t="s">
        <v>163</v>
      </c>
      <c r="E116" s="159" t="s">
        <v>19</v>
      </c>
      <c r="F116" s="160" t="s">
        <v>175</v>
      </c>
      <c r="H116" s="159" t="s">
        <v>19</v>
      </c>
      <c r="I116" s="161"/>
      <c r="L116" s="158"/>
      <c r="M116" s="162"/>
      <c r="T116" s="163"/>
      <c r="AT116" s="159" t="s">
        <v>163</v>
      </c>
      <c r="AU116" s="159" t="s">
        <v>82</v>
      </c>
      <c r="AV116" s="13" t="s">
        <v>80</v>
      </c>
      <c r="AW116" s="13" t="s">
        <v>33</v>
      </c>
      <c r="AX116" s="13" t="s">
        <v>72</v>
      </c>
      <c r="AY116" s="159" t="s">
        <v>152</v>
      </c>
    </row>
    <row r="117" spans="2:65" s="12" customFormat="1" ht="10">
      <c r="B117" s="150"/>
      <c r="D117" s="151" t="s">
        <v>163</v>
      </c>
      <c r="E117" s="152" t="s">
        <v>19</v>
      </c>
      <c r="F117" s="153" t="s">
        <v>189</v>
      </c>
      <c r="H117" s="154">
        <v>0.45</v>
      </c>
      <c r="I117" s="155"/>
      <c r="L117" s="150"/>
      <c r="M117" s="156"/>
      <c r="T117" s="157"/>
      <c r="AT117" s="152" t="s">
        <v>163</v>
      </c>
      <c r="AU117" s="152" t="s">
        <v>82</v>
      </c>
      <c r="AV117" s="12" t="s">
        <v>82</v>
      </c>
      <c r="AW117" s="12" t="s">
        <v>33</v>
      </c>
      <c r="AX117" s="12" t="s">
        <v>80</v>
      </c>
      <c r="AY117" s="152" t="s">
        <v>152</v>
      </c>
    </row>
    <row r="118" spans="2:65" s="11" customFormat="1" ht="22.75" customHeight="1">
      <c r="B118" s="121"/>
      <c r="D118" s="122" t="s">
        <v>71</v>
      </c>
      <c r="E118" s="131" t="s">
        <v>184</v>
      </c>
      <c r="F118" s="131" t="s">
        <v>190</v>
      </c>
      <c r="I118" s="124"/>
      <c r="J118" s="132">
        <f>BK118</f>
        <v>0</v>
      </c>
      <c r="L118" s="121"/>
      <c r="M118" s="126"/>
      <c r="P118" s="127">
        <f>SUM(P119:P122)</f>
        <v>0</v>
      </c>
      <c r="R118" s="127">
        <f>SUM(R119:R122)</f>
        <v>4.1589749999999999</v>
      </c>
      <c r="T118" s="128">
        <f>SUM(T119:T122)</f>
        <v>0</v>
      </c>
      <c r="AR118" s="122" t="s">
        <v>80</v>
      </c>
      <c r="AT118" s="129" t="s">
        <v>71</v>
      </c>
      <c r="AU118" s="129" t="s">
        <v>80</v>
      </c>
      <c r="AY118" s="122" t="s">
        <v>152</v>
      </c>
      <c r="BK118" s="130">
        <f>SUM(BK119:BK122)</f>
        <v>0</v>
      </c>
    </row>
    <row r="119" spans="2:65" s="1" customFormat="1" ht="24.15" customHeight="1">
      <c r="B119" s="34"/>
      <c r="C119" s="133" t="s">
        <v>191</v>
      </c>
      <c r="D119" s="133" t="s">
        <v>154</v>
      </c>
      <c r="E119" s="134" t="s">
        <v>192</v>
      </c>
      <c r="F119" s="135" t="s">
        <v>193</v>
      </c>
      <c r="G119" s="136" t="s">
        <v>157</v>
      </c>
      <c r="H119" s="137">
        <v>7.5</v>
      </c>
      <c r="I119" s="138"/>
      <c r="J119" s="139">
        <f>ROUND(I119*H119,2)</f>
        <v>0</v>
      </c>
      <c r="K119" s="135" t="s">
        <v>158</v>
      </c>
      <c r="L119" s="34"/>
      <c r="M119" s="140" t="s">
        <v>19</v>
      </c>
      <c r="N119" s="141" t="s">
        <v>43</v>
      </c>
      <c r="P119" s="142">
        <f>O119*H119</f>
        <v>0</v>
      </c>
      <c r="Q119" s="142">
        <v>0.38</v>
      </c>
      <c r="R119" s="142">
        <f>Q119*H119</f>
        <v>2.85</v>
      </c>
      <c r="S119" s="142">
        <v>0</v>
      </c>
      <c r="T119" s="143">
        <f>S119*H119</f>
        <v>0</v>
      </c>
      <c r="AR119" s="144" t="s">
        <v>159</v>
      </c>
      <c r="AT119" s="144" t="s">
        <v>154</v>
      </c>
      <c r="AU119" s="144" t="s">
        <v>82</v>
      </c>
      <c r="AY119" s="19" t="s">
        <v>152</v>
      </c>
      <c r="BE119" s="145">
        <f>IF(N119="základní",J119,0)</f>
        <v>0</v>
      </c>
      <c r="BF119" s="145">
        <f>IF(N119="snížená",J119,0)</f>
        <v>0</v>
      </c>
      <c r="BG119" s="145">
        <f>IF(N119="zákl. přenesená",J119,0)</f>
        <v>0</v>
      </c>
      <c r="BH119" s="145">
        <f>IF(N119="sníž. přenesená",J119,0)</f>
        <v>0</v>
      </c>
      <c r="BI119" s="145">
        <f>IF(N119="nulová",J119,0)</f>
        <v>0</v>
      </c>
      <c r="BJ119" s="19" t="s">
        <v>80</v>
      </c>
      <c r="BK119" s="145">
        <f>ROUND(I119*H119,2)</f>
        <v>0</v>
      </c>
      <c r="BL119" s="19" t="s">
        <v>159</v>
      </c>
      <c r="BM119" s="144" t="s">
        <v>194</v>
      </c>
    </row>
    <row r="120" spans="2:65" s="1" customFormat="1" ht="10">
      <c r="B120" s="34"/>
      <c r="D120" s="146" t="s">
        <v>161</v>
      </c>
      <c r="F120" s="147" t="s">
        <v>195</v>
      </c>
      <c r="I120" s="148"/>
      <c r="L120" s="34"/>
      <c r="M120" s="149"/>
      <c r="T120" s="55"/>
      <c r="AT120" s="19" t="s">
        <v>161</v>
      </c>
      <c r="AU120" s="19" t="s">
        <v>82</v>
      </c>
    </row>
    <row r="121" spans="2:65" s="1" customFormat="1" ht="33" customHeight="1">
      <c r="B121" s="34"/>
      <c r="C121" s="133" t="s">
        <v>196</v>
      </c>
      <c r="D121" s="133" t="s">
        <v>154</v>
      </c>
      <c r="E121" s="134" t="s">
        <v>197</v>
      </c>
      <c r="F121" s="135" t="s">
        <v>198</v>
      </c>
      <c r="G121" s="136" t="s">
        <v>157</v>
      </c>
      <c r="H121" s="137">
        <v>7.5</v>
      </c>
      <c r="I121" s="138"/>
      <c r="J121" s="139">
        <f>ROUND(I121*H121,2)</f>
        <v>0</v>
      </c>
      <c r="K121" s="135" t="s">
        <v>158</v>
      </c>
      <c r="L121" s="34"/>
      <c r="M121" s="140" t="s">
        <v>19</v>
      </c>
      <c r="N121" s="141" t="s">
        <v>43</v>
      </c>
      <c r="P121" s="142">
        <f>O121*H121</f>
        <v>0</v>
      </c>
      <c r="Q121" s="142">
        <v>0.17452999999999999</v>
      </c>
      <c r="R121" s="142">
        <f>Q121*H121</f>
        <v>1.308975</v>
      </c>
      <c r="S121" s="142">
        <v>0</v>
      </c>
      <c r="T121" s="143">
        <f>S121*H121</f>
        <v>0</v>
      </c>
      <c r="AR121" s="144" t="s">
        <v>159</v>
      </c>
      <c r="AT121" s="144" t="s">
        <v>154</v>
      </c>
      <c r="AU121" s="144" t="s">
        <v>82</v>
      </c>
      <c r="AY121" s="19" t="s">
        <v>152</v>
      </c>
      <c r="BE121" s="145">
        <f>IF(N121="základní",J121,0)</f>
        <v>0</v>
      </c>
      <c r="BF121" s="145">
        <f>IF(N121="snížená",J121,0)</f>
        <v>0</v>
      </c>
      <c r="BG121" s="145">
        <f>IF(N121="zákl. přenesená",J121,0)</f>
        <v>0</v>
      </c>
      <c r="BH121" s="145">
        <f>IF(N121="sníž. přenesená",J121,0)</f>
        <v>0</v>
      </c>
      <c r="BI121" s="145">
        <f>IF(N121="nulová",J121,0)</f>
        <v>0</v>
      </c>
      <c r="BJ121" s="19" t="s">
        <v>80</v>
      </c>
      <c r="BK121" s="145">
        <f>ROUND(I121*H121,2)</f>
        <v>0</v>
      </c>
      <c r="BL121" s="19" t="s">
        <v>159</v>
      </c>
      <c r="BM121" s="144" t="s">
        <v>199</v>
      </c>
    </row>
    <row r="122" spans="2:65" s="1" customFormat="1" ht="10">
      <c r="B122" s="34"/>
      <c r="D122" s="146" t="s">
        <v>161</v>
      </c>
      <c r="F122" s="147" t="s">
        <v>200</v>
      </c>
      <c r="I122" s="148"/>
      <c r="L122" s="34"/>
      <c r="M122" s="149"/>
      <c r="T122" s="55"/>
      <c r="AT122" s="19" t="s">
        <v>161</v>
      </c>
      <c r="AU122" s="19" t="s">
        <v>82</v>
      </c>
    </row>
    <row r="123" spans="2:65" s="11" customFormat="1" ht="22.75" customHeight="1">
      <c r="B123" s="121"/>
      <c r="D123" s="122" t="s">
        <v>71</v>
      </c>
      <c r="E123" s="131" t="s">
        <v>201</v>
      </c>
      <c r="F123" s="131" t="s">
        <v>202</v>
      </c>
      <c r="I123" s="124"/>
      <c r="J123" s="132">
        <f>BK123</f>
        <v>0</v>
      </c>
      <c r="L123" s="121"/>
      <c r="M123" s="126"/>
      <c r="P123" s="127">
        <f>SUM(P124:P252)</f>
        <v>0</v>
      </c>
      <c r="R123" s="127">
        <f>SUM(R124:R252)</f>
        <v>13.984377609999999</v>
      </c>
      <c r="T123" s="128">
        <f>SUM(T124:T252)</f>
        <v>0</v>
      </c>
      <c r="AR123" s="122" t="s">
        <v>80</v>
      </c>
      <c r="AT123" s="129" t="s">
        <v>71</v>
      </c>
      <c r="AU123" s="129" t="s">
        <v>80</v>
      </c>
      <c r="AY123" s="122" t="s">
        <v>152</v>
      </c>
      <c r="BK123" s="130">
        <f>SUM(BK124:BK252)</f>
        <v>0</v>
      </c>
    </row>
    <row r="124" spans="2:65" s="1" customFormat="1" ht="24.15" customHeight="1">
      <c r="B124" s="34"/>
      <c r="C124" s="133" t="s">
        <v>203</v>
      </c>
      <c r="D124" s="133" t="s">
        <v>154</v>
      </c>
      <c r="E124" s="134" t="s">
        <v>204</v>
      </c>
      <c r="F124" s="135" t="s">
        <v>205</v>
      </c>
      <c r="G124" s="136" t="s">
        <v>157</v>
      </c>
      <c r="H124" s="137">
        <v>832.63499999999999</v>
      </c>
      <c r="I124" s="138"/>
      <c r="J124" s="139">
        <f>ROUND(I124*H124,2)</f>
        <v>0</v>
      </c>
      <c r="K124" s="135" t="s">
        <v>19</v>
      </c>
      <c r="L124" s="34"/>
      <c r="M124" s="140" t="s">
        <v>19</v>
      </c>
      <c r="N124" s="141" t="s">
        <v>43</v>
      </c>
      <c r="P124" s="142">
        <f>O124*H124</f>
        <v>0</v>
      </c>
      <c r="Q124" s="142">
        <v>0</v>
      </c>
      <c r="R124" s="142">
        <f>Q124*H124</f>
        <v>0</v>
      </c>
      <c r="S124" s="142">
        <v>0</v>
      </c>
      <c r="T124" s="143">
        <f>S124*H124</f>
        <v>0</v>
      </c>
      <c r="AR124" s="144" t="s">
        <v>159</v>
      </c>
      <c r="AT124" s="144" t="s">
        <v>154</v>
      </c>
      <c r="AU124" s="144" t="s">
        <v>82</v>
      </c>
      <c r="AY124" s="19" t="s">
        <v>152</v>
      </c>
      <c r="BE124" s="145">
        <f>IF(N124="základní",J124,0)</f>
        <v>0</v>
      </c>
      <c r="BF124" s="145">
        <f>IF(N124="snížená",J124,0)</f>
        <v>0</v>
      </c>
      <c r="BG124" s="145">
        <f>IF(N124="zákl. přenesená",J124,0)</f>
        <v>0</v>
      </c>
      <c r="BH124" s="145">
        <f>IF(N124="sníž. přenesená",J124,0)</f>
        <v>0</v>
      </c>
      <c r="BI124" s="145">
        <f>IF(N124="nulová",J124,0)</f>
        <v>0</v>
      </c>
      <c r="BJ124" s="19" t="s">
        <v>80</v>
      </c>
      <c r="BK124" s="145">
        <f>ROUND(I124*H124,2)</f>
        <v>0</v>
      </c>
      <c r="BL124" s="19" t="s">
        <v>159</v>
      </c>
      <c r="BM124" s="144" t="s">
        <v>206</v>
      </c>
    </row>
    <row r="125" spans="2:65" s="13" customFormat="1" ht="10">
      <c r="B125" s="158"/>
      <c r="D125" s="151" t="s">
        <v>163</v>
      </c>
      <c r="E125" s="159" t="s">
        <v>19</v>
      </c>
      <c r="F125" s="160" t="s">
        <v>207</v>
      </c>
      <c r="H125" s="159" t="s">
        <v>19</v>
      </c>
      <c r="I125" s="161"/>
      <c r="L125" s="158"/>
      <c r="M125" s="162"/>
      <c r="T125" s="163"/>
      <c r="AT125" s="159" t="s">
        <v>163</v>
      </c>
      <c r="AU125" s="159" t="s">
        <v>82</v>
      </c>
      <c r="AV125" s="13" t="s">
        <v>80</v>
      </c>
      <c r="AW125" s="13" t="s">
        <v>33</v>
      </c>
      <c r="AX125" s="13" t="s">
        <v>72</v>
      </c>
      <c r="AY125" s="159" t="s">
        <v>152</v>
      </c>
    </row>
    <row r="126" spans="2:65" s="12" customFormat="1" ht="10">
      <c r="B126" s="150"/>
      <c r="D126" s="151" t="s">
        <v>163</v>
      </c>
      <c r="E126" s="152" t="s">
        <v>19</v>
      </c>
      <c r="F126" s="153" t="s">
        <v>208</v>
      </c>
      <c r="H126" s="154">
        <v>20</v>
      </c>
      <c r="I126" s="155"/>
      <c r="L126" s="150"/>
      <c r="M126" s="156"/>
      <c r="T126" s="157"/>
      <c r="AT126" s="152" t="s">
        <v>163</v>
      </c>
      <c r="AU126" s="152" t="s">
        <v>82</v>
      </c>
      <c r="AV126" s="12" t="s">
        <v>82</v>
      </c>
      <c r="AW126" s="12" t="s">
        <v>33</v>
      </c>
      <c r="AX126" s="12" t="s">
        <v>72</v>
      </c>
      <c r="AY126" s="152" t="s">
        <v>152</v>
      </c>
    </row>
    <row r="127" spans="2:65" s="13" customFormat="1" ht="10">
      <c r="B127" s="158"/>
      <c r="D127" s="151" t="s">
        <v>163</v>
      </c>
      <c r="E127" s="159" t="s">
        <v>19</v>
      </c>
      <c r="F127" s="160" t="s">
        <v>209</v>
      </c>
      <c r="H127" s="159" t="s">
        <v>19</v>
      </c>
      <c r="I127" s="161"/>
      <c r="L127" s="158"/>
      <c r="M127" s="162"/>
      <c r="T127" s="163"/>
      <c r="AT127" s="159" t="s">
        <v>163</v>
      </c>
      <c r="AU127" s="159" t="s">
        <v>82</v>
      </c>
      <c r="AV127" s="13" t="s">
        <v>80</v>
      </c>
      <c r="AW127" s="13" t="s">
        <v>33</v>
      </c>
      <c r="AX127" s="13" t="s">
        <v>72</v>
      </c>
      <c r="AY127" s="159" t="s">
        <v>152</v>
      </c>
    </row>
    <row r="128" spans="2:65" s="12" customFormat="1" ht="20">
      <c r="B128" s="150"/>
      <c r="D128" s="151" t="s">
        <v>163</v>
      </c>
      <c r="E128" s="152" t="s">
        <v>19</v>
      </c>
      <c r="F128" s="153" t="s">
        <v>210</v>
      </c>
      <c r="H128" s="154">
        <v>278.70999999999998</v>
      </c>
      <c r="I128" s="155"/>
      <c r="L128" s="150"/>
      <c r="M128" s="156"/>
      <c r="T128" s="157"/>
      <c r="AT128" s="152" t="s">
        <v>163</v>
      </c>
      <c r="AU128" s="152" t="s">
        <v>82</v>
      </c>
      <c r="AV128" s="12" t="s">
        <v>82</v>
      </c>
      <c r="AW128" s="12" t="s">
        <v>33</v>
      </c>
      <c r="AX128" s="12" t="s">
        <v>72</v>
      </c>
      <c r="AY128" s="152" t="s">
        <v>152</v>
      </c>
    </row>
    <row r="129" spans="2:65" s="13" customFormat="1" ht="10">
      <c r="B129" s="158"/>
      <c r="D129" s="151" t="s">
        <v>163</v>
      </c>
      <c r="E129" s="159" t="s">
        <v>19</v>
      </c>
      <c r="F129" s="160" t="s">
        <v>211</v>
      </c>
      <c r="H129" s="159" t="s">
        <v>19</v>
      </c>
      <c r="I129" s="161"/>
      <c r="L129" s="158"/>
      <c r="M129" s="162"/>
      <c r="T129" s="163"/>
      <c r="AT129" s="159" t="s">
        <v>163</v>
      </c>
      <c r="AU129" s="159" t="s">
        <v>82</v>
      </c>
      <c r="AV129" s="13" t="s">
        <v>80</v>
      </c>
      <c r="AW129" s="13" t="s">
        <v>33</v>
      </c>
      <c r="AX129" s="13" t="s">
        <v>72</v>
      </c>
      <c r="AY129" s="159" t="s">
        <v>152</v>
      </c>
    </row>
    <row r="130" spans="2:65" s="12" customFormat="1" ht="10">
      <c r="B130" s="150"/>
      <c r="D130" s="151" t="s">
        <v>163</v>
      </c>
      <c r="E130" s="152" t="s">
        <v>19</v>
      </c>
      <c r="F130" s="153" t="s">
        <v>212</v>
      </c>
      <c r="H130" s="154">
        <v>246.15</v>
      </c>
      <c r="I130" s="155"/>
      <c r="L130" s="150"/>
      <c r="M130" s="156"/>
      <c r="T130" s="157"/>
      <c r="AT130" s="152" t="s">
        <v>163</v>
      </c>
      <c r="AU130" s="152" t="s">
        <v>82</v>
      </c>
      <c r="AV130" s="12" t="s">
        <v>82</v>
      </c>
      <c r="AW130" s="12" t="s">
        <v>33</v>
      </c>
      <c r="AX130" s="12" t="s">
        <v>72</v>
      </c>
      <c r="AY130" s="152" t="s">
        <v>152</v>
      </c>
    </row>
    <row r="131" spans="2:65" s="13" customFormat="1" ht="10">
      <c r="B131" s="158"/>
      <c r="D131" s="151" t="s">
        <v>163</v>
      </c>
      <c r="E131" s="159" t="s">
        <v>19</v>
      </c>
      <c r="F131" s="160" t="s">
        <v>213</v>
      </c>
      <c r="H131" s="159" t="s">
        <v>19</v>
      </c>
      <c r="I131" s="161"/>
      <c r="L131" s="158"/>
      <c r="M131" s="162"/>
      <c r="T131" s="163"/>
      <c r="AT131" s="159" t="s">
        <v>163</v>
      </c>
      <c r="AU131" s="159" t="s">
        <v>82</v>
      </c>
      <c r="AV131" s="13" t="s">
        <v>80</v>
      </c>
      <c r="AW131" s="13" t="s">
        <v>33</v>
      </c>
      <c r="AX131" s="13" t="s">
        <v>72</v>
      </c>
      <c r="AY131" s="159" t="s">
        <v>152</v>
      </c>
    </row>
    <row r="132" spans="2:65" s="12" customFormat="1" ht="10">
      <c r="B132" s="150"/>
      <c r="D132" s="151" t="s">
        <v>163</v>
      </c>
      <c r="E132" s="152" t="s">
        <v>19</v>
      </c>
      <c r="F132" s="153" t="s">
        <v>214</v>
      </c>
      <c r="H132" s="154">
        <v>246.03</v>
      </c>
      <c r="I132" s="155"/>
      <c r="L132" s="150"/>
      <c r="M132" s="156"/>
      <c r="T132" s="157"/>
      <c r="AT132" s="152" t="s">
        <v>163</v>
      </c>
      <c r="AU132" s="152" t="s">
        <v>82</v>
      </c>
      <c r="AV132" s="12" t="s">
        <v>82</v>
      </c>
      <c r="AW132" s="12" t="s">
        <v>33</v>
      </c>
      <c r="AX132" s="12" t="s">
        <v>72</v>
      </c>
      <c r="AY132" s="152" t="s">
        <v>152</v>
      </c>
    </row>
    <row r="133" spans="2:65" s="13" customFormat="1" ht="10">
      <c r="B133" s="158"/>
      <c r="D133" s="151" t="s">
        <v>163</v>
      </c>
      <c r="E133" s="159" t="s">
        <v>19</v>
      </c>
      <c r="F133" s="160" t="s">
        <v>215</v>
      </c>
      <c r="H133" s="159" t="s">
        <v>19</v>
      </c>
      <c r="I133" s="161"/>
      <c r="L133" s="158"/>
      <c r="M133" s="162"/>
      <c r="T133" s="163"/>
      <c r="AT133" s="159" t="s">
        <v>163</v>
      </c>
      <c r="AU133" s="159" t="s">
        <v>82</v>
      </c>
      <c r="AV133" s="13" t="s">
        <v>80</v>
      </c>
      <c r="AW133" s="13" t="s">
        <v>33</v>
      </c>
      <c r="AX133" s="13" t="s">
        <v>72</v>
      </c>
      <c r="AY133" s="159" t="s">
        <v>152</v>
      </c>
    </row>
    <row r="134" spans="2:65" s="12" customFormat="1" ht="10">
      <c r="B134" s="150"/>
      <c r="D134" s="151" t="s">
        <v>163</v>
      </c>
      <c r="E134" s="152" t="s">
        <v>19</v>
      </c>
      <c r="F134" s="153" t="s">
        <v>216</v>
      </c>
      <c r="H134" s="154">
        <v>18.675000000000001</v>
      </c>
      <c r="I134" s="155"/>
      <c r="L134" s="150"/>
      <c r="M134" s="156"/>
      <c r="T134" s="157"/>
      <c r="AT134" s="152" t="s">
        <v>163</v>
      </c>
      <c r="AU134" s="152" t="s">
        <v>82</v>
      </c>
      <c r="AV134" s="12" t="s">
        <v>82</v>
      </c>
      <c r="AW134" s="12" t="s">
        <v>33</v>
      </c>
      <c r="AX134" s="12" t="s">
        <v>72</v>
      </c>
      <c r="AY134" s="152" t="s">
        <v>152</v>
      </c>
    </row>
    <row r="135" spans="2:65" s="12" customFormat="1" ht="10">
      <c r="B135" s="150"/>
      <c r="D135" s="151" t="s">
        <v>163</v>
      </c>
      <c r="E135" s="152" t="s">
        <v>19</v>
      </c>
      <c r="F135" s="153" t="s">
        <v>217</v>
      </c>
      <c r="H135" s="154">
        <v>23.07</v>
      </c>
      <c r="I135" s="155"/>
      <c r="L135" s="150"/>
      <c r="M135" s="156"/>
      <c r="T135" s="157"/>
      <c r="AT135" s="152" t="s">
        <v>163</v>
      </c>
      <c r="AU135" s="152" t="s">
        <v>82</v>
      </c>
      <c r="AV135" s="12" t="s">
        <v>82</v>
      </c>
      <c r="AW135" s="12" t="s">
        <v>33</v>
      </c>
      <c r="AX135" s="12" t="s">
        <v>72</v>
      </c>
      <c r="AY135" s="152" t="s">
        <v>152</v>
      </c>
    </row>
    <row r="136" spans="2:65" s="14" customFormat="1" ht="10">
      <c r="B136" s="164"/>
      <c r="D136" s="151" t="s">
        <v>163</v>
      </c>
      <c r="E136" s="165" t="s">
        <v>19</v>
      </c>
      <c r="F136" s="166" t="s">
        <v>218</v>
      </c>
      <c r="H136" s="167">
        <v>832.63499999999999</v>
      </c>
      <c r="I136" s="168"/>
      <c r="L136" s="164"/>
      <c r="M136" s="169"/>
      <c r="T136" s="170"/>
      <c r="AT136" s="165" t="s">
        <v>163</v>
      </c>
      <c r="AU136" s="165" t="s">
        <v>82</v>
      </c>
      <c r="AV136" s="14" t="s">
        <v>159</v>
      </c>
      <c r="AW136" s="14" t="s">
        <v>33</v>
      </c>
      <c r="AX136" s="14" t="s">
        <v>80</v>
      </c>
      <c r="AY136" s="165" t="s">
        <v>152</v>
      </c>
    </row>
    <row r="137" spans="2:65" s="1" customFormat="1" ht="33" customHeight="1">
      <c r="B137" s="34"/>
      <c r="C137" s="133" t="s">
        <v>219</v>
      </c>
      <c r="D137" s="133" t="s">
        <v>154</v>
      </c>
      <c r="E137" s="134" t="s">
        <v>220</v>
      </c>
      <c r="F137" s="135" t="s">
        <v>221</v>
      </c>
      <c r="G137" s="136" t="s">
        <v>222</v>
      </c>
      <c r="H137" s="137">
        <v>3</v>
      </c>
      <c r="I137" s="138"/>
      <c r="J137" s="139">
        <f>ROUND(I137*H137,2)</f>
        <v>0</v>
      </c>
      <c r="K137" s="135" t="s">
        <v>19</v>
      </c>
      <c r="L137" s="34"/>
      <c r="M137" s="140" t="s">
        <v>19</v>
      </c>
      <c r="N137" s="141" t="s">
        <v>43</v>
      </c>
      <c r="P137" s="142">
        <f>O137*H137</f>
        <v>0</v>
      </c>
      <c r="Q137" s="142">
        <v>0</v>
      </c>
      <c r="R137" s="142">
        <f>Q137*H137</f>
        <v>0</v>
      </c>
      <c r="S137" s="142">
        <v>0</v>
      </c>
      <c r="T137" s="143">
        <f>S137*H137</f>
        <v>0</v>
      </c>
      <c r="AR137" s="144" t="s">
        <v>159</v>
      </c>
      <c r="AT137" s="144" t="s">
        <v>154</v>
      </c>
      <c r="AU137" s="144" t="s">
        <v>82</v>
      </c>
      <c r="AY137" s="19" t="s">
        <v>152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9" t="s">
        <v>80</v>
      </c>
      <c r="BK137" s="145">
        <f>ROUND(I137*H137,2)</f>
        <v>0</v>
      </c>
      <c r="BL137" s="19" t="s">
        <v>159</v>
      </c>
      <c r="BM137" s="144" t="s">
        <v>223</v>
      </c>
    </row>
    <row r="138" spans="2:65" s="12" customFormat="1" ht="10">
      <c r="B138" s="150"/>
      <c r="D138" s="151" t="s">
        <v>163</v>
      </c>
      <c r="E138" s="152" t="s">
        <v>19</v>
      </c>
      <c r="F138" s="153" t="s">
        <v>224</v>
      </c>
      <c r="H138" s="154">
        <v>1</v>
      </c>
      <c r="I138" s="155"/>
      <c r="L138" s="150"/>
      <c r="M138" s="156"/>
      <c r="T138" s="157"/>
      <c r="AT138" s="152" t="s">
        <v>163</v>
      </c>
      <c r="AU138" s="152" t="s">
        <v>82</v>
      </c>
      <c r="AV138" s="12" t="s">
        <v>82</v>
      </c>
      <c r="AW138" s="12" t="s">
        <v>33</v>
      </c>
      <c r="AX138" s="12" t="s">
        <v>72</v>
      </c>
      <c r="AY138" s="152" t="s">
        <v>152</v>
      </c>
    </row>
    <row r="139" spans="2:65" s="12" customFormat="1" ht="10">
      <c r="B139" s="150"/>
      <c r="D139" s="151" t="s">
        <v>163</v>
      </c>
      <c r="E139" s="152" t="s">
        <v>19</v>
      </c>
      <c r="F139" s="153" t="s">
        <v>225</v>
      </c>
      <c r="H139" s="154">
        <v>1</v>
      </c>
      <c r="I139" s="155"/>
      <c r="L139" s="150"/>
      <c r="M139" s="156"/>
      <c r="T139" s="157"/>
      <c r="AT139" s="152" t="s">
        <v>163</v>
      </c>
      <c r="AU139" s="152" t="s">
        <v>82</v>
      </c>
      <c r="AV139" s="12" t="s">
        <v>82</v>
      </c>
      <c r="AW139" s="12" t="s">
        <v>33</v>
      </c>
      <c r="AX139" s="12" t="s">
        <v>72</v>
      </c>
      <c r="AY139" s="152" t="s">
        <v>152</v>
      </c>
    </row>
    <row r="140" spans="2:65" s="12" customFormat="1" ht="10">
      <c r="B140" s="150"/>
      <c r="D140" s="151" t="s">
        <v>163</v>
      </c>
      <c r="E140" s="152" t="s">
        <v>19</v>
      </c>
      <c r="F140" s="153" t="s">
        <v>226</v>
      </c>
      <c r="H140" s="154">
        <v>1</v>
      </c>
      <c r="I140" s="155"/>
      <c r="L140" s="150"/>
      <c r="M140" s="156"/>
      <c r="T140" s="157"/>
      <c r="AT140" s="152" t="s">
        <v>163</v>
      </c>
      <c r="AU140" s="152" t="s">
        <v>82</v>
      </c>
      <c r="AV140" s="12" t="s">
        <v>82</v>
      </c>
      <c r="AW140" s="12" t="s">
        <v>33</v>
      </c>
      <c r="AX140" s="12" t="s">
        <v>72</v>
      </c>
      <c r="AY140" s="152" t="s">
        <v>152</v>
      </c>
    </row>
    <row r="141" spans="2:65" s="14" customFormat="1" ht="10">
      <c r="B141" s="164"/>
      <c r="D141" s="151" t="s">
        <v>163</v>
      </c>
      <c r="E141" s="165" t="s">
        <v>19</v>
      </c>
      <c r="F141" s="166" t="s">
        <v>218</v>
      </c>
      <c r="H141" s="167">
        <v>3</v>
      </c>
      <c r="I141" s="168"/>
      <c r="L141" s="164"/>
      <c r="M141" s="169"/>
      <c r="T141" s="170"/>
      <c r="AT141" s="165" t="s">
        <v>163</v>
      </c>
      <c r="AU141" s="165" t="s">
        <v>82</v>
      </c>
      <c r="AV141" s="14" t="s">
        <v>159</v>
      </c>
      <c r="AW141" s="14" t="s">
        <v>33</v>
      </c>
      <c r="AX141" s="14" t="s">
        <v>80</v>
      </c>
      <c r="AY141" s="165" t="s">
        <v>152</v>
      </c>
    </row>
    <row r="142" spans="2:65" s="1" customFormat="1" ht="16.5" customHeight="1">
      <c r="B142" s="34"/>
      <c r="C142" s="133" t="s">
        <v>227</v>
      </c>
      <c r="D142" s="133" t="s">
        <v>154</v>
      </c>
      <c r="E142" s="134" t="s">
        <v>228</v>
      </c>
      <c r="F142" s="135" t="s">
        <v>229</v>
      </c>
      <c r="G142" s="136" t="s">
        <v>157</v>
      </c>
      <c r="H142" s="137">
        <v>1.79</v>
      </c>
      <c r="I142" s="138"/>
      <c r="J142" s="139">
        <f>ROUND(I142*H142,2)</f>
        <v>0</v>
      </c>
      <c r="K142" s="135" t="s">
        <v>158</v>
      </c>
      <c r="L142" s="34"/>
      <c r="M142" s="140" t="s">
        <v>19</v>
      </c>
      <c r="N142" s="141" t="s">
        <v>43</v>
      </c>
      <c r="P142" s="142">
        <f>O142*H142</f>
        <v>0</v>
      </c>
      <c r="Q142" s="142">
        <v>4.1200000000000001E-2</v>
      </c>
      <c r="R142" s="142">
        <f>Q142*H142</f>
        <v>7.3748000000000008E-2</v>
      </c>
      <c r="S142" s="142">
        <v>0</v>
      </c>
      <c r="T142" s="143">
        <f>S142*H142</f>
        <v>0</v>
      </c>
      <c r="AR142" s="144" t="s">
        <v>159</v>
      </c>
      <c r="AT142" s="144" t="s">
        <v>154</v>
      </c>
      <c r="AU142" s="144" t="s">
        <v>82</v>
      </c>
      <c r="AY142" s="19" t="s">
        <v>152</v>
      </c>
      <c r="BE142" s="145">
        <f>IF(N142="základní",J142,0)</f>
        <v>0</v>
      </c>
      <c r="BF142" s="145">
        <f>IF(N142="snížená",J142,0)</f>
        <v>0</v>
      </c>
      <c r="BG142" s="145">
        <f>IF(N142="zákl. přenesená",J142,0)</f>
        <v>0</v>
      </c>
      <c r="BH142" s="145">
        <f>IF(N142="sníž. přenesená",J142,0)</f>
        <v>0</v>
      </c>
      <c r="BI142" s="145">
        <f>IF(N142="nulová",J142,0)</f>
        <v>0</v>
      </c>
      <c r="BJ142" s="19" t="s">
        <v>80</v>
      </c>
      <c r="BK142" s="145">
        <f>ROUND(I142*H142,2)</f>
        <v>0</v>
      </c>
      <c r="BL142" s="19" t="s">
        <v>159</v>
      </c>
      <c r="BM142" s="144" t="s">
        <v>230</v>
      </c>
    </row>
    <row r="143" spans="2:65" s="1" customFormat="1" ht="10">
      <c r="B143" s="34"/>
      <c r="D143" s="146" t="s">
        <v>161</v>
      </c>
      <c r="F143" s="147" t="s">
        <v>231</v>
      </c>
      <c r="I143" s="148"/>
      <c r="L143" s="34"/>
      <c r="M143" s="149"/>
      <c r="T143" s="55"/>
      <c r="AT143" s="19" t="s">
        <v>161</v>
      </c>
      <c r="AU143" s="19" t="s">
        <v>82</v>
      </c>
    </row>
    <row r="144" spans="2:65" s="13" customFormat="1" ht="10">
      <c r="B144" s="158"/>
      <c r="D144" s="151" t="s">
        <v>163</v>
      </c>
      <c r="E144" s="159" t="s">
        <v>19</v>
      </c>
      <c r="F144" s="160" t="s">
        <v>232</v>
      </c>
      <c r="H144" s="159" t="s">
        <v>19</v>
      </c>
      <c r="I144" s="161"/>
      <c r="L144" s="158"/>
      <c r="M144" s="162"/>
      <c r="T144" s="163"/>
      <c r="AT144" s="159" t="s">
        <v>163</v>
      </c>
      <c r="AU144" s="159" t="s">
        <v>82</v>
      </c>
      <c r="AV144" s="13" t="s">
        <v>80</v>
      </c>
      <c r="AW144" s="13" t="s">
        <v>33</v>
      </c>
      <c r="AX144" s="13" t="s">
        <v>72</v>
      </c>
      <c r="AY144" s="159" t="s">
        <v>152</v>
      </c>
    </row>
    <row r="145" spans="2:65" s="12" customFormat="1" ht="10">
      <c r="B145" s="150"/>
      <c r="D145" s="151" t="s">
        <v>163</v>
      </c>
      <c r="E145" s="152" t="s">
        <v>19</v>
      </c>
      <c r="F145" s="153" t="s">
        <v>233</v>
      </c>
      <c r="H145" s="154">
        <v>0.74299999999999999</v>
      </c>
      <c r="I145" s="155"/>
      <c r="L145" s="150"/>
      <c r="M145" s="156"/>
      <c r="T145" s="157"/>
      <c r="AT145" s="152" t="s">
        <v>163</v>
      </c>
      <c r="AU145" s="152" t="s">
        <v>82</v>
      </c>
      <c r="AV145" s="12" t="s">
        <v>82</v>
      </c>
      <c r="AW145" s="12" t="s">
        <v>33</v>
      </c>
      <c r="AX145" s="12" t="s">
        <v>72</v>
      </c>
      <c r="AY145" s="152" t="s">
        <v>152</v>
      </c>
    </row>
    <row r="146" spans="2:65" s="13" customFormat="1" ht="10">
      <c r="B146" s="158"/>
      <c r="D146" s="151" t="s">
        <v>163</v>
      </c>
      <c r="E146" s="159" t="s">
        <v>19</v>
      </c>
      <c r="F146" s="160" t="s">
        <v>234</v>
      </c>
      <c r="H146" s="159" t="s">
        <v>19</v>
      </c>
      <c r="I146" s="161"/>
      <c r="L146" s="158"/>
      <c r="M146" s="162"/>
      <c r="T146" s="163"/>
      <c r="AT146" s="159" t="s">
        <v>163</v>
      </c>
      <c r="AU146" s="159" t="s">
        <v>82</v>
      </c>
      <c r="AV146" s="13" t="s">
        <v>80</v>
      </c>
      <c r="AW146" s="13" t="s">
        <v>33</v>
      </c>
      <c r="AX146" s="13" t="s">
        <v>72</v>
      </c>
      <c r="AY146" s="159" t="s">
        <v>152</v>
      </c>
    </row>
    <row r="147" spans="2:65" s="12" customFormat="1" ht="10">
      <c r="B147" s="150"/>
      <c r="D147" s="151" t="s">
        <v>163</v>
      </c>
      <c r="E147" s="152" t="s">
        <v>19</v>
      </c>
      <c r="F147" s="153" t="s">
        <v>235</v>
      </c>
      <c r="H147" s="154">
        <v>0.45</v>
      </c>
      <c r="I147" s="155"/>
      <c r="L147" s="150"/>
      <c r="M147" s="156"/>
      <c r="T147" s="157"/>
      <c r="AT147" s="152" t="s">
        <v>163</v>
      </c>
      <c r="AU147" s="152" t="s">
        <v>82</v>
      </c>
      <c r="AV147" s="12" t="s">
        <v>82</v>
      </c>
      <c r="AW147" s="12" t="s">
        <v>33</v>
      </c>
      <c r="AX147" s="12" t="s">
        <v>72</v>
      </c>
      <c r="AY147" s="152" t="s">
        <v>152</v>
      </c>
    </row>
    <row r="148" spans="2:65" s="15" customFormat="1" ht="10">
      <c r="B148" s="171"/>
      <c r="D148" s="151" t="s">
        <v>163</v>
      </c>
      <c r="E148" s="172" t="s">
        <v>19</v>
      </c>
      <c r="F148" s="173" t="s">
        <v>236</v>
      </c>
      <c r="H148" s="174">
        <v>1.1930000000000001</v>
      </c>
      <c r="I148" s="175"/>
      <c r="L148" s="171"/>
      <c r="M148" s="176"/>
      <c r="T148" s="177"/>
      <c r="AT148" s="172" t="s">
        <v>163</v>
      </c>
      <c r="AU148" s="172" t="s">
        <v>82</v>
      </c>
      <c r="AV148" s="15" t="s">
        <v>95</v>
      </c>
      <c r="AW148" s="15" t="s">
        <v>33</v>
      </c>
      <c r="AX148" s="15" t="s">
        <v>72</v>
      </c>
      <c r="AY148" s="172" t="s">
        <v>152</v>
      </c>
    </row>
    <row r="149" spans="2:65" s="12" customFormat="1" ht="10">
      <c r="B149" s="150"/>
      <c r="D149" s="151" t="s">
        <v>163</v>
      </c>
      <c r="E149" s="152" t="s">
        <v>19</v>
      </c>
      <c r="F149" s="153" t="s">
        <v>237</v>
      </c>
      <c r="H149" s="154">
        <v>0.59699999999999998</v>
      </c>
      <c r="I149" s="155"/>
      <c r="L149" s="150"/>
      <c r="M149" s="156"/>
      <c r="T149" s="157"/>
      <c r="AT149" s="152" t="s">
        <v>163</v>
      </c>
      <c r="AU149" s="152" t="s">
        <v>82</v>
      </c>
      <c r="AV149" s="12" t="s">
        <v>82</v>
      </c>
      <c r="AW149" s="12" t="s">
        <v>33</v>
      </c>
      <c r="AX149" s="12" t="s">
        <v>72</v>
      </c>
      <c r="AY149" s="152" t="s">
        <v>152</v>
      </c>
    </row>
    <row r="150" spans="2:65" s="14" customFormat="1" ht="10">
      <c r="B150" s="164"/>
      <c r="D150" s="151" t="s">
        <v>163</v>
      </c>
      <c r="E150" s="165" t="s">
        <v>19</v>
      </c>
      <c r="F150" s="166" t="s">
        <v>218</v>
      </c>
      <c r="H150" s="167">
        <v>1.79</v>
      </c>
      <c r="I150" s="168"/>
      <c r="L150" s="164"/>
      <c r="M150" s="169"/>
      <c r="T150" s="170"/>
      <c r="AT150" s="165" t="s">
        <v>163</v>
      </c>
      <c r="AU150" s="165" t="s">
        <v>82</v>
      </c>
      <c r="AV150" s="14" t="s">
        <v>159</v>
      </c>
      <c r="AW150" s="14" t="s">
        <v>33</v>
      </c>
      <c r="AX150" s="14" t="s">
        <v>80</v>
      </c>
      <c r="AY150" s="165" t="s">
        <v>152</v>
      </c>
    </row>
    <row r="151" spans="2:65" s="1" customFormat="1" ht="16.5" customHeight="1">
      <c r="B151" s="34"/>
      <c r="C151" s="133" t="s">
        <v>238</v>
      </c>
      <c r="D151" s="133" t="s">
        <v>154</v>
      </c>
      <c r="E151" s="134" t="s">
        <v>239</v>
      </c>
      <c r="F151" s="135" t="s">
        <v>240</v>
      </c>
      <c r="G151" s="136" t="s">
        <v>157</v>
      </c>
      <c r="H151" s="137">
        <v>1.79</v>
      </c>
      <c r="I151" s="138"/>
      <c r="J151" s="139">
        <f>ROUND(I151*H151,2)</f>
        <v>0</v>
      </c>
      <c r="K151" s="135" t="s">
        <v>158</v>
      </c>
      <c r="L151" s="34"/>
      <c r="M151" s="140" t="s">
        <v>19</v>
      </c>
      <c r="N151" s="141" t="s">
        <v>43</v>
      </c>
      <c r="P151" s="142">
        <f>O151*H151</f>
        <v>0</v>
      </c>
      <c r="Q151" s="142">
        <v>4.3830000000000001E-2</v>
      </c>
      <c r="R151" s="142">
        <f>Q151*H151</f>
        <v>7.8455700000000003E-2</v>
      </c>
      <c r="S151" s="142">
        <v>0</v>
      </c>
      <c r="T151" s="143">
        <f>S151*H151</f>
        <v>0</v>
      </c>
      <c r="AR151" s="144" t="s">
        <v>159</v>
      </c>
      <c r="AT151" s="144" t="s">
        <v>154</v>
      </c>
      <c r="AU151" s="144" t="s">
        <v>82</v>
      </c>
      <c r="AY151" s="19" t="s">
        <v>152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9" t="s">
        <v>80</v>
      </c>
      <c r="BK151" s="145">
        <f>ROUND(I151*H151,2)</f>
        <v>0</v>
      </c>
      <c r="BL151" s="19" t="s">
        <v>159</v>
      </c>
      <c r="BM151" s="144" t="s">
        <v>241</v>
      </c>
    </row>
    <row r="152" spans="2:65" s="1" customFormat="1" ht="10">
      <c r="B152" s="34"/>
      <c r="D152" s="146" t="s">
        <v>161</v>
      </c>
      <c r="F152" s="147" t="s">
        <v>242</v>
      </c>
      <c r="I152" s="148"/>
      <c r="L152" s="34"/>
      <c r="M152" s="149"/>
      <c r="T152" s="55"/>
      <c r="AT152" s="19" t="s">
        <v>161</v>
      </c>
      <c r="AU152" s="19" t="s">
        <v>82</v>
      </c>
    </row>
    <row r="153" spans="2:65" s="13" customFormat="1" ht="10">
      <c r="B153" s="158"/>
      <c r="D153" s="151" t="s">
        <v>163</v>
      </c>
      <c r="E153" s="159" t="s">
        <v>19</v>
      </c>
      <c r="F153" s="160" t="s">
        <v>232</v>
      </c>
      <c r="H153" s="159" t="s">
        <v>19</v>
      </c>
      <c r="I153" s="161"/>
      <c r="L153" s="158"/>
      <c r="M153" s="162"/>
      <c r="T153" s="163"/>
      <c r="AT153" s="159" t="s">
        <v>163</v>
      </c>
      <c r="AU153" s="159" t="s">
        <v>82</v>
      </c>
      <c r="AV153" s="13" t="s">
        <v>80</v>
      </c>
      <c r="AW153" s="13" t="s">
        <v>33</v>
      </c>
      <c r="AX153" s="13" t="s">
        <v>72</v>
      </c>
      <c r="AY153" s="159" t="s">
        <v>152</v>
      </c>
    </row>
    <row r="154" spans="2:65" s="12" customFormat="1" ht="10">
      <c r="B154" s="150"/>
      <c r="D154" s="151" t="s">
        <v>163</v>
      </c>
      <c r="E154" s="152" t="s">
        <v>19</v>
      </c>
      <c r="F154" s="153" t="s">
        <v>233</v>
      </c>
      <c r="H154" s="154">
        <v>0.74299999999999999</v>
      </c>
      <c r="I154" s="155"/>
      <c r="L154" s="150"/>
      <c r="M154" s="156"/>
      <c r="T154" s="157"/>
      <c r="AT154" s="152" t="s">
        <v>163</v>
      </c>
      <c r="AU154" s="152" t="s">
        <v>82</v>
      </c>
      <c r="AV154" s="12" t="s">
        <v>82</v>
      </c>
      <c r="AW154" s="12" t="s">
        <v>33</v>
      </c>
      <c r="AX154" s="12" t="s">
        <v>72</v>
      </c>
      <c r="AY154" s="152" t="s">
        <v>152</v>
      </c>
    </row>
    <row r="155" spans="2:65" s="13" customFormat="1" ht="10">
      <c r="B155" s="158"/>
      <c r="D155" s="151" t="s">
        <v>163</v>
      </c>
      <c r="E155" s="159" t="s">
        <v>19</v>
      </c>
      <c r="F155" s="160" t="s">
        <v>234</v>
      </c>
      <c r="H155" s="159" t="s">
        <v>19</v>
      </c>
      <c r="I155" s="161"/>
      <c r="L155" s="158"/>
      <c r="M155" s="162"/>
      <c r="T155" s="163"/>
      <c r="AT155" s="159" t="s">
        <v>163</v>
      </c>
      <c r="AU155" s="159" t="s">
        <v>82</v>
      </c>
      <c r="AV155" s="13" t="s">
        <v>80</v>
      </c>
      <c r="AW155" s="13" t="s">
        <v>33</v>
      </c>
      <c r="AX155" s="13" t="s">
        <v>72</v>
      </c>
      <c r="AY155" s="159" t="s">
        <v>152</v>
      </c>
    </row>
    <row r="156" spans="2:65" s="12" customFormat="1" ht="10">
      <c r="B156" s="150"/>
      <c r="D156" s="151" t="s">
        <v>163</v>
      </c>
      <c r="E156" s="152" t="s">
        <v>19</v>
      </c>
      <c r="F156" s="153" t="s">
        <v>235</v>
      </c>
      <c r="H156" s="154">
        <v>0.45</v>
      </c>
      <c r="I156" s="155"/>
      <c r="L156" s="150"/>
      <c r="M156" s="156"/>
      <c r="T156" s="157"/>
      <c r="AT156" s="152" t="s">
        <v>163</v>
      </c>
      <c r="AU156" s="152" t="s">
        <v>82</v>
      </c>
      <c r="AV156" s="12" t="s">
        <v>82</v>
      </c>
      <c r="AW156" s="12" t="s">
        <v>33</v>
      </c>
      <c r="AX156" s="12" t="s">
        <v>72</v>
      </c>
      <c r="AY156" s="152" t="s">
        <v>152</v>
      </c>
    </row>
    <row r="157" spans="2:65" s="15" customFormat="1" ht="10">
      <c r="B157" s="171"/>
      <c r="D157" s="151" t="s">
        <v>163</v>
      </c>
      <c r="E157" s="172" t="s">
        <v>19</v>
      </c>
      <c r="F157" s="173" t="s">
        <v>236</v>
      </c>
      <c r="H157" s="174">
        <v>1.1930000000000001</v>
      </c>
      <c r="I157" s="175"/>
      <c r="L157" s="171"/>
      <c r="M157" s="176"/>
      <c r="T157" s="177"/>
      <c r="AT157" s="172" t="s">
        <v>163</v>
      </c>
      <c r="AU157" s="172" t="s">
        <v>82</v>
      </c>
      <c r="AV157" s="15" t="s">
        <v>95</v>
      </c>
      <c r="AW157" s="15" t="s">
        <v>33</v>
      </c>
      <c r="AX157" s="15" t="s">
        <v>72</v>
      </c>
      <c r="AY157" s="172" t="s">
        <v>152</v>
      </c>
    </row>
    <row r="158" spans="2:65" s="12" customFormat="1" ht="10">
      <c r="B158" s="150"/>
      <c r="D158" s="151" t="s">
        <v>163</v>
      </c>
      <c r="E158" s="152" t="s">
        <v>19</v>
      </c>
      <c r="F158" s="153" t="s">
        <v>237</v>
      </c>
      <c r="H158" s="154">
        <v>0.59699999999999998</v>
      </c>
      <c r="I158" s="155"/>
      <c r="L158" s="150"/>
      <c r="M158" s="156"/>
      <c r="T158" s="157"/>
      <c r="AT158" s="152" t="s">
        <v>163</v>
      </c>
      <c r="AU158" s="152" t="s">
        <v>82</v>
      </c>
      <c r="AV158" s="12" t="s">
        <v>82</v>
      </c>
      <c r="AW158" s="12" t="s">
        <v>33</v>
      </c>
      <c r="AX158" s="12" t="s">
        <v>72</v>
      </c>
      <c r="AY158" s="152" t="s">
        <v>152</v>
      </c>
    </row>
    <row r="159" spans="2:65" s="14" customFormat="1" ht="10">
      <c r="B159" s="164"/>
      <c r="D159" s="151" t="s">
        <v>163</v>
      </c>
      <c r="E159" s="165" t="s">
        <v>19</v>
      </c>
      <c r="F159" s="166" t="s">
        <v>218</v>
      </c>
      <c r="H159" s="167">
        <v>1.79</v>
      </c>
      <c r="I159" s="168"/>
      <c r="L159" s="164"/>
      <c r="M159" s="169"/>
      <c r="T159" s="170"/>
      <c r="AT159" s="165" t="s">
        <v>163</v>
      </c>
      <c r="AU159" s="165" t="s">
        <v>82</v>
      </c>
      <c r="AV159" s="14" t="s">
        <v>159</v>
      </c>
      <c r="AW159" s="14" t="s">
        <v>33</v>
      </c>
      <c r="AX159" s="14" t="s">
        <v>80</v>
      </c>
      <c r="AY159" s="165" t="s">
        <v>152</v>
      </c>
    </row>
    <row r="160" spans="2:65" s="1" customFormat="1" ht="16.5" customHeight="1">
      <c r="B160" s="34"/>
      <c r="C160" s="133" t="s">
        <v>8</v>
      </c>
      <c r="D160" s="133" t="s">
        <v>154</v>
      </c>
      <c r="E160" s="134" t="s">
        <v>243</v>
      </c>
      <c r="F160" s="135" t="s">
        <v>244</v>
      </c>
      <c r="G160" s="136" t="s">
        <v>157</v>
      </c>
      <c r="H160" s="137">
        <v>20.85</v>
      </c>
      <c r="I160" s="138"/>
      <c r="J160" s="139">
        <f>ROUND(I160*H160,2)</f>
        <v>0</v>
      </c>
      <c r="K160" s="135" t="s">
        <v>158</v>
      </c>
      <c r="L160" s="34"/>
      <c r="M160" s="140" t="s">
        <v>19</v>
      </c>
      <c r="N160" s="141" t="s">
        <v>43</v>
      </c>
      <c r="P160" s="142">
        <f>O160*H160</f>
        <v>0</v>
      </c>
      <c r="Q160" s="142">
        <v>5.6000000000000001E-2</v>
      </c>
      <c r="R160" s="142">
        <f>Q160*H160</f>
        <v>1.1676000000000002</v>
      </c>
      <c r="S160" s="142">
        <v>0</v>
      </c>
      <c r="T160" s="143">
        <f>S160*H160</f>
        <v>0</v>
      </c>
      <c r="AR160" s="144" t="s">
        <v>159</v>
      </c>
      <c r="AT160" s="144" t="s">
        <v>154</v>
      </c>
      <c r="AU160" s="144" t="s">
        <v>82</v>
      </c>
      <c r="AY160" s="19" t="s">
        <v>152</v>
      </c>
      <c r="BE160" s="145">
        <f>IF(N160="základní",J160,0)</f>
        <v>0</v>
      </c>
      <c r="BF160" s="145">
        <f>IF(N160="snížená",J160,0)</f>
        <v>0</v>
      </c>
      <c r="BG160" s="145">
        <f>IF(N160="zákl. přenesená",J160,0)</f>
        <v>0</v>
      </c>
      <c r="BH160" s="145">
        <f>IF(N160="sníž. přenesená",J160,0)</f>
        <v>0</v>
      </c>
      <c r="BI160" s="145">
        <f>IF(N160="nulová",J160,0)</f>
        <v>0</v>
      </c>
      <c r="BJ160" s="19" t="s">
        <v>80</v>
      </c>
      <c r="BK160" s="145">
        <f>ROUND(I160*H160,2)</f>
        <v>0</v>
      </c>
      <c r="BL160" s="19" t="s">
        <v>159</v>
      </c>
      <c r="BM160" s="144" t="s">
        <v>245</v>
      </c>
    </row>
    <row r="161" spans="2:65" s="1" customFormat="1" ht="10">
      <c r="B161" s="34"/>
      <c r="D161" s="146" t="s">
        <v>161</v>
      </c>
      <c r="F161" s="147" t="s">
        <v>246</v>
      </c>
      <c r="I161" s="148"/>
      <c r="L161" s="34"/>
      <c r="M161" s="149"/>
      <c r="T161" s="55"/>
      <c r="AT161" s="19" t="s">
        <v>161</v>
      </c>
      <c r="AU161" s="19" t="s">
        <v>82</v>
      </c>
    </row>
    <row r="162" spans="2:65" s="13" customFormat="1" ht="10">
      <c r="B162" s="158"/>
      <c r="D162" s="151" t="s">
        <v>163</v>
      </c>
      <c r="E162" s="159" t="s">
        <v>19</v>
      </c>
      <c r="F162" s="160" t="s">
        <v>232</v>
      </c>
      <c r="H162" s="159" t="s">
        <v>19</v>
      </c>
      <c r="I162" s="161"/>
      <c r="L162" s="158"/>
      <c r="M162" s="162"/>
      <c r="T162" s="163"/>
      <c r="AT162" s="159" t="s">
        <v>163</v>
      </c>
      <c r="AU162" s="159" t="s">
        <v>82</v>
      </c>
      <c r="AV162" s="13" t="s">
        <v>80</v>
      </c>
      <c r="AW162" s="13" t="s">
        <v>33</v>
      </c>
      <c r="AX162" s="13" t="s">
        <v>72</v>
      </c>
      <c r="AY162" s="159" t="s">
        <v>152</v>
      </c>
    </row>
    <row r="163" spans="2:65" s="12" customFormat="1" ht="10">
      <c r="B163" s="150"/>
      <c r="D163" s="151" t="s">
        <v>163</v>
      </c>
      <c r="E163" s="152" t="s">
        <v>19</v>
      </c>
      <c r="F163" s="153" t="s">
        <v>247</v>
      </c>
      <c r="H163" s="154">
        <v>2.8</v>
      </c>
      <c r="I163" s="155"/>
      <c r="L163" s="150"/>
      <c r="M163" s="156"/>
      <c r="T163" s="157"/>
      <c r="AT163" s="152" t="s">
        <v>163</v>
      </c>
      <c r="AU163" s="152" t="s">
        <v>82</v>
      </c>
      <c r="AV163" s="12" t="s">
        <v>82</v>
      </c>
      <c r="AW163" s="12" t="s">
        <v>33</v>
      </c>
      <c r="AX163" s="12" t="s">
        <v>72</v>
      </c>
      <c r="AY163" s="152" t="s">
        <v>152</v>
      </c>
    </row>
    <row r="164" spans="2:65" s="12" customFormat="1" ht="10">
      <c r="B164" s="150"/>
      <c r="D164" s="151" t="s">
        <v>163</v>
      </c>
      <c r="E164" s="152" t="s">
        <v>19</v>
      </c>
      <c r="F164" s="153" t="s">
        <v>248</v>
      </c>
      <c r="H164" s="154">
        <v>4.5</v>
      </c>
      <c r="I164" s="155"/>
      <c r="L164" s="150"/>
      <c r="M164" s="156"/>
      <c r="T164" s="157"/>
      <c r="AT164" s="152" t="s">
        <v>163</v>
      </c>
      <c r="AU164" s="152" t="s">
        <v>82</v>
      </c>
      <c r="AV164" s="12" t="s">
        <v>82</v>
      </c>
      <c r="AW164" s="12" t="s">
        <v>33</v>
      </c>
      <c r="AX164" s="12" t="s">
        <v>72</v>
      </c>
      <c r="AY164" s="152" t="s">
        <v>152</v>
      </c>
    </row>
    <row r="165" spans="2:65" s="13" customFormat="1" ht="10">
      <c r="B165" s="158"/>
      <c r="D165" s="151" t="s">
        <v>163</v>
      </c>
      <c r="E165" s="159" t="s">
        <v>19</v>
      </c>
      <c r="F165" s="160" t="s">
        <v>234</v>
      </c>
      <c r="H165" s="159" t="s">
        <v>19</v>
      </c>
      <c r="I165" s="161"/>
      <c r="L165" s="158"/>
      <c r="M165" s="162"/>
      <c r="T165" s="163"/>
      <c r="AT165" s="159" t="s">
        <v>163</v>
      </c>
      <c r="AU165" s="159" t="s">
        <v>82</v>
      </c>
      <c r="AV165" s="13" t="s">
        <v>80</v>
      </c>
      <c r="AW165" s="13" t="s">
        <v>33</v>
      </c>
      <c r="AX165" s="13" t="s">
        <v>72</v>
      </c>
      <c r="AY165" s="159" t="s">
        <v>152</v>
      </c>
    </row>
    <row r="166" spans="2:65" s="12" customFormat="1" ht="10">
      <c r="B166" s="150"/>
      <c r="D166" s="151" t="s">
        <v>163</v>
      </c>
      <c r="E166" s="152" t="s">
        <v>19</v>
      </c>
      <c r="F166" s="153" t="s">
        <v>249</v>
      </c>
      <c r="H166" s="154">
        <v>2.1</v>
      </c>
      <c r="I166" s="155"/>
      <c r="L166" s="150"/>
      <c r="M166" s="156"/>
      <c r="T166" s="157"/>
      <c r="AT166" s="152" t="s">
        <v>163</v>
      </c>
      <c r="AU166" s="152" t="s">
        <v>82</v>
      </c>
      <c r="AV166" s="12" t="s">
        <v>82</v>
      </c>
      <c r="AW166" s="12" t="s">
        <v>33</v>
      </c>
      <c r="AX166" s="12" t="s">
        <v>72</v>
      </c>
      <c r="AY166" s="152" t="s">
        <v>152</v>
      </c>
    </row>
    <row r="167" spans="2:65" s="12" customFormat="1" ht="10">
      <c r="B167" s="150"/>
      <c r="D167" s="151" t="s">
        <v>163</v>
      </c>
      <c r="E167" s="152" t="s">
        <v>19</v>
      </c>
      <c r="F167" s="153" t="s">
        <v>248</v>
      </c>
      <c r="H167" s="154">
        <v>4.5</v>
      </c>
      <c r="I167" s="155"/>
      <c r="L167" s="150"/>
      <c r="M167" s="156"/>
      <c r="T167" s="157"/>
      <c r="AT167" s="152" t="s">
        <v>163</v>
      </c>
      <c r="AU167" s="152" t="s">
        <v>82</v>
      </c>
      <c r="AV167" s="12" t="s">
        <v>82</v>
      </c>
      <c r="AW167" s="12" t="s">
        <v>33</v>
      </c>
      <c r="AX167" s="12" t="s">
        <v>72</v>
      </c>
      <c r="AY167" s="152" t="s">
        <v>152</v>
      </c>
    </row>
    <row r="168" spans="2:65" s="15" customFormat="1" ht="10">
      <c r="B168" s="171"/>
      <c r="D168" s="151" t="s">
        <v>163</v>
      </c>
      <c r="E168" s="172" t="s">
        <v>19</v>
      </c>
      <c r="F168" s="173" t="s">
        <v>236</v>
      </c>
      <c r="H168" s="174">
        <v>13.9</v>
      </c>
      <c r="I168" s="175"/>
      <c r="L168" s="171"/>
      <c r="M168" s="176"/>
      <c r="T168" s="177"/>
      <c r="AT168" s="172" t="s">
        <v>163</v>
      </c>
      <c r="AU168" s="172" t="s">
        <v>82</v>
      </c>
      <c r="AV168" s="15" t="s">
        <v>95</v>
      </c>
      <c r="AW168" s="15" t="s">
        <v>33</v>
      </c>
      <c r="AX168" s="15" t="s">
        <v>72</v>
      </c>
      <c r="AY168" s="172" t="s">
        <v>152</v>
      </c>
    </row>
    <row r="169" spans="2:65" s="12" customFormat="1" ht="10">
      <c r="B169" s="150"/>
      <c r="D169" s="151" t="s">
        <v>163</v>
      </c>
      <c r="E169" s="152" t="s">
        <v>19</v>
      </c>
      <c r="F169" s="153" t="s">
        <v>250</v>
      </c>
      <c r="H169" s="154">
        <v>6.95</v>
      </c>
      <c r="I169" s="155"/>
      <c r="L169" s="150"/>
      <c r="M169" s="156"/>
      <c r="T169" s="157"/>
      <c r="AT169" s="152" t="s">
        <v>163</v>
      </c>
      <c r="AU169" s="152" t="s">
        <v>82</v>
      </c>
      <c r="AV169" s="12" t="s">
        <v>82</v>
      </c>
      <c r="AW169" s="12" t="s">
        <v>33</v>
      </c>
      <c r="AX169" s="12" t="s">
        <v>72</v>
      </c>
      <c r="AY169" s="152" t="s">
        <v>152</v>
      </c>
    </row>
    <row r="170" spans="2:65" s="14" customFormat="1" ht="10">
      <c r="B170" s="164"/>
      <c r="D170" s="151" t="s">
        <v>163</v>
      </c>
      <c r="E170" s="165" t="s">
        <v>19</v>
      </c>
      <c r="F170" s="166" t="s">
        <v>218</v>
      </c>
      <c r="H170" s="167">
        <v>20.85</v>
      </c>
      <c r="I170" s="168"/>
      <c r="L170" s="164"/>
      <c r="M170" s="169"/>
      <c r="T170" s="170"/>
      <c r="AT170" s="165" t="s">
        <v>163</v>
      </c>
      <c r="AU170" s="165" t="s">
        <v>82</v>
      </c>
      <c r="AV170" s="14" t="s">
        <v>159</v>
      </c>
      <c r="AW170" s="14" t="s">
        <v>33</v>
      </c>
      <c r="AX170" s="14" t="s">
        <v>80</v>
      </c>
      <c r="AY170" s="165" t="s">
        <v>152</v>
      </c>
    </row>
    <row r="171" spans="2:65" s="1" customFormat="1" ht="16.5" customHeight="1">
      <c r="B171" s="34"/>
      <c r="C171" s="133" t="s">
        <v>251</v>
      </c>
      <c r="D171" s="133" t="s">
        <v>154</v>
      </c>
      <c r="E171" s="134" t="s">
        <v>252</v>
      </c>
      <c r="F171" s="135" t="s">
        <v>253</v>
      </c>
      <c r="G171" s="136" t="s">
        <v>157</v>
      </c>
      <c r="H171" s="137">
        <v>63.087000000000003</v>
      </c>
      <c r="I171" s="138"/>
      <c r="J171" s="139">
        <f>ROUND(I171*H171,2)</f>
        <v>0</v>
      </c>
      <c r="K171" s="135" t="s">
        <v>158</v>
      </c>
      <c r="L171" s="34"/>
      <c r="M171" s="140" t="s">
        <v>19</v>
      </c>
      <c r="N171" s="141" t="s">
        <v>43</v>
      </c>
      <c r="P171" s="142">
        <f>O171*H171</f>
        <v>0</v>
      </c>
      <c r="Q171" s="142">
        <v>4.1200000000000001E-2</v>
      </c>
      <c r="R171" s="142">
        <f>Q171*H171</f>
        <v>2.5991844</v>
      </c>
      <c r="S171" s="142">
        <v>0</v>
      </c>
      <c r="T171" s="143">
        <f>S171*H171</f>
        <v>0</v>
      </c>
      <c r="AR171" s="144" t="s">
        <v>159</v>
      </c>
      <c r="AT171" s="144" t="s">
        <v>154</v>
      </c>
      <c r="AU171" s="144" t="s">
        <v>82</v>
      </c>
      <c r="AY171" s="19" t="s">
        <v>152</v>
      </c>
      <c r="BE171" s="145">
        <f>IF(N171="základní",J171,0)</f>
        <v>0</v>
      </c>
      <c r="BF171" s="145">
        <f>IF(N171="snížená",J171,0)</f>
        <v>0</v>
      </c>
      <c r="BG171" s="145">
        <f>IF(N171="zákl. přenesená",J171,0)</f>
        <v>0</v>
      </c>
      <c r="BH171" s="145">
        <f>IF(N171="sníž. přenesená",J171,0)</f>
        <v>0</v>
      </c>
      <c r="BI171" s="145">
        <f>IF(N171="nulová",J171,0)</f>
        <v>0</v>
      </c>
      <c r="BJ171" s="19" t="s">
        <v>80</v>
      </c>
      <c r="BK171" s="145">
        <f>ROUND(I171*H171,2)</f>
        <v>0</v>
      </c>
      <c r="BL171" s="19" t="s">
        <v>159</v>
      </c>
      <c r="BM171" s="144" t="s">
        <v>254</v>
      </c>
    </row>
    <row r="172" spans="2:65" s="1" customFormat="1" ht="10">
      <c r="B172" s="34"/>
      <c r="D172" s="146" t="s">
        <v>161</v>
      </c>
      <c r="F172" s="147" t="s">
        <v>255</v>
      </c>
      <c r="I172" s="148"/>
      <c r="L172" s="34"/>
      <c r="M172" s="149"/>
      <c r="T172" s="55"/>
      <c r="AT172" s="19" t="s">
        <v>161</v>
      </c>
      <c r="AU172" s="19" t="s">
        <v>82</v>
      </c>
    </row>
    <row r="173" spans="2:65" s="13" customFormat="1" ht="10">
      <c r="B173" s="158"/>
      <c r="D173" s="151" t="s">
        <v>163</v>
      </c>
      <c r="E173" s="159" t="s">
        <v>19</v>
      </c>
      <c r="F173" s="160" t="s">
        <v>232</v>
      </c>
      <c r="H173" s="159" t="s">
        <v>19</v>
      </c>
      <c r="I173" s="161"/>
      <c r="L173" s="158"/>
      <c r="M173" s="162"/>
      <c r="T173" s="163"/>
      <c r="AT173" s="159" t="s">
        <v>163</v>
      </c>
      <c r="AU173" s="159" t="s">
        <v>82</v>
      </c>
      <c r="AV173" s="13" t="s">
        <v>80</v>
      </c>
      <c r="AW173" s="13" t="s">
        <v>33</v>
      </c>
      <c r="AX173" s="13" t="s">
        <v>72</v>
      </c>
      <c r="AY173" s="159" t="s">
        <v>152</v>
      </c>
    </row>
    <row r="174" spans="2:65" s="12" customFormat="1" ht="10">
      <c r="B174" s="150"/>
      <c r="D174" s="151" t="s">
        <v>163</v>
      </c>
      <c r="E174" s="152" t="s">
        <v>19</v>
      </c>
      <c r="F174" s="153" t="s">
        <v>256</v>
      </c>
      <c r="H174" s="154">
        <v>14.108000000000001</v>
      </c>
      <c r="I174" s="155"/>
      <c r="L174" s="150"/>
      <c r="M174" s="156"/>
      <c r="T174" s="157"/>
      <c r="AT174" s="152" t="s">
        <v>163</v>
      </c>
      <c r="AU174" s="152" t="s">
        <v>82</v>
      </c>
      <c r="AV174" s="12" t="s">
        <v>82</v>
      </c>
      <c r="AW174" s="12" t="s">
        <v>33</v>
      </c>
      <c r="AX174" s="12" t="s">
        <v>72</v>
      </c>
      <c r="AY174" s="152" t="s">
        <v>152</v>
      </c>
    </row>
    <row r="175" spans="2:65" s="12" customFormat="1" ht="10">
      <c r="B175" s="150"/>
      <c r="D175" s="151" t="s">
        <v>163</v>
      </c>
      <c r="E175" s="152" t="s">
        <v>19</v>
      </c>
      <c r="F175" s="153" t="s">
        <v>257</v>
      </c>
      <c r="H175" s="154">
        <v>3.5</v>
      </c>
      <c r="I175" s="155"/>
      <c r="L175" s="150"/>
      <c r="M175" s="156"/>
      <c r="T175" s="157"/>
      <c r="AT175" s="152" t="s">
        <v>163</v>
      </c>
      <c r="AU175" s="152" t="s">
        <v>82</v>
      </c>
      <c r="AV175" s="12" t="s">
        <v>82</v>
      </c>
      <c r="AW175" s="12" t="s">
        <v>33</v>
      </c>
      <c r="AX175" s="12" t="s">
        <v>72</v>
      </c>
      <c r="AY175" s="152" t="s">
        <v>152</v>
      </c>
    </row>
    <row r="176" spans="2:65" s="12" customFormat="1" ht="10">
      <c r="B176" s="150"/>
      <c r="D176" s="151" t="s">
        <v>163</v>
      </c>
      <c r="E176" s="152" t="s">
        <v>19</v>
      </c>
      <c r="F176" s="153" t="s">
        <v>247</v>
      </c>
      <c r="H176" s="154">
        <v>2.8</v>
      </c>
      <c r="I176" s="155"/>
      <c r="L176" s="150"/>
      <c r="M176" s="156"/>
      <c r="T176" s="157"/>
      <c r="AT176" s="152" t="s">
        <v>163</v>
      </c>
      <c r="AU176" s="152" t="s">
        <v>82</v>
      </c>
      <c r="AV176" s="12" t="s">
        <v>82</v>
      </c>
      <c r="AW176" s="12" t="s">
        <v>33</v>
      </c>
      <c r="AX176" s="12" t="s">
        <v>72</v>
      </c>
      <c r="AY176" s="152" t="s">
        <v>152</v>
      </c>
    </row>
    <row r="177" spans="2:65" s="12" customFormat="1" ht="10">
      <c r="B177" s="150"/>
      <c r="D177" s="151" t="s">
        <v>163</v>
      </c>
      <c r="E177" s="152" t="s">
        <v>19</v>
      </c>
      <c r="F177" s="153" t="s">
        <v>248</v>
      </c>
      <c r="H177" s="154">
        <v>4.5</v>
      </c>
      <c r="I177" s="155"/>
      <c r="L177" s="150"/>
      <c r="M177" s="156"/>
      <c r="T177" s="157"/>
      <c r="AT177" s="152" t="s">
        <v>163</v>
      </c>
      <c r="AU177" s="152" t="s">
        <v>82</v>
      </c>
      <c r="AV177" s="12" t="s">
        <v>82</v>
      </c>
      <c r="AW177" s="12" t="s">
        <v>33</v>
      </c>
      <c r="AX177" s="12" t="s">
        <v>72</v>
      </c>
      <c r="AY177" s="152" t="s">
        <v>152</v>
      </c>
    </row>
    <row r="178" spans="2:65" s="13" customFormat="1" ht="10">
      <c r="B178" s="158"/>
      <c r="D178" s="151" t="s">
        <v>163</v>
      </c>
      <c r="E178" s="159" t="s">
        <v>19</v>
      </c>
      <c r="F178" s="160" t="s">
        <v>234</v>
      </c>
      <c r="H178" s="159" t="s">
        <v>19</v>
      </c>
      <c r="I178" s="161"/>
      <c r="L178" s="158"/>
      <c r="M178" s="162"/>
      <c r="T178" s="163"/>
      <c r="AT178" s="159" t="s">
        <v>163</v>
      </c>
      <c r="AU178" s="159" t="s">
        <v>82</v>
      </c>
      <c r="AV178" s="13" t="s">
        <v>80</v>
      </c>
      <c r="AW178" s="13" t="s">
        <v>33</v>
      </c>
      <c r="AX178" s="13" t="s">
        <v>72</v>
      </c>
      <c r="AY178" s="159" t="s">
        <v>152</v>
      </c>
    </row>
    <row r="179" spans="2:65" s="12" customFormat="1" ht="10">
      <c r="B179" s="150"/>
      <c r="D179" s="151" t="s">
        <v>163</v>
      </c>
      <c r="E179" s="152" t="s">
        <v>19</v>
      </c>
      <c r="F179" s="153" t="s">
        <v>258</v>
      </c>
      <c r="H179" s="154">
        <v>8.5500000000000007</v>
      </c>
      <c r="I179" s="155"/>
      <c r="L179" s="150"/>
      <c r="M179" s="156"/>
      <c r="T179" s="157"/>
      <c r="AT179" s="152" t="s">
        <v>163</v>
      </c>
      <c r="AU179" s="152" t="s">
        <v>82</v>
      </c>
      <c r="AV179" s="12" t="s">
        <v>82</v>
      </c>
      <c r="AW179" s="12" t="s">
        <v>33</v>
      </c>
      <c r="AX179" s="12" t="s">
        <v>72</v>
      </c>
      <c r="AY179" s="152" t="s">
        <v>152</v>
      </c>
    </row>
    <row r="180" spans="2:65" s="12" customFormat="1" ht="10">
      <c r="B180" s="150"/>
      <c r="D180" s="151" t="s">
        <v>163</v>
      </c>
      <c r="E180" s="152" t="s">
        <v>19</v>
      </c>
      <c r="F180" s="153" t="s">
        <v>259</v>
      </c>
      <c r="H180" s="154">
        <v>2</v>
      </c>
      <c r="I180" s="155"/>
      <c r="L180" s="150"/>
      <c r="M180" s="156"/>
      <c r="T180" s="157"/>
      <c r="AT180" s="152" t="s">
        <v>163</v>
      </c>
      <c r="AU180" s="152" t="s">
        <v>82</v>
      </c>
      <c r="AV180" s="12" t="s">
        <v>82</v>
      </c>
      <c r="AW180" s="12" t="s">
        <v>33</v>
      </c>
      <c r="AX180" s="12" t="s">
        <v>72</v>
      </c>
      <c r="AY180" s="152" t="s">
        <v>152</v>
      </c>
    </row>
    <row r="181" spans="2:65" s="12" customFormat="1" ht="10">
      <c r="B181" s="150"/>
      <c r="D181" s="151" t="s">
        <v>163</v>
      </c>
      <c r="E181" s="152" t="s">
        <v>19</v>
      </c>
      <c r="F181" s="153" t="s">
        <v>249</v>
      </c>
      <c r="H181" s="154">
        <v>2.1</v>
      </c>
      <c r="I181" s="155"/>
      <c r="L181" s="150"/>
      <c r="M181" s="156"/>
      <c r="T181" s="157"/>
      <c r="AT181" s="152" t="s">
        <v>163</v>
      </c>
      <c r="AU181" s="152" t="s">
        <v>82</v>
      </c>
      <c r="AV181" s="12" t="s">
        <v>82</v>
      </c>
      <c r="AW181" s="12" t="s">
        <v>33</v>
      </c>
      <c r="AX181" s="12" t="s">
        <v>72</v>
      </c>
      <c r="AY181" s="152" t="s">
        <v>152</v>
      </c>
    </row>
    <row r="182" spans="2:65" s="12" customFormat="1" ht="10">
      <c r="B182" s="150"/>
      <c r="D182" s="151" t="s">
        <v>163</v>
      </c>
      <c r="E182" s="152" t="s">
        <v>19</v>
      </c>
      <c r="F182" s="153" t="s">
        <v>248</v>
      </c>
      <c r="H182" s="154">
        <v>4.5</v>
      </c>
      <c r="I182" s="155"/>
      <c r="L182" s="150"/>
      <c r="M182" s="156"/>
      <c r="T182" s="157"/>
      <c r="AT182" s="152" t="s">
        <v>163</v>
      </c>
      <c r="AU182" s="152" t="s">
        <v>82</v>
      </c>
      <c r="AV182" s="12" t="s">
        <v>82</v>
      </c>
      <c r="AW182" s="12" t="s">
        <v>33</v>
      </c>
      <c r="AX182" s="12" t="s">
        <v>72</v>
      </c>
      <c r="AY182" s="152" t="s">
        <v>152</v>
      </c>
    </row>
    <row r="183" spans="2:65" s="15" customFormat="1" ht="10">
      <c r="B183" s="171"/>
      <c r="D183" s="151" t="s">
        <v>163</v>
      </c>
      <c r="E183" s="172" t="s">
        <v>19</v>
      </c>
      <c r="F183" s="173" t="s">
        <v>236</v>
      </c>
      <c r="H183" s="174">
        <v>42.058</v>
      </c>
      <c r="I183" s="175"/>
      <c r="L183" s="171"/>
      <c r="M183" s="176"/>
      <c r="T183" s="177"/>
      <c r="AT183" s="172" t="s">
        <v>163</v>
      </c>
      <c r="AU183" s="172" t="s">
        <v>82</v>
      </c>
      <c r="AV183" s="15" t="s">
        <v>95</v>
      </c>
      <c r="AW183" s="15" t="s">
        <v>33</v>
      </c>
      <c r="AX183" s="15" t="s">
        <v>72</v>
      </c>
      <c r="AY183" s="172" t="s">
        <v>152</v>
      </c>
    </row>
    <row r="184" spans="2:65" s="12" customFormat="1" ht="10">
      <c r="B184" s="150"/>
      <c r="D184" s="151" t="s">
        <v>163</v>
      </c>
      <c r="E184" s="152" t="s">
        <v>19</v>
      </c>
      <c r="F184" s="153" t="s">
        <v>260</v>
      </c>
      <c r="H184" s="154">
        <v>21.029</v>
      </c>
      <c r="I184" s="155"/>
      <c r="L184" s="150"/>
      <c r="M184" s="156"/>
      <c r="T184" s="157"/>
      <c r="AT184" s="152" t="s">
        <v>163</v>
      </c>
      <c r="AU184" s="152" t="s">
        <v>82</v>
      </c>
      <c r="AV184" s="12" t="s">
        <v>82</v>
      </c>
      <c r="AW184" s="12" t="s">
        <v>33</v>
      </c>
      <c r="AX184" s="12" t="s">
        <v>72</v>
      </c>
      <c r="AY184" s="152" t="s">
        <v>152</v>
      </c>
    </row>
    <row r="185" spans="2:65" s="14" customFormat="1" ht="10">
      <c r="B185" s="164"/>
      <c r="D185" s="151" t="s">
        <v>163</v>
      </c>
      <c r="E185" s="165" t="s">
        <v>19</v>
      </c>
      <c r="F185" s="166" t="s">
        <v>218</v>
      </c>
      <c r="H185" s="167">
        <v>63.087000000000003</v>
      </c>
      <c r="I185" s="168"/>
      <c r="L185" s="164"/>
      <c r="M185" s="169"/>
      <c r="T185" s="170"/>
      <c r="AT185" s="165" t="s">
        <v>163</v>
      </c>
      <c r="AU185" s="165" t="s">
        <v>82</v>
      </c>
      <c r="AV185" s="14" t="s">
        <v>159</v>
      </c>
      <c r="AW185" s="14" t="s">
        <v>33</v>
      </c>
      <c r="AX185" s="14" t="s">
        <v>80</v>
      </c>
      <c r="AY185" s="165" t="s">
        <v>152</v>
      </c>
    </row>
    <row r="186" spans="2:65" s="1" customFormat="1" ht="16.5" customHeight="1">
      <c r="B186" s="34"/>
      <c r="C186" s="133" t="s">
        <v>261</v>
      </c>
      <c r="D186" s="133" t="s">
        <v>154</v>
      </c>
      <c r="E186" s="134" t="s">
        <v>262</v>
      </c>
      <c r="F186" s="135" t="s">
        <v>263</v>
      </c>
      <c r="G186" s="136" t="s">
        <v>157</v>
      </c>
      <c r="H186" s="137">
        <v>63.087000000000003</v>
      </c>
      <c r="I186" s="138"/>
      <c r="J186" s="139">
        <f>ROUND(I186*H186,2)</f>
        <v>0</v>
      </c>
      <c r="K186" s="135" t="s">
        <v>158</v>
      </c>
      <c r="L186" s="34"/>
      <c r="M186" s="140" t="s">
        <v>19</v>
      </c>
      <c r="N186" s="141" t="s">
        <v>43</v>
      </c>
      <c r="P186" s="142">
        <f>O186*H186</f>
        <v>0</v>
      </c>
      <c r="Q186" s="142">
        <v>4.3830000000000001E-2</v>
      </c>
      <c r="R186" s="142">
        <f>Q186*H186</f>
        <v>2.7651032100000004</v>
      </c>
      <c r="S186" s="142">
        <v>0</v>
      </c>
      <c r="T186" s="143">
        <f>S186*H186</f>
        <v>0</v>
      </c>
      <c r="AR186" s="144" t="s">
        <v>159</v>
      </c>
      <c r="AT186" s="144" t="s">
        <v>154</v>
      </c>
      <c r="AU186" s="144" t="s">
        <v>82</v>
      </c>
      <c r="AY186" s="19" t="s">
        <v>152</v>
      </c>
      <c r="BE186" s="145">
        <f>IF(N186="základní",J186,0)</f>
        <v>0</v>
      </c>
      <c r="BF186" s="145">
        <f>IF(N186="snížená",J186,0)</f>
        <v>0</v>
      </c>
      <c r="BG186" s="145">
        <f>IF(N186="zákl. přenesená",J186,0)</f>
        <v>0</v>
      </c>
      <c r="BH186" s="145">
        <f>IF(N186="sníž. přenesená",J186,0)</f>
        <v>0</v>
      </c>
      <c r="BI186" s="145">
        <f>IF(N186="nulová",J186,0)</f>
        <v>0</v>
      </c>
      <c r="BJ186" s="19" t="s">
        <v>80</v>
      </c>
      <c r="BK186" s="145">
        <f>ROUND(I186*H186,2)</f>
        <v>0</v>
      </c>
      <c r="BL186" s="19" t="s">
        <v>159</v>
      </c>
      <c r="BM186" s="144" t="s">
        <v>264</v>
      </c>
    </row>
    <row r="187" spans="2:65" s="1" customFormat="1" ht="10">
      <c r="B187" s="34"/>
      <c r="D187" s="146" t="s">
        <v>161</v>
      </c>
      <c r="F187" s="147" t="s">
        <v>265</v>
      </c>
      <c r="I187" s="148"/>
      <c r="L187" s="34"/>
      <c r="M187" s="149"/>
      <c r="T187" s="55"/>
      <c r="AT187" s="19" t="s">
        <v>161</v>
      </c>
      <c r="AU187" s="19" t="s">
        <v>82</v>
      </c>
    </row>
    <row r="188" spans="2:65" s="13" customFormat="1" ht="10">
      <c r="B188" s="158"/>
      <c r="D188" s="151" t="s">
        <v>163</v>
      </c>
      <c r="E188" s="159" t="s">
        <v>19</v>
      </c>
      <c r="F188" s="160" t="s">
        <v>232</v>
      </c>
      <c r="H188" s="159" t="s">
        <v>19</v>
      </c>
      <c r="I188" s="161"/>
      <c r="L188" s="158"/>
      <c r="M188" s="162"/>
      <c r="T188" s="163"/>
      <c r="AT188" s="159" t="s">
        <v>163</v>
      </c>
      <c r="AU188" s="159" t="s">
        <v>82</v>
      </c>
      <c r="AV188" s="13" t="s">
        <v>80</v>
      </c>
      <c r="AW188" s="13" t="s">
        <v>33</v>
      </c>
      <c r="AX188" s="13" t="s">
        <v>72</v>
      </c>
      <c r="AY188" s="159" t="s">
        <v>152</v>
      </c>
    </row>
    <row r="189" spans="2:65" s="12" customFormat="1" ht="10">
      <c r="B189" s="150"/>
      <c r="D189" s="151" t="s">
        <v>163</v>
      </c>
      <c r="E189" s="152" t="s">
        <v>19</v>
      </c>
      <c r="F189" s="153" t="s">
        <v>256</v>
      </c>
      <c r="H189" s="154">
        <v>14.108000000000001</v>
      </c>
      <c r="I189" s="155"/>
      <c r="L189" s="150"/>
      <c r="M189" s="156"/>
      <c r="T189" s="157"/>
      <c r="AT189" s="152" t="s">
        <v>163</v>
      </c>
      <c r="AU189" s="152" t="s">
        <v>82</v>
      </c>
      <c r="AV189" s="12" t="s">
        <v>82</v>
      </c>
      <c r="AW189" s="12" t="s">
        <v>33</v>
      </c>
      <c r="AX189" s="12" t="s">
        <v>72</v>
      </c>
      <c r="AY189" s="152" t="s">
        <v>152</v>
      </c>
    </row>
    <row r="190" spans="2:65" s="12" customFormat="1" ht="10">
      <c r="B190" s="150"/>
      <c r="D190" s="151" t="s">
        <v>163</v>
      </c>
      <c r="E190" s="152" t="s">
        <v>19</v>
      </c>
      <c r="F190" s="153" t="s">
        <v>257</v>
      </c>
      <c r="H190" s="154">
        <v>3.5</v>
      </c>
      <c r="I190" s="155"/>
      <c r="L190" s="150"/>
      <c r="M190" s="156"/>
      <c r="T190" s="157"/>
      <c r="AT190" s="152" t="s">
        <v>163</v>
      </c>
      <c r="AU190" s="152" t="s">
        <v>82</v>
      </c>
      <c r="AV190" s="12" t="s">
        <v>82</v>
      </c>
      <c r="AW190" s="12" t="s">
        <v>33</v>
      </c>
      <c r="AX190" s="12" t="s">
        <v>72</v>
      </c>
      <c r="AY190" s="152" t="s">
        <v>152</v>
      </c>
    </row>
    <row r="191" spans="2:65" s="12" customFormat="1" ht="10">
      <c r="B191" s="150"/>
      <c r="D191" s="151" t="s">
        <v>163</v>
      </c>
      <c r="E191" s="152" t="s">
        <v>19</v>
      </c>
      <c r="F191" s="153" t="s">
        <v>247</v>
      </c>
      <c r="H191" s="154">
        <v>2.8</v>
      </c>
      <c r="I191" s="155"/>
      <c r="L191" s="150"/>
      <c r="M191" s="156"/>
      <c r="T191" s="157"/>
      <c r="AT191" s="152" t="s">
        <v>163</v>
      </c>
      <c r="AU191" s="152" t="s">
        <v>82</v>
      </c>
      <c r="AV191" s="12" t="s">
        <v>82</v>
      </c>
      <c r="AW191" s="12" t="s">
        <v>33</v>
      </c>
      <c r="AX191" s="12" t="s">
        <v>72</v>
      </c>
      <c r="AY191" s="152" t="s">
        <v>152</v>
      </c>
    </row>
    <row r="192" spans="2:65" s="12" customFormat="1" ht="10">
      <c r="B192" s="150"/>
      <c r="D192" s="151" t="s">
        <v>163</v>
      </c>
      <c r="E192" s="152" t="s">
        <v>19</v>
      </c>
      <c r="F192" s="153" t="s">
        <v>248</v>
      </c>
      <c r="H192" s="154">
        <v>4.5</v>
      </c>
      <c r="I192" s="155"/>
      <c r="L192" s="150"/>
      <c r="M192" s="156"/>
      <c r="T192" s="157"/>
      <c r="AT192" s="152" t="s">
        <v>163</v>
      </c>
      <c r="AU192" s="152" t="s">
        <v>82</v>
      </c>
      <c r="AV192" s="12" t="s">
        <v>82</v>
      </c>
      <c r="AW192" s="12" t="s">
        <v>33</v>
      </c>
      <c r="AX192" s="12" t="s">
        <v>72</v>
      </c>
      <c r="AY192" s="152" t="s">
        <v>152</v>
      </c>
    </row>
    <row r="193" spans="2:65" s="13" customFormat="1" ht="10">
      <c r="B193" s="158"/>
      <c r="D193" s="151" t="s">
        <v>163</v>
      </c>
      <c r="E193" s="159" t="s">
        <v>19</v>
      </c>
      <c r="F193" s="160" t="s">
        <v>234</v>
      </c>
      <c r="H193" s="159" t="s">
        <v>19</v>
      </c>
      <c r="I193" s="161"/>
      <c r="L193" s="158"/>
      <c r="M193" s="162"/>
      <c r="T193" s="163"/>
      <c r="AT193" s="159" t="s">
        <v>163</v>
      </c>
      <c r="AU193" s="159" t="s">
        <v>82</v>
      </c>
      <c r="AV193" s="13" t="s">
        <v>80</v>
      </c>
      <c r="AW193" s="13" t="s">
        <v>33</v>
      </c>
      <c r="AX193" s="13" t="s">
        <v>72</v>
      </c>
      <c r="AY193" s="159" t="s">
        <v>152</v>
      </c>
    </row>
    <row r="194" spans="2:65" s="12" customFormat="1" ht="10">
      <c r="B194" s="150"/>
      <c r="D194" s="151" t="s">
        <v>163</v>
      </c>
      <c r="E194" s="152" t="s">
        <v>19</v>
      </c>
      <c r="F194" s="153" t="s">
        <v>258</v>
      </c>
      <c r="H194" s="154">
        <v>8.5500000000000007</v>
      </c>
      <c r="I194" s="155"/>
      <c r="L194" s="150"/>
      <c r="M194" s="156"/>
      <c r="T194" s="157"/>
      <c r="AT194" s="152" t="s">
        <v>163</v>
      </c>
      <c r="AU194" s="152" t="s">
        <v>82</v>
      </c>
      <c r="AV194" s="12" t="s">
        <v>82</v>
      </c>
      <c r="AW194" s="12" t="s">
        <v>33</v>
      </c>
      <c r="AX194" s="12" t="s">
        <v>72</v>
      </c>
      <c r="AY194" s="152" t="s">
        <v>152</v>
      </c>
    </row>
    <row r="195" spans="2:65" s="12" customFormat="1" ht="10">
      <c r="B195" s="150"/>
      <c r="D195" s="151" t="s">
        <v>163</v>
      </c>
      <c r="E195" s="152" t="s">
        <v>19</v>
      </c>
      <c r="F195" s="153" t="s">
        <v>259</v>
      </c>
      <c r="H195" s="154">
        <v>2</v>
      </c>
      <c r="I195" s="155"/>
      <c r="L195" s="150"/>
      <c r="M195" s="156"/>
      <c r="T195" s="157"/>
      <c r="AT195" s="152" t="s">
        <v>163</v>
      </c>
      <c r="AU195" s="152" t="s">
        <v>82</v>
      </c>
      <c r="AV195" s="12" t="s">
        <v>82</v>
      </c>
      <c r="AW195" s="12" t="s">
        <v>33</v>
      </c>
      <c r="AX195" s="12" t="s">
        <v>72</v>
      </c>
      <c r="AY195" s="152" t="s">
        <v>152</v>
      </c>
    </row>
    <row r="196" spans="2:65" s="12" customFormat="1" ht="10">
      <c r="B196" s="150"/>
      <c r="D196" s="151" t="s">
        <v>163</v>
      </c>
      <c r="E196" s="152" t="s">
        <v>19</v>
      </c>
      <c r="F196" s="153" t="s">
        <v>249</v>
      </c>
      <c r="H196" s="154">
        <v>2.1</v>
      </c>
      <c r="I196" s="155"/>
      <c r="L196" s="150"/>
      <c r="M196" s="156"/>
      <c r="T196" s="157"/>
      <c r="AT196" s="152" t="s">
        <v>163</v>
      </c>
      <c r="AU196" s="152" t="s">
        <v>82</v>
      </c>
      <c r="AV196" s="12" t="s">
        <v>82</v>
      </c>
      <c r="AW196" s="12" t="s">
        <v>33</v>
      </c>
      <c r="AX196" s="12" t="s">
        <v>72</v>
      </c>
      <c r="AY196" s="152" t="s">
        <v>152</v>
      </c>
    </row>
    <row r="197" spans="2:65" s="12" customFormat="1" ht="10">
      <c r="B197" s="150"/>
      <c r="D197" s="151" t="s">
        <v>163</v>
      </c>
      <c r="E197" s="152" t="s">
        <v>19</v>
      </c>
      <c r="F197" s="153" t="s">
        <v>248</v>
      </c>
      <c r="H197" s="154">
        <v>4.5</v>
      </c>
      <c r="I197" s="155"/>
      <c r="L197" s="150"/>
      <c r="M197" s="156"/>
      <c r="T197" s="157"/>
      <c r="AT197" s="152" t="s">
        <v>163</v>
      </c>
      <c r="AU197" s="152" t="s">
        <v>82</v>
      </c>
      <c r="AV197" s="12" t="s">
        <v>82</v>
      </c>
      <c r="AW197" s="12" t="s">
        <v>33</v>
      </c>
      <c r="AX197" s="12" t="s">
        <v>72</v>
      </c>
      <c r="AY197" s="152" t="s">
        <v>152</v>
      </c>
    </row>
    <row r="198" spans="2:65" s="15" customFormat="1" ht="10">
      <c r="B198" s="171"/>
      <c r="D198" s="151" t="s">
        <v>163</v>
      </c>
      <c r="E198" s="172" t="s">
        <v>19</v>
      </c>
      <c r="F198" s="173" t="s">
        <v>236</v>
      </c>
      <c r="H198" s="174">
        <v>42.058</v>
      </c>
      <c r="I198" s="175"/>
      <c r="L198" s="171"/>
      <c r="M198" s="176"/>
      <c r="T198" s="177"/>
      <c r="AT198" s="172" t="s">
        <v>163</v>
      </c>
      <c r="AU198" s="172" t="s">
        <v>82</v>
      </c>
      <c r="AV198" s="15" t="s">
        <v>95</v>
      </c>
      <c r="AW198" s="15" t="s">
        <v>33</v>
      </c>
      <c r="AX198" s="15" t="s">
        <v>72</v>
      </c>
      <c r="AY198" s="172" t="s">
        <v>152</v>
      </c>
    </row>
    <row r="199" spans="2:65" s="12" customFormat="1" ht="10">
      <c r="B199" s="150"/>
      <c r="D199" s="151" t="s">
        <v>163</v>
      </c>
      <c r="E199" s="152" t="s">
        <v>19</v>
      </c>
      <c r="F199" s="153" t="s">
        <v>260</v>
      </c>
      <c r="H199" s="154">
        <v>21.029</v>
      </c>
      <c r="I199" s="155"/>
      <c r="L199" s="150"/>
      <c r="M199" s="156"/>
      <c r="T199" s="157"/>
      <c r="AT199" s="152" t="s">
        <v>163</v>
      </c>
      <c r="AU199" s="152" t="s">
        <v>82</v>
      </c>
      <c r="AV199" s="12" t="s">
        <v>82</v>
      </c>
      <c r="AW199" s="12" t="s">
        <v>33</v>
      </c>
      <c r="AX199" s="12" t="s">
        <v>72</v>
      </c>
      <c r="AY199" s="152" t="s">
        <v>152</v>
      </c>
    </row>
    <row r="200" spans="2:65" s="14" customFormat="1" ht="10">
      <c r="B200" s="164"/>
      <c r="D200" s="151" t="s">
        <v>163</v>
      </c>
      <c r="E200" s="165" t="s">
        <v>19</v>
      </c>
      <c r="F200" s="166" t="s">
        <v>218</v>
      </c>
      <c r="H200" s="167">
        <v>63.087000000000003</v>
      </c>
      <c r="I200" s="168"/>
      <c r="L200" s="164"/>
      <c r="M200" s="169"/>
      <c r="T200" s="170"/>
      <c r="AT200" s="165" t="s">
        <v>163</v>
      </c>
      <c r="AU200" s="165" t="s">
        <v>82</v>
      </c>
      <c r="AV200" s="14" t="s">
        <v>159</v>
      </c>
      <c r="AW200" s="14" t="s">
        <v>33</v>
      </c>
      <c r="AX200" s="14" t="s">
        <v>80</v>
      </c>
      <c r="AY200" s="165" t="s">
        <v>152</v>
      </c>
    </row>
    <row r="201" spans="2:65" s="1" customFormat="1" ht="21.75" customHeight="1">
      <c r="B201" s="34"/>
      <c r="C201" s="133" t="s">
        <v>266</v>
      </c>
      <c r="D201" s="133" t="s">
        <v>154</v>
      </c>
      <c r="E201" s="134" t="s">
        <v>267</v>
      </c>
      <c r="F201" s="135" t="s">
        <v>268</v>
      </c>
      <c r="G201" s="136" t="s">
        <v>269</v>
      </c>
      <c r="H201" s="137">
        <v>556</v>
      </c>
      <c r="I201" s="138"/>
      <c r="J201" s="139">
        <f>ROUND(I201*H201,2)</f>
        <v>0</v>
      </c>
      <c r="K201" s="135" t="s">
        <v>158</v>
      </c>
      <c r="L201" s="34"/>
      <c r="M201" s="140" t="s">
        <v>19</v>
      </c>
      <c r="N201" s="141" t="s">
        <v>43</v>
      </c>
      <c r="P201" s="142">
        <f>O201*H201</f>
        <v>0</v>
      </c>
      <c r="Q201" s="142">
        <v>3.5999999999999999E-3</v>
      </c>
      <c r="R201" s="142">
        <f>Q201*H201</f>
        <v>2.0015999999999998</v>
      </c>
      <c r="S201" s="142">
        <v>0</v>
      </c>
      <c r="T201" s="143">
        <f>S201*H201</f>
        <v>0</v>
      </c>
      <c r="AR201" s="144" t="s">
        <v>159</v>
      </c>
      <c r="AT201" s="144" t="s">
        <v>154</v>
      </c>
      <c r="AU201" s="144" t="s">
        <v>82</v>
      </c>
      <c r="AY201" s="19" t="s">
        <v>152</v>
      </c>
      <c r="BE201" s="145">
        <f>IF(N201="základní",J201,0)</f>
        <v>0</v>
      </c>
      <c r="BF201" s="145">
        <f>IF(N201="snížená",J201,0)</f>
        <v>0</v>
      </c>
      <c r="BG201" s="145">
        <f>IF(N201="zákl. přenesená",J201,0)</f>
        <v>0</v>
      </c>
      <c r="BH201" s="145">
        <f>IF(N201="sníž. přenesená",J201,0)</f>
        <v>0</v>
      </c>
      <c r="BI201" s="145">
        <f>IF(N201="nulová",J201,0)</f>
        <v>0</v>
      </c>
      <c r="BJ201" s="19" t="s">
        <v>80</v>
      </c>
      <c r="BK201" s="145">
        <f>ROUND(I201*H201,2)</f>
        <v>0</v>
      </c>
      <c r="BL201" s="19" t="s">
        <v>159</v>
      </c>
      <c r="BM201" s="144" t="s">
        <v>270</v>
      </c>
    </row>
    <row r="202" spans="2:65" s="1" customFormat="1" ht="10">
      <c r="B202" s="34"/>
      <c r="D202" s="146" t="s">
        <v>161</v>
      </c>
      <c r="F202" s="147" t="s">
        <v>271</v>
      </c>
      <c r="I202" s="148"/>
      <c r="L202" s="34"/>
      <c r="M202" s="149"/>
      <c r="T202" s="55"/>
      <c r="AT202" s="19" t="s">
        <v>161</v>
      </c>
      <c r="AU202" s="19" t="s">
        <v>82</v>
      </c>
    </row>
    <row r="203" spans="2:65" s="13" customFormat="1" ht="10">
      <c r="B203" s="158"/>
      <c r="D203" s="151" t="s">
        <v>163</v>
      </c>
      <c r="E203" s="159" t="s">
        <v>19</v>
      </c>
      <c r="F203" s="160" t="s">
        <v>232</v>
      </c>
      <c r="H203" s="159" t="s">
        <v>19</v>
      </c>
      <c r="I203" s="161"/>
      <c r="L203" s="158"/>
      <c r="M203" s="162"/>
      <c r="T203" s="163"/>
      <c r="AT203" s="159" t="s">
        <v>163</v>
      </c>
      <c r="AU203" s="159" t="s">
        <v>82</v>
      </c>
      <c r="AV203" s="13" t="s">
        <v>80</v>
      </c>
      <c r="AW203" s="13" t="s">
        <v>33</v>
      </c>
      <c r="AX203" s="13" t="s">
        <v>72</v>
      </c>
      <c r="AY203" s="159" t="s">
        <v>152</v>
      </c>
    </row>
    <row r="204" spans="2:65" s="12" customFormat="1" ht="10">
      <c r="B204" s="150"/>
      <c r="D204" s="151" t="s">
        <v>163</v>
      </c>
      <c r="E204" s="152" t="s">
        <v>19</v>
      </c>
      <c r="F204" s="153" t="s">
        <v>272</v>
      </c>
      <c r="H204" s="154">
        <v>476</v>
      </c>
      <c r="I204" s="155"/>
      <c r="L204" s="150"/>
      <c r="M204" s="156"/>
      <c r="T204" s="157"/>
      <c r="AT204" s="152" t="s">
        <v>163</v>
      </c>
      <c r="AU204" s="152" t="s">
        <v>82</v>
      </c>
      <c r="AV204" s="12" t="s">
        <v>82</v>
      </c>
      <c r="AW204" s="12" t="s">
        <v>33</v>
      </c>
      <c r="AX204" s="12" t="s">
        <v>72</v>
      </c>
      <c r="AY204" s="152" t="s">
        <v>152</v>
      </c>
    </row>
    <row r="205" spans="2:65" s="13" customFormat="1" ht="10">
      <c r="B205" s="158"/>
      <c r="D205" s="151" t="s">
        <v>163</v>
      </c>
      <c r="E205" s="159" t="s">
        <v>19</v>
      </c>
      <c r="F205" s="160" t="s">
        <v>234</v>
      </c>
      <c r="H205" s="159" t="s">
        <v>19</v>
      </c>
      <c r="I205" s="161"/>
      <c r="L205" s="158"/>
      <c r="M205" s="162"/>
      <c r="T205" s="163"/>
      <c r="AT205" s="159" t="s">
        <v>163</v>
      </c>
      <c r="AU205" s="159" t="s">
        <v>82</v>
      </c>
      <c r="AV205" s="13" t="s">
        <v>80</v>
      </c>
      <c r="AW205" s="13" t="s">
        <v>33</v>
      </c>
      <c r="AX205" s="13" t="s">
        <v>72</v>
      </c>
      <c r="AY205" s="159" t="s">
        <v>152</v>
      </c>
    </row>
    <row r="206" spans="2:65" s="12" customFormat="1" ht="10">
      <c r="B206" s="150"/>
      <c r="D206" s="151" t="s">
        <v>163</v>
      </c>
      <c r="E206" s="152" t="s">
        <v>19</v>
      </c>
      <c r="F206" s="153" t="s">
        <v>273</v>
      </c>
      <c r="H206" s="154">
        <v>80</v>
      </c>
      <c r="I206" s="155"/>
      <c r="L206" s="150"/>
      <c r="M206" s="156"/>
      <c r="T206" s="157"/>
      <c r="AT206" s="152" t="s">
        <v>163</v>
      </c>
      <c r="AU206" s="152" t="s">
        <v>82</v>
      </c>
      <c r="AV206" s="12" t="s">
        <v>82</v>
      </c>
      <c r="AW206" s="12" t="s">
        <v>33</v>
      </c>
      <c r="AX206" s="12" t="s">
        <v>72</v>
      </c>
      <c r="AY206" s="152" t="s">
        <v>152</v>
      </c>
    </row>
    <row r="207" spans="2:65" s="14" customFormat="1" ht="10">
      <c r="B207" s="164"/>
      <c r="D207" s="151" t="s">
        <v>163</v>
      </c>
      <c r="E207" s="165" t="s">
        <v>19</v>
      </c>
      <c r="F207" s="166" t="s">
        <v>218</v>
      </c>
      <c r="H207" s="167">
        <v>556</v>
      </c>
      <c r="I207" s="168"/>
      <c r="L207" s="164"/>
      <c r="M207" s="169"/>
      <c r="T207" s="170"/>
      <c r="AT207" s="165" t="s">
        <v>163</v>
      </c>
      <c r="AU207" s="165" t="s">
        <v>82</v>
      </c>
      <c r="AV207" s="14" t="s">
        <v>159</v>
      </c>
      <c r="AW207" s="14" t="s">
        <v>33</v>
      </c>
      <c r="AX207" s="14" t="s">
        <v>80</v>
      </c>
      <c r="AY207" s="165" t="s">
        <v>152</v>
      </c>
    </row>
    <row r="208" spans="2:65" s="1" customFormat="1" ht="24.15" customHeight="1">
      <c r="B208" s="34"/>
      <c r="C208" s="133" t="s">
        <v>274</v>
      </c>
      <c r="D208" s="133" t="s">
        <v>154</v>
      </c>
      <c r="E208" s="134" t="s">
        <v>275</v>
      </c>
      <c r="F208" s="135" t="s">
        <v>276</v>
      </c>
      <c r="G208" s="136" t="s">
        <v>269</v>
      </c>
      <c r="H208" s="137">
        <v>556</v>
      </c>
      <c r="I208" s="138"/>
      <c r="J208" s="139">
        <f>ROUND(I208*H208,2)</f>
        <v>0</v>
      </c>
      <c r="K208" s="135" t="s">
        <v>158</v>
      </c>
      <c r="L208" s="34"/>
      <c r="M208" s="140" t="s">
        <v>19</v>
      </c>
      <c r="N208" s="141" t="s">
        <v>43</v>
      </c>
      <c r="P208" s="142">
        <f>O208*H208</f>
        <v>0</v>
      </c>
      <c r="Q208" s="142">
        <v>3.8600000000000001E-3</v>
      </c>
      <c r="R208" s="142">
        <f>Q208*H208</f>
        <v>2.1461600000000001</v>
      </c>
      <c r="S208" s="142">
        <v>0</v>
      </c>
      <c r="T208" s="143">
        <f>S208*H208</f>
        <v>0</v>
      </c>
      <c r="AR208" s="144" t="s">
        <v>159</v>
      </c>
      <c r="AT208" s="144" t="s">
        <v>154</v>
      </c>
      <c r="AU208" s="144" t="s">
        <v>82</v>
      </c>
      <c r="AY208" s="19" t="s">
        <v>152</v>
      </c>
      <c r="BE208" s="145">
        <f>IF(N208="základní",J208,0)</f>
        <v>0</v>
      </c>
      <c r="BF208" s="145">
        <f>IF(N208="snížená",J208,0)</f>
        <v>0</v>
      </c>
      <c r="BG208" s="145">
        <f>IF(N208="zákl. přenesená",J208,0)</f>
        <v>0</v>
      </c>
      <c r="BH208" s="145">
        <f>IF(N208="sníž. přenesená",J208,0)</f>
        <v>0</v>
      </c>
      <c r="BI208" s="145">
        <f>IF(N208="nulová",J208,0)</f>
        <v>0</v>
      </c>
      <c r="BJ208" s="19" t="s">
        <v>80</v>
      </c>
      <c r="BK208" s="145">
        <f>ROUND(I208*H208,2)</f>
        <v>0</v>
      </c>
      <c r="BL208" s="19" t="s">
        <v>159</v>
      </c>
      <c r="BM208" s="144" t="s">
        <v>277</v>
      </c>
    </row>
    <row r="209" spans="2:65" s="1" customFormat="1" ht="10">
      <c r="B209" s="34"/>
      <c r="D209" s="146" t="s">
        <v>161</v>
      </c>
      <c r="F209" s="147" t="s">
        <v>278</v>
      </c>
      <c r="I209" s="148"/>
      <c r="L209" s="34"/>
      <c r="M209" s="149"/>
      <c r="T209" s="55"/>
      <c r="AT209" s="19" t="s">
        <v>161</v>
      </c>
      <c r="AU209" s="19" t="s">
        <v>82</v>
      </c>
    </row>
    <row r="210" spans="2:65" s="13" customFormat="1" ht="10">
      <c r="B210" s="158"/>
      <c r="D210" s="151" t="s">
        <v>163</v>
      </c>
      <c r="E210" s="159" t="s">
        <v>19</v>
      </c>
      <c r="F210" s="160" t="s">
        <v>232</v>
      </c>
      <c r="H210" s="159" t="s">
        <v>19</v>
      </c>
      <c r="I210" s="161"/>
      <c r="L210" s="158"/>
      <c r="M210" s="162"/>
      <c r="T210" s="163"/>
      <c r="AT210" s="159" t="s">
        <v>163</v>
      </c>
      <c r="AU210" s="159" t="s">
        <v>82</v>
      </c>
      <c r="AV210" s="13" t="s">
        <v>80</v>
      </c>
      <c r="AW210" s="13" t="s">
        <v>33</v>
      </c>
      <c r="AX210" s="13" t="s">
        <v>72</v>
      </c>
      <c r="AY210" s="159" t="s">
        <v>152</v>
      </c>
    </row>
    <row r="211" spans="2:65" s="12" customFormat="1" ht="10">
      <c r="B211" s="150"/>
      <c r="D211" s="151" t="s">
        <v>163</v>
      </c>
      <c r="E211" s="152" t="s">
        <v>19</v>
      </c>
      <c r="F211" s="153" t="s">
        <v>272</v>
      </c>
      <c r="H211" s="154">
        <v>476</v>
      </c>
      <c r="I211" s="155"/>
      <c r="L211" s="150"/>
      <c r="M211" s="156"/>
      <c r="T211" s="157"/>
      <c r="AT211" s="152" t="s">
        <v>163</v>
      </c>
      <c r="AU211" s="152" t="s">
        <v>82</v>
      </c>
      <c r="AV211" s="12" t="s">
        <v>82</v>
      </c>
      <c r="AW211" s="12" t="s">
        <v>33</v>
      </c>
      <c r="AX211" s="12" t="s">
        <v>72</v>
      </c>
      <c r="AY211" s="152" t="s">
        <v>152</v>
      </c>
    </row>
    <row r="212" spans="2:65" s="13" customFormat="1" ht="10">
      <c r="B212" s="158"/>
      <c r="D212" s="151" t="s">
        <v>163</v>
      </c>
      <c r="E212" s="159" t="s">
        <v>19</v>
      </c>
      <c r="F212" s="160" t="s">
        <v>234</v>
      </c>
      <c r="H212" s="159" t="s">
        <v>19</v>
      </c>
      <c r="I212" s="161"/>
      <c r="L212" s="158"/>
      <c r="M212" s="162"/>
      <c r="T212" s="163"/>
      <c r="AT212" s="159" t="s">
        <v>163</v>
      </c>
      <c r="AU212" s="159" t="s">
        <v>82</v>
      </c>
      <c r="AV212" s="13" t="s">
        <v>80</v>
      </c>
      <c r="AW212" s="13" t="s">
        <v>33</v>
      </c>
      <c r="AX212" s="13" t="s">
        <v>72</v>
      </c>
      <c r="AY212" s="159" t="s">
        <v>152</v>
      </c>
    </row>
    <row r="213" spans="2:65" s="12" customFormat="1" ht="10">
      <c r="B213" s="150"/>
      <c r="D213" s="151" t="s">
        <v>163</v>
      </c>
      <c r="E213" s="152" t="s">
        <v>19</v>
      </c>
      <c r="F213" s="153" t="s">
        <v>273</v>
      </c>
      <c r="H213" s="154">
        <v>80</v>
      </c>
      <c r="I213" s="155"/>
      <c r="L213" s="150"/>
      <c r="M213" s="156"/>
      <c r="T213" s="157"/>
      <c r="AT213" s="152" t="s">
        <v>163</v>
      </c>
      <c r="AU213" s="152" t="s">
        <v>82</v>
      </c>
      <c r="AV213" s="12" t="s">
        <v>82</v>
      </c>
      <c r="AW213" s="12" t="s">
        <v>33</v>
      </c>
      <c r="AX213" s="12" t="s">
        <v>72</v>
      </c>
      <c r="AY213" s="152" t="s">
        <v>152</v>
      </c>
    </row>
    <row r="214" spans="2:65" s="14" customFormat="1" ht="10">
      <c r="B214" s="164"/>
      <c r="D214" s="151" t="s">
        <v>163</v>
      </c>
      <c r="E214" s="165" t="s">
        <v>19</v>
      </c>
      <c r="F214" s="166" t="s">
        <v>218</v>
      </c>
      <c r="H214" s="167">
        <v>556</v>
      </c>
      <c r="I214" s="168"/>
      <c r="L214" s="164"/>
      <c r="M214" s="169"/>
      <c r="T214" s="170"/>
      <c r="AT214" s="165" t="s">
        <v>163</v>
      </c>
      <c r="AU214" s="165" t="s">
        <v>82</v>
      </c>
      <c r="AV214" s="14" t="s">
        <v>159</v>
      </c>
      <c r="AW214" s="14" t="s">
        <v>33</v>
      </c>
      <c r="AX214" s="14" t="s">
        <v>80</v>
      </c>
      <c r="AY214" s="165" t="s">
        <v>152</v>
      </c>
    </row>
    <row r="215" spans="2:65" s="1" customFormat="1" ht="24.15" customHeight="1">
      <c r="B215" s="34"/>
      <c r="C215" s="133" t="s">
        <v>279</v>
      </c>
      <c r="D215" s="133" t="s">
        <v>154</v>
      </c>
      <c r="E215" s="134" t="s">
        <v>280</v>
      </c>
      <c r="F215" s="135" t="s">
        <v>281</v>
      </c>
      <c r="G215" s="136" t="s">
        <v>157</v>
      </c>
      <c r="H215" s="137">
        <v>68.534999999999997</v>
      </c>
      <c r="I215" s="138"/>
      <c r="J215" s="139">
        <f>ROUND(I215*H215,2)</f>
        <v>0</v>
      </c>
      <c r="K215" s="135" t="s">
        <v>158</v>
      </c>
      <c r="L215" s="34"/>
      <c r="M215" s="140" t="s">
        <v>19</v>
      </c>
      <c r="N215" s="141" t="s">
        <v>43</v>
      </c>
      <c r="P215" s="142">
        <f>O215*H215</f>
        <v>0</v>
      </c>
      <c r="Q215" s="142">
        <v>1.8380000000000001E-2</v>
      </c>
      <c r="R215" s="142">
        <f>Q215*H215</f>
        <v>1.2596733</v>
      </c>
      <c r="S215" s="142">
        <v>0</v>
      </c>
      <c r="T215" s="143">
        <f>S215*H215</f>
        <v>0</v>
      </c>
      <c r="AR215" s="144" t="s">
        <v>159</v>
      </c>
      <c r="AT215" s="144" t="s">
        <v>154</v>
      </c>
      <c r="AU215" s="144" t="s">
        <v>82</v>
      </c>
      <c r="AY215" s="19" t="s">
        <v>152</v>
      </c>
      <c r="BE215" s="145">
        <f>IF(N215="základní",J215,0)</f>
        <v>0</v>
      </c>
      <c r="BF215" s="145">
        <f>IF(N215="snížená",J215,0)</f>
        <v>0</v>
      </c>
      <c r="BG215" s="145">
        <f>IF(N215="zákl. přenesená",J215,0)</f>
        <v>0</v>
      </c>
      <c r="BH215" s="145">
        <f>IF(N215="sníž. přenesená",J215,0)</f>
        <v>0</v>
      </c>
      <c r="BI215" s="145">
        <f>IF(N215="nulová",J215,0)</f>
        <v>0</v>
      </c>
      <c r="BJ215" s="19" t="s">
        <v>80</v>
      </c>
      <c r="BK215" s="145">
        <f>ROUND(I215*H215,2)</f>
        <v>0</v>
      </c>
      <c r="BL215" s="19" t="s">
        <v>159</v>
      </c>
      <c r="BM215" s="144" t="s">
        <v>282</v>
      </c>
    </row>
    <row r="216" spans="2:65" s="1" customFormat="1" ht="10">
      <c r="B216" s="34"/>
      <c r="D216" s="146" t="s">
        <v>161</v>
      </c>
      <c r="F216" s="147" t="s">
        <v>283</v>
      </c>
      <c r="I216" s="148"/>
      <c r="L216" s="34"/>
      <c r="M216" s="149"/>
      <c r="T216" s="55"/>
      <c r="AT216" s="19" t="s">
        <v>161</v>
      </c>
      <c r="AU216" s="19" t="s">
        <v>82</v>
      </c>
    </row>
    <row r="217" spans="2:65" s="13" customFormat="1" ht="10">
      <c r="B217" s="158"/>
      <c r="D217" s="151" t="s">
        <v>163</v>
      </c>
      <c r="E217" s="159" t="s">
        <v>19</v>
      </c>
      <c r="F217" s="160" t="s">
        <v>284</v>
      </c>
      <c r="H217" s="159" t="s">
        <v>19</v>
      </c>
      <c r="I217" s="161"/>
      <c r="L217" s="158"/>
      <c r="M217" s="162"/>
      <c r="T217" s="163"/>
      <c r="AT217" s="159" t="s">
        <v>163</v>
      </c>
      <c r="AU217" s="159" t="s">
        <v>82</v>
      </c>
      <c r="AV217" s="13" t="s">
        <v>80</v>
      </c>
      <c r="AW217" s="13" t="s">
        <v>33</v>
      </c>
      <c r="AX217" s="13" t="s">
        <v>72</v>
      </c>
      <c r="AY217" s="159" t="s">
        <v>152</v>
      </c>
    </row>
    <row r="218" spans="2:65" s="13" customFormat="1" ht="10">
      <c r="B218" s="158"/>
      <c r="D218" s="151" t="s">
        <v>163</v>
      </c>
      <c r="E218" s="159" t="s">
        <v>19</v>
      </c>
      <c r="F218" s="160" t="s">
        <v>209</v>
      </c>
      <c r="H218" s="159" t="s">
        <v>19</v>
      </c>
      <c r="I218" s="161"/>
      <c r="L218" s="158"/>
      <c r="M218" s="162"/>
      <c r="T218" s="163"/>
      <c r="AT218" s="159" t="s">
        <v>163</v>
      </c>
      <c r="AU218" s="159" t="s">
        <v>82</v>
      </c>
      <c r="AV218" s="13" t="s">
        <v>80</v>
      </c>
      <c r="AW218" s="13" t="s">
        <v>33</v>
      </c>
      <c r="AX218" s="13" t="s">
        <v>72</v>
      </c>
      <c r="AY218" s="159" t="s">
        <v>152</v>
      </c>
    </row>
    <row r="219" spans="2:65" s="13" customFormat="1" ht="10">
      <c r="B219" s="158"/>
      <c r="D219" s="151" t="s">
        <v>163</v>
      </c>
      <c r="E219" s="159" t="s">
        <v>19</v>
      </c>
      <c r="F219" s="160" t="s">
        <v>285</v>
      </c>
      <c r="H219" s="159" t="s">
        <v>19</v>
      </c>
      <c r="I219" s="161"/>
      <c r="L219" s="158"/>
      <c r="M219" s="162"/>
      <c r="T219" s="163"/>
      <c r="AT219" s="159" t="s">
        <v>163</v>
      </c>
      <c r="AU219" s="159" t="s">
        <v>82</v>
      </c>
      <c r="AV219" s="13" t="s">
        <v>80</v>
      </c>
      <c r="AW219" s="13" t="s">
        <v>33</v>
      </c>
      <c r="AX219" s="13" t="s">
        <v>72</v>
      </c>
      <c r="AY219" s="159" t="s">
        <v>152</v>
      </c>
    </row>
    <row r="220" spans="2:65" s="12" customFormat="1" ht="10">
      <c r="B220" s="150"/>
      <c r="D220" s="151" t="s">
        <v>163</v>
      </c>
      <c r="E220" s="152" t="s">
        <v>19</v>
      </c>
      <c r="F220" s="153" t="s">
        <v>286</v>
      </c>
      <c r="H220" s="154">
        <v>4.875</v>
      </c>
      <c r="I220" s="155"/>
      <c r="L220" s="150"/>
      <c r="M220" s="156"/>
      <c r="T220" s="157"/>
      <c r="AT220" s="152" t="s">
        <v>163</v>
      </c>
      <c r="AU220" s="152" t="s">
        <v>82</v>
      </c>
      <c r="AV220" s="12" t="s">
        <v>82</v>
      </c>
      <c r="AW220" s="12" t="s">
        <v>33</v>
      </c>
      <c r="AX220" s="12" t="s">
        <v>72</v>
      </c>
      <c r="AY220" s="152" t="s">
        <v>152</v>
      </c>
    </row>
    <row r="221" spans="2:65" s="12" customFormat="1" ht="10">
      <c r="B221" s="150"/>
      <c r="D221" s="151" t="s">
        <v>163</v>
      </c>
      <c r="E221" s="152" t="s">
        <v>19</v>
      </c>
      <c r="F221" s="153" t="s">
        <v>287</v>
      </c>
      <c r="H221" s="154">
        <v>4.2</v>
      </c>
      <c r="I221" s="155"/>
      <c r="L221" s="150"/>
      <c r="M221" s="156"/>
      <c r="T221" s="157"/>
      <c r="AT221" s="152" t="s">
        <v>163</v>
      </c>
      <c r="AU221" s="152" t="s">
        <v>82</v>
      </c>
      <c r="AV221" s="12" t="s">
        <v>82</v>
      </c>
      <c r="AW221" s="12" t="s">
        <v>33</v>
      </c>
      <c r="AX221" s="12" t="s">
        <v>72</v>
      </c>
      <c r="AY221" s="152" t="s">
        <v>152</v>
      </c>
    </row>
    <row r="222" spans="2:65" s="15" customFormat="1" ht="10">
      <c r="B222" s="171"/>
      <c r="D222" s="151" t="s">
        <v>163</v>
      </c>
      <c r="E222" s="172" t="s">
        <v>19</v>
      </c>
      <c r="F222" s="173" t="s">
        <v>236</v>
      </c>
      <c r="H222" s="174">
        <v>9.0749999999999993</v>
      </c>
      <c r="I222" s="175"/>
      <c r="L222" s="171"/>
      <c r="M222" s="176"/>
      <c r="T222" s="177"/>
      <c r="AT222" s="172" t="s">
        <v>163</v>
      </c>
      <c r="AU222" s="172" t="s">
        <v>82</v>
      </c>
      <c r="AV222" s="15" t="s">
        <v>95</v>
      </c>
      <c r="AW222" s="15" t="s">
        <v>33</v>
      </c>
      <c r="AX222" s="15" t="s">
        <v>72</v>
      </c>
      <c r="AY222" s="172" t="s">
        <v>152</v>
      </c>
    </row>
    <row r="223" spans="2:65" s="13" customFormat="1" ht="10">
      <c r="B223" s="158"/>
      <c r="D223" s="151" t="s">
        <v>163</v>
      </c>
      <c r="E223" s="159" t="s">
        <v>19</v>
      </c>
      <c r="F223" s="160" t="s">
        <v>288</v>
      </c>
      <c r="H223" s="159" t="s">
        <v>19</v>
      </c>
      <c r="I223" s="161"/>
      <c r="L223" s="158"/>
      <c r="M223" s="162"/>
      <c r="T223" s="163"/>
      <c r="AT223" s="159" t="s">
        <v>163</v>
      </c>
      <c r="AU223" s="159" t="s">
        <v>82</v>
      </c>
      <c r="AV223" s="13" t="s">
        <v>80</v>
      </c>
      <c r="AW223" s="13" t="s">
        <v>33</v>
      </c>
      <c r="AX223" s="13" t="s">
        <v>72</v>
      </c>
      <c r="AY223" s="159" t="s">
        <v>152</v>
      </c>
    </row>
    <row r="224" spans="2:65" s="13" customFormat="1" ht="10">
      <c r="B224" s="158"/>
      <c r="D224" s="151" t="s">
        <v>163</v>
      </c>
      <c r="E224" s="159" t="s">
        <v>19</v>
      </c>
      <c r="F224" s="160" t="s">
        <v>209</v>
      </c>
      <c r="H224" s="159" t="s">
        <v>19</v>
      </c>
      <c r="I224" s="161"/>
      <c r="L224" s="158"/>
      <c r="M224" s="162"/>
      <c r="T224" s="163"/>
      <c r="AT224" s="159" t="s">
        <v>163</v>
      </c>
      <c r="AU224" s="159" t="s">
        <v>82</v>
      </c>
      <c r="AV224" s="13" t="s">
        <v>80</v>
      </c>
      <c r="AW224" s="13" t="s">
        <v>33</v>
      </c>
      <c r="AX224" s="13" t="s">
        <v>72</v>
      </c>
      <c r="AY224" s="159" t="s">
        <v>152</v>
      </c>
    </row>
    <row r="225" spans="2:51" s="13" customFormat="1" ht="10">
      <c r="B225" s="158"/>
      <c r="D225" s="151" t="s">
        <v>163</v>
      </c>
      <c r="E225" s="159" t="s">
        <v>19</v>
      </c>
      <c r="F225" s="160" t="s">
        <v>289</v>
      </c>
      <c r="H225" s="159" t="s">
        <v>19</v>
      </c>
      <c r="I225" s="161"/>
      <c r="L225" s="158"/>
      <c r="M225" s="162"/>
      <c r="T225" s="163"/>
      <c r="AT225" s="159" t="s">
        <v>163</v>
      </c>
      <c r="AU225" s="159" t="s">
        <v>82</v>
      </c>
      <c r="AV225" s="13" t="s">
        <v>80</v>
      </c>
      <c r="AW225" s="13" t="s">
        <v>33</v>
      </c>
      <c r="AX225" s="13" t="s">
        <v>72</v>
      </c>
      <c r="AY225" s="159" t="s">
        <v>152</v>
      </c>
    </row>
    <row r="226" spans="2:51" s="12" customFormat="1" ht="10">
      <c r="B226" s="150"/>
      <c r="D226" s="151" t="s">
        <v>163</v>
      </c>
      <c r="E226" s="152" t="s">
        <v>19</v>
      </c>
      <c r="F226" s="153" t="s">
        <v>290</v>
      </c>
      <c r="H226" s="154">
        <v>8.4600000000000009</v>
      </c>
      <c r="I226" s="155"/>
      <c r="L226" s="150"/>
      <c r="M226" s="156"/>
      <c r="T226" s="157"/>
      <c r="AT226" s="152" t="s">
        <v>163</v>
      </c>
      <c r="AU226" s="152" t="s">
        <v>82</v>
      </c>
      <c r="AV226" s="12" t="s">
        <v>82</v>
      </c>
      <c r="AW226" s="12" t="s">
        <v>33</v>
      </c>
      <c r="AX226" s="12" t="s">
        <v>72</v>
      </c>
      <c r="AY226" s="152" t="s">
        <v>152</v>
      </c>
    </row>
    <row r="227" spans="2:51" s="12" customFormat="1" ht="10">
      <c r="B227" s="150"/>
      <c r="D227" s="151" t="s">
        <v>163</v>
      </c>
      <c r="E227" s="152" t="s">
        <v>19</v>
      </c>
      <c r="F227" s="153" t="s">
        <v>291</v>
      </c>
      <c r="H227" s="154">
        <v>8.82</v>
      </c>
      <c r="I227" s="155"/>
      <c r="L227" s="150"/>
      <c r="M227" s="156"/>
      <c r="T227" s="157"/>
      <c r="AT227" s="152" t="s">
        <v>163</v>
      </c>
      <c r="AU227" s="152" t="s">
        <v>82</v>
      </c>
      <c r="AV227" s="12" t="s">
        <v>82</v>
      </c>
      <c r="AW227" s="12" t="s">
        <v>33</v>
      </c>
      <c r="AX227" s="12" t="s">
        <v>72</v>
      </c>
      <c r="AY227" s="152" t="s">
        <v>152</v>
      </c>
    </row>
    <row r="228" spans="2:51" s="13" customFormat="1" ht="10">
      <c r="B228" s="158"/>
      <c r="D228" s="151" t="s">
        <v>163</v>
      </c>
      <c r="E228" s="159" t="s">
        <v>19</v>
      </c>
      <c r="F228" s="160" t="s">
        <v>211</v>
      </c>
      <c r="H228" s="159" t="s">
        <v>19</v>
      </c>
      <c r="I228" s="161"/>
      <c r="L228" s="158"/>
      <c r="M228" s="162"/>
      <c r="T228" s="163"/>
      <c r="AT228" s="159" t="s">
        <v>163</v>
      </c>
      <c r="AU228" s="159" t="s">
        <v>82</v>
      </c>
      <c r="AV228" s="13" t="s">
        <v>80</v>
      </c>
      <c r="AW228" s="13" t="s">
        <v>33</v>
      </c>
      <c r="AX228" s="13" t="s">
        <v>72</v>
      </c>
      <c r="AY228" s="159" t="s">
        <v>152</v>
      </c>
    </row>
    <row r="229" spans="2:51" s="13" customFormat="1" ht="10">
      <c r="B229" s="158"/>
      <c r="D229" s="151" t="s">
        <v>163</v>
      </c>
      <c r="E229" s="159" t="s">
        <v>19</v>
      </c>
      <c r="F229" s="160" t="s">
        <v>292</v>
      </c>
      <c r="H229" s="159" t="s">
        <v>19</v>
      </c>
      <c r="I229" s="161"/>
      <c r="L229" s="158"/>
      <c r="M229" s="162"/>
      <c r="T229" s="163"/>
      <c r="AT229" s="159" t="s">
        <v>163</v>
      </c>
      <c r="AU229" s="159" t="s">
        <v>82</v>
      </c>
      <c r="AV229" s="13" t="s">
        <v>80</v>
      </c>
      <c r="AW229" s="13" t="s">
        <v>33</v>
      </c>
      <c r="AX229" s="13" t="s">
        <v>72</v>
      </c>
      <c r="AY229" s="159" t="s">
        <v>152</v>
      </c>
    </row>
    <row r="230" spans="2:51" s="12" customFormat="1" ht="10">
      <c r="B230" s="150"/>
      <c r="D230" s="151" t="s">
        <v>163</v>
      </c>
      <c r="E230" s="152" t="s">
        <v>19</v>
      </c>
      <c r="F230" s="153" t="s">
        <v>293</v>
      </c>
      <c r="H230" s="154">
        <v>3.8250000000000002</v>
      </c>
      <c r="I230" s="155"/>
      <c r="L230" s="150"/>
      <c r="M230" s="156"/>
      <c r="T230" s="157"/>
      <c r="AT230" s="152" t="s">
        <v>163</v>
      </c>
      <c r="AU230" s="152" t="s">
        <v>82</v>
      </c>
      <c r="AV230" s="12" t="s">
        <v>82</v>
      </c>
      <c r="AW230" s="12" t="s">
        <v>33</v>
      </c>
      <c r="AX230" s="12" t="s">
        <v>72</v>
      </c>
      <c r="AY230" s="152" t="s">
        <v>152</v>
      </c>
    </row>
    <row r="231" spans="2:51" s="13" customFormat="1" ht="10">
      <c r="B231" s="158"/>
      <c r="D231" s="151" t="s">
        <v>163</v>
      </c>
      <c r="E231" s="159" t="s">
        <v>19</v>
      </c>
      <c r="F231" s="160" t="s">
        <v>294</v>
      </c>
      <c r="H231" s="159" t="s">
        <v>19</v>
      </c>
      <c r="I231" s="161"/>
      <c r="L231" s="158"/>
      <c r="M231" s="162"/>
      <c r="T231" s="163"/>
      <c r="AT231" s="159" t="s">
        <v>163</v>
      </c>
      <c r="AU231" s="159" t="s">
        <v>82</v>
      </c>
      <c r="AV231" s="13" t="s">
        <v>80</v>
      </c>
      <c r="AW231" s="13" t="s">
        <v>33</v>
      </c>
      <c r="AX231" s="13" t="s">
        <v>72</v>
      </c>
      <c r="AY231" s="159" t="s">
        <v>152</v>
      </c>
    </row>
    <row r="232" spans="2:51" s="12" customFormat="1" ht="10">
      <c r="B232" s="150"/>
      <c r="D232" s="151" t="s">
        <v>163</v>
      </c>
      <c r="E232" s="152" t="s">
        <v>19</v>
      </c>
      <c r="F232" s="153" t="s">
        <v>293</v>
      </c>
      <c r="H232" s="154">
        <v>3.8250000000000002</v>
      </c>
      <c r="I232" s="155"/>
      <c r="L232" s="150"/>
      <c r="M232" s="156"/>
      <c r="T232" s="157"/>
      <c r="AT232" s="152" t="s">
        <v>163</v>
      </c>
      <c r="AU232" s="152" t="s">
        <v>82</v>
      </c>
      <c r="AV232" s="12" t="s">
        <v>82</v>
      </c>
      <c r="AW232" s="12" t="s">
        <v>33</v>
      </c>
      <c r="AX232" s="12" t="s">
        <v>72</v>
      </c>
      <c r="AY232" s="152" t="s">
        <v>152</v>
      </c>
    </row>
    <row r="233" spans="2:51" s="13" customFormat="1" ht="10">
      <c r="B233" s="158"/>
      <c r="D233" s="151" t="s">
        <v>163</v>
      </c>
      <c r="E233" s="159" t="s">
        <v>19</v>
      </c>
      <c r="F233" s="160" t="s">
        <v>213</v>
      </c>
      <c r="H233" s="159" t="s">
        <v>19</v>
      </c>
      <c r="I233" s="161"/>
      <c r="L233" s="158"/>
      <c r="M233" s="162"/>
      <c r="T233" s="163"/>
      <c r="AT233" s="159" t="s">
        <v>163</v>
      </c>
      <c r="AU233" s="159" t="s">
        <v>82</v>
      </c>
      <c r="AV233" s="13" t="s">
        <v>80</v>
      </c>
      <c r="AW233" s="13" t="s">
        <v>33</v>
      </c>
      <c r="AX233" s="13" t="s">
        <v>72</v>
      </c>
      <c r="AY233" s="159" t="s">
        <v>152</v>
      </c>
    </row>
    <row r="234" spans="2:51" s="13" customFormat="1" ht="10">
      <c r="B234" s="158"/>
      <c r="D234" s="151" t="s">
        <v>163</v>
      </c>
      <c r="E234" s="159" t="s">
        <v>19</v>
      </c>
      <c r="F234" s="160" t="s">
        <v>295</v>
      </c>
      <c r="H234" s="159" t="s">
        <v>19</v>
      </c>
      <c r="I234" s="161"/>
      <c r="L234" s="158"/>
      <c r="M234" s="162"/>
      <c r="T234" s="163"/>
      <c r="AT234" s="159" t="s">
        <v>163</v>
      </c>
      <c r="AU234" s="159" t="s">
        <v>82</v>
      </c>
      <c r="AV234" s="13" t="s">
        <v>80</v>
      </c>
      <c r="AW234" s="13" t="s">
        <v>33</v>
      </c>
      <c r="AX234" s="13" t="s">
        <v>72</v>
      </c>
      <c r="AY234" s="159" t="s">
        <v>152</v>
      </c>
    </row>
    <row r="235" spans="2:51" s="12" customFormat="1" ht="10">
      <c r="B235" s="150"/>
      <c r="D235" s="151" t="s">
        <v>163</v>
      </c>
      <c r="E235" s="152" t="s">
        <v>19</v>
      </c>
      <c r="F235" s="153" t="s">
        <v>293</v>
      </c>
      <c r="H235" s="154">
        <v>3.8250000000000002</v>
      </c>
      <c r="I235" s="155"/>
      <c r="L235" s="150"/>
      <c r="M235" s="156"/>
      <c r="T235" s="157"/>
      <c r="AT235" s="152" t="s">
        <v>163</v>
      </c>
      <c r="AU235" s="152" t="s">
        <v>82</v>
      </c>
      <c r="AV235" s="12" t="s">
        <v>82</v>
      </c>
      <c r="AW235" s="12" t="s">
        <v>33</v>
      </c>
      <c r="AX235" s="12" t="s">
        <v>72</v>
      </c>
      <c r="AY235" s="152" t="s">
        <v>152</v>
      </c>
    </row>
    <row r="236" spans="2:51" s="13" customFormat="1" ht="10">
      <c r="B236" s="158"/>
      <c r="D236" s="151" t="s">
        <v>163</v>
      </c>
      <c r="E236" s="159" t="s">
        <v>19</v>
      </c>
      <c r="F236" s="160" t="s">
        <v>296</v>
      </c>
      <c r="H236" s="159" t="s">
        <v>19</v>
      </c>
      <c r="I236" s="161"/>
      <c r="L236" s="158"/>
      <c r="M236" s="162"/>
      <c r="T236" s="163"/>
      <c r="AT236" s="159" t="s">
        <v>163</v>
      </c>
      <c r="AU236" s="159" t="s">
        <v>82</v>
      </c>
      <c r="AV236" s="13" t="s">
        <v>80</v>
      </c>
      <c r="AW236" s="13" t="s">
        <v>33</v>
      </c>
      <c r="AX236" s="13" t="s">
        <v>72</v>
      </c>
      <c r="AY236" s="159" t="s">
        <v>152</v>
      </c>
    </row>
    <row r="237" spans="2:51" s="12" customFormat="1" ht="10">
      <c r="B237" s="150"/>
      <c r="D237" s="151" t="s">
        <v>163</v>
      </c>
      <c r="E237" s="152" t="s">
        <v>19</v>
      </c>
      <c r="F237" s="153" t="s">
        <v>293</v>
      </c>
      <c r="H237" s="154">
        <v>3.8250000000000002</v>
      </c>
      <c r="I237" s="155"/>
      <c r="L237" s="150"/>
      <c r="M237" s="156"/>
      <c r="T237" s="157"/>
      <c r="AT237" s="152" t="s">
        <v>163</v>
      </c>
      <c r="AU237" s="152" t="s">
        <v>82</v>
      </c>
      <c r="AV237" s="12" t="s">
        <v>82</v>
      </c>
      <c r="AW237" s="12" t="s">
        <v>33</v>
      </c>
      <c r="AX237" s="12" t="s">
        <v>72</v>
      </c>
      <c r="AY237" s="152" t="s">
        <v>152</v>
      </c>
    </row>
    <row r="238" spans="2:51" s="15" customFormat="1" ht="10">
      <c r="B238" s="171"/>
      <c r="D238" s="151" t="s">
        <v>163</v>
      </c>
      <c r="E238" s="172" t="s">
        <v>19</v>
      </c>
      <c r="F238" s="173" t="s">
        <v>236</v>
      </c>
      <c r="H238" s="174">
        <v>32.58</v>
      </c>
      <c r="I238" s="175"/>
      <c r="L238" s="171"/>
      <c r="M238" s="176"/>
      <c r="T238" s="177"/>
      <c r="AT238" s="172" t="s">
        <v>163</v>
      </c>
      <c r="AU238" s="172" t="s">
        <v>82</v>
      </c>
      <c r="AV238" s="15" t="s">
        <v>95</v>
      </c>
      <c r="AW238" s="15" t="s">
        <v>33</v>
      </c>
      <c r="AX238" s="15" t="s">
        <v>72</v>
      </c>
      <c r="AY238" s="172" t="s">
        <v>152</v>
      </c>
    </row>
    <row r="239" spans="2:51" s="13" customFormat="1" ht="10">
      <c r="B239" s="158"/>
      <c r="D239" s="151" t="s">
        <v>163</v>
      </c>
      <c r="E239" s="159" t="s">
        <v>19</v>
      </c>
      <c r="F239" s="160" t="s">
        <v>297</v>
      </c>
      <c r="H239" s="159" t="s">
        <v>19</v>
      </c>
      <c r="I239" s="161"/>
      <c r="L239" s="158"/>
      <c r="M239" s="162"/>
      <c r="T239" s="163"/>
      <c r="AT239" s="159" t="s">
        <v>163</v>
      </c>
      <c r="AU239" s="159" t="s">
        <v>82</v>
      </c>
      <c r="AV239" s="13" t="s">
        <v>80</v>
      </c>
      <c r="AW239" s="13" t="s">
        <v>33</v>
      </c>
      <c r="AX239" s="13" t="s">
        <v>72</v>
      </c>
      <c r="AY239" s="159" t="s">
        <v>152</v>
      </c>
    </row>
    <row r="240" spans="2:51" s="13" customFormat="1" ht="10">
      <c r="B240" s="158"/>
      <c r="D240" s="151" t="s">
        <v>163</v>
      </c>
      <c r="E240" s="159" t="s">
        <v>19</v>
      </c>
      <c r="F240" s="160" t="s">
        <v>213</v>
      </c>
      <c r="H240" s="159" t="s">
        <v>19</v>
      </c>
      <c r="I240" s="161"/>
      <c r="L240" s="158"/>
      <c r="M240" s="162"/>
      <c r="T240" s="163"/>
      <c r="AT240" s="159" t="s">
        <v>163</v>
      </c>
      <c r="AU240" s="159" t="s">
        <v>82</v>
      </c>
      <c r="AV240" s="13" t="s">
        <v>80</v>
      </c>
      <c r="AW240" s="13" t="s">
        <v>33</v>
      </c>
      <c r="AX240" s="13" t="s">
        <v>72</v>
      </c>
      <c r="AY240" s="159" t="s">
        <v>152</v>
      </c>
    </row>
    <row r="241" spans="2:65" s="13" customFormat="1" ht="10">
      <c r="B241" s="158"/>
      <c r="D241" s="151" t="s">
        <v>163</v>
      </c>
      <c r="E241" s="159" t="s">
        <v>19</v>
      </c>
      <c r="F241" s="160" t="s">
        <v>295</v>
      </c>
      <c r="H241" s="159" t="s">
        <v>19</v>
      </c>
      <c r="I241" s="161"/>
      <c r="L241" s="158"/>
      <c r="M241" s="162"/>
      <c r="T241" s="163"/>
      <c r="AT241" s="159" t="s">
        <v>163</v>
      </c>
      <c r="AU241" s="159" t="s">
        <v>82</v>
      </c>
      <c r="AV241" s="13" t="s">
        <v>80</v>
      </c>
      <c r="AW241" s="13" t="s">
        <v>33</v>
      </c>
      <c r="AX241" s="13" t="s">
        <v>72</v>
      </c>
      <c r="AY241" s="159" t="s">
        <v>152</v>
      </c>
    </row>
    <row r="242" spans="2:65" s="12" customFormat="1" ht="10">
      <c r="B242" s="150"/>
      <c r="D242" s="151" t="s">
        <v>163</v>
      </c>
      <c r="E242" s="152" t="s">
        <v>19</v>
      </c>
      <c r="F242" s="153" t="s">
        <v>298</v>
      </c>
      <c r="H242" s="154">
        <v>26.88</v>
      </c>
      <c r="I242" s="155"/>
      <c r="L242" s="150"/>
      <c r="M242" s="156"/>
      <c r="T242" s="157"/>
      <c r="AT242" s="152" t="s">
        <v>163</v>
      </c>
      <c r="AU242" s="152" t="s">
        <v>82</v>
      </c>
      <c r="AV242" s="12" t="s">
        <v>82</v>
      </c>
      <c r="AW242" s="12" t="s">
        <v>33</v>
      </c>
      <c r="AX242" s="12" t="s">
        <v>72</v>
      </c>
      <c r="AY242" s="152" t="s">
        <v>152</v>
      </c>
    </row>
    <row r="243" spans="2:65" s="15" customFormat="1" ht="10">
      <c r="B243" s="171"/>
      <c r="D243" s="151" t="s">
        <v>163</v>
      </c>
      <c r="E243" s="172" t="s">
        <v>19</v>
      </c>
      <c r="F243" s="173" t="s">
        <v>236</v>
      </c>
      <c r="H243" s="174">
        <v>26.88</v>
      </c>
      <c r="I243" s="175"/>
      <c r="L243" s="171"/>
      <c r="M243" s="176"/>
      <c r="T243" s="177"/>
      <c r="AT243" s="172" t="s">
        <v>163</v>
      </c>
      <c r="AU243" s="172" t="s">
        <v>82</v>
      </c>
      <c r="AV243" s="15" t="s">
        <v>95</v>
      </c>
      <c r="AW243" s="15" t="s">
        <v>33</v>
      </c>
      <c r="AX243" s="15" t="s">
        <v>72</v>
      </c>
      <c r="AY243" s="172" t="s">
        <v>152</v>
      </c>
    </row>
    <row r="244" spans="2:65" s="14" customFormat="1" ht="10">
      <c r="B244" s="164"/>
      <c r="D244" s="151" t="s">
        <v>163</v>
      </c>
      <c r="E244" s="165" t="s">
        <v>19</v>
      </c>
      <c r="F244" s="166" t="s">
        <v>218</v>
      </c>
      <c r="H244" s="167">
        <v>68.534999999999997</v>
      </c>
      <c r="I244" s="168"/>
      <c r="L244" s="164"/>
      <c r="M244" s="169"/>
      <c r="T244" s="170"/>
      <c r="AT244" s="165" t="s">
        <v>163</v>
      </c>
      <c r="AU244" s="165" t="s">
        <v>82</v>
      </c>
      <c r="AV244" s="14" t="s">
        <v>159</v>
      </c>
      <c r="AW244" s="14" t="s">
        <v>33</v>
      </c>
      <c r="AX244" s="14" t="s">
        <v>80</v>
      </c>
      <c r="AY244" s="165" t="s">
        <v>152</v>
      </c>
    </row>
    <row r="245" spans="2:65" s="1" customFormat="1" ht="24.15" customHeight="1">
      <c r="B245" s="34"/>
      <c r="C245" s="133" t="s">
        <v>299</v>
      </c>
      <c r="D245" s="133" t="s">
        <v>154</v>
      </c>
      <c r="E245" s="134" t="s">
        <v>300</v>
      </c>
      <c r="F245" s="135" t="s">
        <v>301</v>
      </c>
      <c r="G245" s="136" t="s">
        <v>157</v>
      </c>
      <c r="H245" s="137">
        <v>137.07</v>
      </c>
      <c r="I245" s="138"/>
      <c r="J245" s="139">
        <f>ROUND(I245*H245,2)</f>
        <v>0</v>
      </c>
      <c r="K245" s="135" t="s">
        <v>158</v>
      </c>
      <c r="L245" s="34"/>
      <c r="M245" s="140" t="s">
        <v>19</v>
      </c>
      <c r="N245" s="141" t="s">
        <v>43</v>
      </c>
      <c r="P245" s="142">
        <f>O245*H245</f>
        <v>0</v>
      </c>
      <c r="Q245" s="142">
        <v>7.9000000000000008E-3</v>
      </c>
      <c r="R245" s="142">
        <f>Q245*H245</f>
        <v>1.0828530000000001</v>
      </c>
      <c r="S245" s="142">
        <v>0</v>
      </c>
      <c r="T245" s="143">
        <f>S245*H245</f>
        <v>0</v>
      </c>
      <c r="AR245" s="144" t="s">
        <v>159</v>
      </c>
      <c r="AT245" s="144" t="s">
        <v>154</v>
      </c>
      <c r="AU245" s="144" t="s">
        <v>82</v>
      </c>
      <c r="AY245" s="19" t="s">
        <v>152</v>
      </c>
      <c r="BE245" s="145">
        <f>IF(N245="základní",J245,0)</f>
        <v>0</v>
      </c>
      <c r="BF245" s="145">
        <f>IF(N245="snížená",J245,0)</f>
        <v>0</v>
      </c>
      <c r="BG245" s="145">
        <f>IF(N245="zákl. přenesená",J245,0)</f>
        <v>0</v>
      </c>
      <c r="BH245" s="145">
        <f>IF(N245="sníž. přenesená",J245,0)</f>
        <v>0</v>
      </c>
      <c r="BI245" s="145">
        <f>IF(N245="nulová",J245,0)</f>
        <v>0</v>
      </c>
      <c r="BJ245" s="19" t="s">
        <v>80</v>
      </c>
      <c r="BK245" s="145">
        <f>ROUND(I245*H245,2)</f>
        <v>0</v>
      </c>
      <c r="BL245" s="19" t="s">
        <v>159</v>
      </c>
      <c r="BM245" s="144" t="s">
        <v>302</v>
      </c>
    </row>
    <row r="246" spans="2:65" s="1" customFormat="1" ht="10">
      <c r="B246" s="34"/>
      <c r="D246" s="146" t="s">
        <v>161</v>
      </c>
      <c r="F246" s="147" t="s">
        <v>303</v>
      </c>
      <c r="I246" s="148"/>
      <c r="L246" s="34"/>
      <c r="M246" s="149"/>
      <c r="T246" s="55"/>
      <c r="AT246" s="19" t="s">
        <v>161</v>
      </c>
      <c r="AU246" s="19" t="s">
        <v>82</v>
      </c>
    </row>
    <row r="247" spans="2:65" s="12" customFormat="1" ht="10">
      <c r="B247" s="150"/>
      <c r="D247" s="151" t="s">
        <v>163</v>
      </c>
      <c r="F247" s="153" t="s">
        <v>304</v>
      </c>
      <c r="H247" s="154">
        <v>137.07</v>
      </c>
      <c r="I247" s="155"/>
      <c r="L247" s="150"/>
      <c r="M247" s="156"/>
      <c r="T247" s="157"/>
      <c r="AT247" s="152" t="s">
        <v>163</v>
      </c>
      <c r="AU247" s="152" t="s">
        <v>82</v>
      </c>
      <c r="AV247" s="12" t="s">
        <v>82</v>
      </c>
      <c r="AW247" s="12" t="s">
        <v>4</v>
      </c>
      <c r="AX247" s="12" t="s">
        <v>80</v>
      </c>
      <c r="AY247" s="152" t="s">
        <v>152</v>
      </c>
    </row>
    <row r="248" spans="2:65" s="1" customFormat="1" ht="24.15" customHeight="1">
      <c r="B248" s="34"/>
      <c r="C248" s="133" t="s">
        <v>305</v>
      </c>
      <c r="D248" s="133" t="s">
        <v>154</v>
      </c>
      <c r="E248" s="134" t="s">
        <v>306</v>
      </c>
      <c r="F248" s="135" t="s">
        <v>307</v>
      </c>
      <c r="G248" s="136" t="s">
        <v>157</v>
      </c>
      <c r="H248" s="137">
        <v>20</v>
      </c>
      <c r="I248" s="138"/>
      <c r="J248" s="139">
        <f>ROUND(I248*H248,2)</f>
        <v>0</v>
      </c>
      <c r="K248" s="135" t="s">
        <v>158</v>
      </c>
      <c r="L248" s="34"/>
      <c r="M248" s="140" t="s">
        <v>19</v>
      </c>
      <c r="N248" s="141" t="s">
        <v>43</v>
      </c>
      <c r="P248" s="142">
        <f>O248*H248</f>
        <v>0</v>
      </c>
      <c r="Q248" s="142">
        <v>2.9499999999999998E-2</v>
      </c>
      <c r="R248" s="142">
        <f>Q248*H248</f>
        <v>0.59</v>
      </c>
      <c r="S248" s="142">
        <v>0</v>
      </c>
      <c r="T248" s="143">
        <f>S248*H248</f>
        <v>0</v>
      </c>
      <c r="AR248" s="144" t="s">
        <v>159</v>
      </c>
      <c r="AT248" s="144" t="s">
        <v>154</v>
      </c>
      <c r="AU248" s="144" t="s">
        <v>82</v>
      </c>
      <c r="AY248" s="19" t="s">
        <v>152</v>
      </c>
      <c r="BE248" s="145">
        <f>IF(N248="základní",J248,0)</f>
        <v>0</v>
      </c>
      <c r="BF248" s="145">
        <f>IF(N248="snížená",J248,0)</f>
        <v>0</v>
      </c>
      <c r="BG248" s="145">
        <f>IF(N248="zákl. přenesená",J248,0)</f>
        <v>0</v>
      </c>
      <c r="BH248" s="145">
        <f>IF(N248="sníž. přenesená",J248,0)</f>
        <v>0</v>
      </c>
      <c r="BI248" s="145">
        <f>IF(N248="nulová",J248,0)</f>
        <v>0</v>
      </c>
      <c r="BJ248" s="19" t="s">
        <v>80</v>
      </c>
      <c r="BK248" s="145">
        <f>ROUND(I248*H248,2)</f>
        <v>0</v>
      </c>
      <c r="BL248" s="19" t="s">
        <v>159</v>
      </c>
      <c r="BM248" s="144" t="s">
        <v>308</v>
      </c>
    </row>
    <row r="249" spans="2:65" s="1" customFormat="1" ht="10">
      <c r="B249" s="34"/>
      <c r="D249" s="146" t="s">
        <v>161</v>
      </c>
      <c r="F249" s="147" t="s">
        <v>309</v>
      </c>
      <c r="I249" s="148"/>
      <c r="L249" s="34"/>
      <c r="M249" s="149"/>
      <c r="T249" s="55"/>
      <c r="AT249" s="19" t="s">
        <v>161</v>
      </c>
      <c r="AU249" s="19" t="s">
        <v>82</v>
      </c>
    </row>
    <row r="250" spans="2:65" s="12" customFormat="1" ht="10">
      <c r="B250" s="150"/>
      <c r="D250" s="151" t="s">
        <v>163</v>
      </c>
      <c r="E250" s="152" t="s">
        <v>19</v>
      </c>
      <c r="F250" s="153" t="s">
        <v>310</v>
      </c>
      <c r="H250" s="154">
        <v>20</v>
      </c>
      <c r="I250" s="155"/>
      <c r="L250" s="150"/>
      <c r="M250" s="156"/>
      <c r="T250" s="157"/>
      <c r="AT250" s="152" t="s">
        <v>163</v>
      </c>
      <c r="AU250" s="152" t="s">
        <v>82</v>
      </c>
      <c r="AV250" s="12" t="s">
        <v>82</v>
      </c>
      <c r="AW250" s="12" t="s">
        <v>33</v>
      </c>
      <c r="AX250" s="12" t="s">
        <v>80</v>
      </c>
      <c r="AY250" s="152" t="s">
        <v>152</v>
      </c>
    </row>
    <row r="251" spans="2:65" s="1" customFormat="1" ht="24.15" customHeight="1">
      <c r="B251" s="34"/>
      <c r="C251" s="133" t="s">
        <v>311</v>
      </c>
      <c r="D251" s="133" t="s">
        <v>154</v>
      </c>
      <c r="E251" s="134" t="s">
        <v>312</v>
      </c>
      <c r="F251" s="135" t="s">
        <v>313</v>
      </c>
      <c r="G251" s="136" t="s">
        <v>157</v>
      </c>
      <c r="H251" s="137">
        <v>20</v>
      </c>
      <c r="I251" s="138"/>
      <c r="J251" s="139">
        <f>ROUND(I251*H251,2)</f>
        <v>0</v>
      </c>
      <c r="K251" s="135" t="s">
        <v>158</v>
      </c>
      <c r="L251" s="34"/>
      <c r="M251" s="140" t="s">
        <v>19</v>
      </c>
      <c r="N251" s="141" t="s">
        <v>43</v>
      </c>
      <c r="P251" s="142">
        <f>O251*H251</f>
        <v>0</v>
      </c>
      <c r="Q251" s="142">
        <v>1.0999999999999999E-2</v>
      </c>
      <c r="R251" s="142">
        <f>Q251*H251</f>
        <v>0.21999999999999997</v>
      </c>
      <c r="S251" s="142">
        <v>0</v>
      </c>
      <c r="T251" s="143">
        <f>S251*H251</f>
        <v>0</v>
      </c>
      <c r="AR251" s="144" t="s">
        <v>159</v>
      </c>
      <c r="AT251" s="144" t="s">
        <v>154</v>
      </c>
      <c r="AU251" s="144" t="s">
        <v>82</v>
      </c>
      <c r="AY251" s="19" t="s">
        <v>152</v>
      </c>
      <c r="BE251" s="145">
        <f>IF(N251="základní",J251,0)</f>
        <v>0</v>
      </c>
      <c r="BF251" s="145">
        <f>IF(N251="snížená",J251,0)</f>
        <v>0</v>
      </c>
      <c r="BG251" s="145">
        <f>IF(N251="zákl. přenesená",J251,0)</f>
        <v>0</v>
      </c>
      <c r="BH251" s="145">
        <f>IF(N251="sníž. přenesená",J251,0)</f>
        <v>0</v>
      </c>
      <c r="BI251" s="145">
        <f>IF(N251="nulová",J251,0)</f>
        <v>0</v>
      </c>
      <c r="BJ251" s="19" t="s">
        <v>80</v>
      </c>
      <c r="BK251" s="145">
        <f>ROUND(I251*H251,2)</f>
        <v>0</v>
      </c>
      <c r="BL251" s="19" t="s">
        <v>159</v>
      </c>
      <c r="BM251" s="144" t="s">
        <v>314</v>
      </c>
    </row>
    <row r="252" spans="2:65" s="1" customFormat="1" ht="10">
      <c r="B252" s="34"/>
      <c r="D252" s="146" t="s">
        <v>161</v>
      </c>
      <c r="F252" s="147" t="s">
        <v>315</v>
      </c>
      <c r="I252" s="148"/>
      <c r="L252" s="34"/>
      <c r="M252" s="149"/>
      <c r="T252" s="55"/>
      <c r="AT252" s="19" t="s">
        <v>161</v>
      </c>
      <c r="AU252" s="19" t="s">
        <v>82</v>
      </c>
    </row>
    <row r="253" spans="2:65" s="11" customFormat="1" ht="22.75" customHeight="1">
      <c r="B253" s="121"/>
      <c r="D253" s="122" t="s">
        <v>71</v>
      </c>
      <c r="E253" s="131" t="s">
        <v>316</v>
      </c>
      <c r="F253" s="131" t="s">
        <v>317</v>
      </c>
      <c r="I253" s="124"/>
      <c r="J253" s="132">
        <f>BK253</f>
        <v>0</v>
      </c>
      <c r="L253" s="121"/>
      <c r="M253" s="126"/>
      <c r="P253" s="127">
        <f>SUM(P254:P265)</f>
        <v>0</v>
      </c>
      <c r="R253" s="127">
        <f>SUM(R254:R265)</f>
        <v>3.2959999999999996E-2</v>
      </c>
      <c r="T253" s="128">
        <f>SUM(T254:T265)</f>
        <v>0</v>
      </c>
      <c r="AR253" s="122" t="s">
        <v>80</v>
      </c>
      <c r="AT253" s="129" t="s">
        <v>71</v>
      </c>
      <c r="AU253" s="129" t="s">
        <v>80</v>
      </c>
      <c r="AY253" s="122" t="s">
        <v>152</v>
      </c>
      <c r="BK253" s="130">
        <f>SUM(BK254:BK265)</f>
        <v>0</v>
      </c>
    </row>
    <row r="254" spans="2:65" s="1" customFormat="1" ht="24.15" customHeight="1">
      <c r="B254" s="34"/>
      <c r="C254" s="133" t="s">
        <v>7</v>
      </c>
      <c r="D254" s="133" t="s">
        <v>154</v>
      </c>
      <c r="E254" s="134" t="s">
        <v>318</v>
      </c>
      <c r="F254" s="135" t="s">
        <v>319</v>
      </c>
      <c r="G254" s="136" t="s">
        <v>269</v>
      </c>
      <c r="H254" s="137">
        <v>1</v>
      </c>
      <c r="I254" s="138"/>
      <c r="J254" s="139">
        <f>ROUND(I254*H254,2)</f>
        <v>0</v>
      </c>
      <c r="K254" s="135" t="s">
        <v>158</v>
      </c>
      <c r="L254" s="34"/>
      <c r="M254" s="140" t="s">
        <v>19</v>
      </c>
      <c r="N254" s="141" t="s">
        <v>43</v>
      </c>
      <c r="P254" s="142">
        <f>O254*H254</f>
        <v>0</v>
      </c>
      <c r="Q254" s="142">
        <v>6.7999999999999996E-3</v>
      </c>
      <c r="R254" s="142">
        <f>Q254*H254</f>
        <v>6.7999999999999996E-3</v>
      </c>
      <c r="S254" s="142">
        <v>0</v>
      </c>
      <c r="T254" s="143">
        <f>S254*H254</f>
        <v>0</v>
      </c>
      <c r="AR254" s="144" t="s">
        <v>159</v>
      </c>
      <c r="AT254" s="144" t="s">
        <v>154</v>
      </c>
      <c r="AU254" s="144" t="s">
        <v>82</v>
      </c>
      <c r="AY254" s="19" t="s">
        <v>152</v>
      </c>
      <c r="BE254" s="145">
        <f>IF(N254="základní",J254,0)</f>
        <v>0</v>
      </c>
      <c r="BF254" s="145">
        <f>IF(N254="snížená",J254,0)</f>
        <v>0</v>
      </c>
      <c r="BG254" s="145">
        <f>IF(N254="zákl. přenesená",J254,0)</f>
        <v>0</v>
      </c>
      <c r="BH254" s="145">
        <f>IF(N254="sníž. přenesená",J254,0)</f>
        <v>0</v>
      </c>
      <c r="BI254" s="145">
        <f>IF(N254="nulová",J254,0)</f>
        <v>0</v>
      </c>
      <c r="BJ254" s="19" t="s">
        <v>80</v>
      </c>
      <c r="BK254" s="145">
        <f>ROUND(I254*H254,2)</f>
        <v>0</v>
      </c>
      <c r="BL254" s="19" t="s">
        <v>159</v>
      </c>
      <c r="BM254" s="144" t="s">
        <v>320</v>
      </c>
    </row>
    <row r="255" spans="2:65" s="1" customFormat="1" ht="10">
      <c r="B255" s="34"/>
      <c r="D255" s="146" t="s">
        <v>161</v>
      </c>
      <c r="F255" s="147" t="s">
        <v>321</v>
      </c>
      <c r="I255" s="148"/>
      <c r="L255" s="34"/>
      <c r="M255" s="149"/>
      <c r="T255" s="55"/>
      <c r="AT255" s="19" t="s">
        <v>161</v>
      </c>
      <c r="AU255" s="19" t="s">
        <v>82</v>
      </c>
    </row>
    <row r="256" spans="2:65" s="13" customFormat="1" ht="10">
      <c r="B256" s="158"/>
      <c r="D256" s="151" t="s">
        <v>163</v>
      </c>
      <c r="E256" s="159" t="s">
        <v>19</v>
      </c>
      <c r="F256" s="160" t="s">
        <v>322</v>
      </c>
      <c r="H256" s="159" t="s">
        <v>19</v>
      </c>
      <c r="I256" s="161"/>
      <c r="L256" s="158"/>
      <c r="M256" s="162"/>
      <c r="T256" s="163"/>
      <c r="AT256" s="159" t="s">
        <v>163</v>
      </c>
      <c r="AU256" s="159" t="s">
        <v>82</v>
      </c>
      <c r="AV256" s="13" t="s">
        <v>80</v>
      </c>
      <c r="AW256" s="13" t="s">
        <v>33</v>
      </c>
      <c r="AX256" s="13" t="s">
        <v>72</v>
      </c>
      <c r="AY256" s="159" t="s">
        <v>152</v>
      </c>
    </row>
    <row r="257" spans="2:65" s="12" customFormat="1" ht="10">
      <c r="B257" s="150"/>
      <c r="D257" s="151" t="s">
        <v>163</v>
      </c>
      <c r="E257" s="152" t="s">
        <v>19</v>
      </c>
      <c r="F257" s="153" t="s">
        <v>323</v>
      </c>
      <c r="H257" s="154">
        <v>1</v>
      </c>
      <c r="I257" s="155"/>
      <c r="L257" s="150"/>
      <c r="M257" s="156"/>
      <c r="T257" s="157"/>
      <c r="AT257" s="152" t="s">
        <v>163</v>
      </c>
      <c r="AU257" s="152" t="s">
        <v>82</v>
      </c>
      <c r="AV257" s="12" t="s">
        <v>82</v>
      </c>
      <c r="AW257" s="12" t="s">
        <v>33</v>
      </c>
      <c r="AX257" s="12" t="s">
        <v>80</v>
      </c>
      <c r="AY257" s="152" t="s">
        <v>152</v>
      </c>
    </row>
    <row r="258" spans="2:65" s="1" customFormat="1" ht="24.15" customHeight="1">
      <c r="B258" s="34"/>
      <c r="C258" s="133" t="s">
        <v>324</v>
      </c>
      <c r="D258" s="133" t="s">
        <v>154</v>
      </c>
      <c r="E258" s="134" t="s">
        <v>325</v>
      </c>
      <c r="F258" s="135" t="s">
        <v>326</v>
      </c>
      <c r="G258" s="136" t="s">
        <v>269</v>
      </c>
      <c r="H258" s="137">
        <v>1</v>
      </c>
      <c r="I258" s="138"/>
      <c r="J258" s="139">
        <f>ROUND(I258*H258,2)</f>
        <v>0</v>
      </c>
      <c r="K258" s="135" t="s">
        <v>158</v>
      </c>
      <c r="L258" s="34"/>
      <c r="M258" s="140" t="s">
        <v>19</v>
      </c>
      <c r="N258" s="141" t="s">
        <v>43</v>
      </c>
      <c r="P258" s="142">
        <f>O258*H258</f>
        <v>0</v>
      </c>
      <c r="Q258" s="142">
        <v>1.2999999999999999E-2</v>
      </c>
      <c r="R258" s="142">
        <f>Q258*H258</f>
        <v>1.2999999999999999E-2</v>
      </c>
      <c r="S258" s="142">
        <v>0</v>
      </c>
      <c r="T258" s="143">
        <f>S258*H258</f>
        <v>0</v>
      </c>
      <c r="AR258" s="144" t="s">
        <v>159</v>
      </c>
      <c r="AT258" s="144" t="s">
        <v>154</v>
      </c>
      <c r="AU258" s="144" t="s">
        <v>82</v>
      </c>
      <c r="AY258" s="19" t="s">
        <v>152</v>
      </c>
      <c r="BE258" s="145">
        <f>IF(N258="základní",J258,0)</f>
        <v>0</v>
      </c>
      <c r="BF258" s="145">
        <f>IF(N258="snížená",J258,0)</f>
        <v>0</v>
      </c>
      <c r="BG258" s="145">
        <f>IF(N258="zákl. přenesená",J258,0)</f>
        <v>0</v>
      </c>
      <c r="BH258" s="145">
        <f>IF(N258="sníž. přenesená",J258,0)</f>
        <v>0</v>
      </c>
      <c r="BI258" s="145">
        <f>IF(N258="nulová",J258,0)</f>
        <v>0</v>
      </c>
      <c r="BJ258" s="19" t="s">
        <v>80</v>
      </c>
      <c r="BK258" s="145">
        <f>ROUND(I258*H258,2)</f>
        <v>0</v>
      </c>
      <c r="BL258" s="19" t="s">
        <v>159</v>
      </c>
      <c r="BM258" s="144" t="s">
        <v>327</v>
      </c>
    </row>
    <row r="259" spans="2:65" s="1" customFormat="1" ht="10">
      <c r="B259" s="34"/>
      <c r="D259" s="146" t="s">
        <v>161</v>
      </c>
      <c r="F259" s="147" t="s">
        <v>328</v>
      </c>
      <c r="I259" s="148"/>
      <c r="L259" s="34"/>
      <c r="M259" s="149"/>
      <c r="T259" s="55"/>
      <c r="AT259" s="19" t="s">
        <v>161</v>
      </c>
      <c r="AU259" s="19" t="s">
        <v>82</v>
      </c>
    </row>
    <row r="260" spans="2:65" s="13" customFormat="1" ht="10">
      <c r="B260" s="158"/>
      <c r="D260" s="151" t="s">
        <v>163</v>
      </c>
      <c r="E260" s="159" t="s">
        <v>19</v>
      </c>
      <c r="F260" s="160" t="s">
        <v>322</v>
      </c>
      <c r="H260" s="159" t="s">
        <v>19</v>
      </c>
      <c r="I260" s="161"/>
      <c r="L260" s="158"/>
      <c r="M260" s="162"/>
      <c r="T260" s="163"/>
      <c r="AT260" s="159" t="s">
        <v>163</v>
      </c>
      <c r="AU260" s="159" t="s">
        <v>82</v>
      </c>
      <c r="AV260" s="13" t="s">
        <v>80</v>
      </c>
      <c r="AW260" s="13" t="s">
        <v>33</v>
      </c>
      <c r="AX260" s="13" t="s">
        <v>72</v>
      </c>
      <c r="AY260" s="159" t="s">
        <v>152</v>
      </c>
    </row>
    <row r="261" spans="2:65" s="12" customFormat="1" ht="10">
      <c r="B261" s="150"/>
      <c r="D261" s="151" t="s">
        <v>163</v>
      </c>
      <c r="E261" s="152" t="s">
        <v>19</v>
      </c>
      <c r="F261" s="153" t="s">
        <v>80</v>
      </c>
      <c r="H261" s="154">
        <v>1</v>
      </c>
      <c r="I261" s="155"/>
      <c r="L261" s="150"/>
      <c r="M261" s="156"/>
      <c r="T261" s="157"/>
      <c r="AT261" s="152" t="s">
        <v>163</v>
      </c>
      <c r="AU261" s="152" t="s">
        <v>82</v>
      </c>
      <c r="AV261" s="12" t="s">
        <v>82</v>
      </c>
      <c r="AW261" s="12" t="s">
        <v>33</v>
      </c>
      <c r="AX261" s="12" t="s">
        <v>80</v>
      </c>
      <c r="AY261" s="152" t="s">
        <v>152</v>
      </c>
    </row>
    <row r="262" spans="2:65" s="1" customFormat="1" ht="21.75" customHeight="1">
      <c r="B262" s="34"/>
      <c r="C262" s="133" t="s">
        <v>329</v>
      </c>
      <c r="D262" s="133" t="s">
        <v>154</v>
      </c>
      <c r="E262" s="134" t="s">
        <v>330</v>
      </c>
      <c r="F262" s="135" t="s">
        <v>331</v>
      </c>
      <c r="G262" s="136" t="s">
        <v>269</v>
      </c>
      <c r="H262" s="137">
        <v>1</v>
      </c>
      <c r="I262" s="138"/>
      <c r="J262" s="139">
        <f>ROUND(I262*H262,2)</f>
        <v>0</v>
      </c>
      <c r="K262" s="135" t="s">
        <v>158</v>
      </c>
      <c r="L262" s="34"/>
      <c r="M262" s="140" t="s">
        <v>19</v>
      </c>
      <c r="N262" s="141" t="s">
        <v>43</v>
      </c>
      <c r="P262" s="142">
        <f>O262*H262</f>
        <v>0</v>
      </c>
      <c r="Q262" s="142">
        <v>1.316E-2</v>
      </c>
      <c r="R262" s="142">
        <f>Q262*H262</f>
        <v>1.316E-2</v>
      </c>
      <c r="S262" s="142">
        <v>0</v>
      </c>
      <c r="T262" s="143">
        <f>S262*H262</f>
        <v>0</v>
      </c>
      <c r="AR262" s="144" t="s">
        <v>159</v>
      </c>
      <c r="AT262" s="144" t="s">
        <v>154</v>
      </c>
      <c r="AU262" s="144" t="s">
        <v>82</v>
      </c>
      <c r="AY262" s="19" t="s">
        <v>152</v>
      </c>
      <c r="BE262" s="145">
        <f>IF(N262="základní",J262,0)</f>
        <v>0</v>
      </c>
      <c r="BF262" s="145">
        <f>IF(N262="snížená",J262,0)</f>
        <v>0</v>
      </c>
      <c r="BG262" s="145">
        <f>IF(N262="zákl. přenesená",J262,0)</f>
        <v>0</v>
      </c>
      <c r="BH262" s="145">
        <f>IF(N262="sníž. přenesená",J262,0)</f>
        <v>0</v>
      </c>
      <c r="BI262" s="145">
        <f>IF(N262="nulová",J262,0)</f>
        <v>0</v>
      </c>
      <c r="BJ262" s="19" t="s">
        <v>80</v>
      </c>
      <c r="BK262" s="145">
        <f>ROUND(I262*H262,2)</f>
        <v>0</v>
      </c>
      <c r="BL262" s="19" t="s">
        <v>159</v>
      </c>
      <c r="BM262" s="144" t="s">
        <v>332</v>
      </c>
    </row>
    <row r="263" spans="2:65" s="1" customFormat="1" ht="10">
      <c r="B263" s="34"/>
      <c r="D263" s="146" t="s">
        <v>161</v>
      </c>
      <c r="F263" s="147" t="s">
        <v>333</v>
      </c>
      <c r="I263" s="148"/>
      <c r="L263" s="34"/>
      <c r="M263" s="149"/>
      <c r="T263" s="55"/>
      <c r="AT263" s="19" t="s">
        <v>161</v>
      </c>
      <c r="AU263" s="19" t="s">
        <v>82</v>
      </c>
    </row>
    <row r="264" spans="2:65" s="13" customFormat="1" ht="10">
      <c r="B264" s="158"/>
      <c r="D264" s="151" t="s">
        <v>163</v>
      </c>
      <c r="E264" s="159" t="s">
        <v>19</v>
      </c>
      <c r="F264" s="160" t="s">
        <v>322</v>
      </c>
      <c r="H264" s="159" t="s">
        <v>19</v>
      </c>
      <c r="I264" s="161"/>
      <c r="L264" s="158"/>
      <c r="M264" s="162"/>
      <c r="T264" s="163"/>
      <c r="AT264" s="159" t="s">
        <v>163</v>
      </c>
      <c r="AU264" s="159" t="s">
        <v>82</v>
      </c>
      <c r="AV264" s="13" t="s">
        <v>80</v>
      </c>
      <c r="AW264" s="13" t="s">
        <v>33</v>
      </c>
      <c r="AX264" s="13" t="s">
        <v>72</v>
      </c>
      <c r="AY264" s="159" t="s">
        <v>152</v>
      </c>
    </row>
    <row r="265" spans="2:65" s="12" customFormat="1" ht="10">
      <c r="B265" s="150"/>
      <c r="D265" s="151" t="s">
        <v>163</v>
      </c>
      <c r="E265" s="152" t="s">
        <v>19</v>
      </c>
      <c r="F265" s="153" t="s">
        <v>80</v>
      </c>
      <c r="H265" s="154">
        <v>1</v>
      </c>
      <c r="I265" s="155"/>
      <c r="L265" s="150"/>
      <c r="M265" s="156"/>
      <c r="T265" s="157"/>
      <c r="AT265" s="152" t="s">
        <v>163</v>
      </c>
      <c r="AU265" s="152" t="s">
        <v>82</v>
      </c>
      <c r="AV265" s="12" t="s">
        <v>82</v>
      </c>
      <c r="AW265" s="12" t="s">
        <v>33</v>
      </c>
      <c r="AX265" s="12" t="s">
        <v>80</v>
      </c>
      <c r="AY265" s="152" t="s">
        <v>152</v>
      </c>
    </row>
    <row r="266" spans="2:65" s="11" customFormat="1" ht="22.75" customHeight="1">
      <c r="B266" s="121"/>
      <c r="D266" s="122" t="s">
        <v>71</v>
      </c>
      <c r="E266" s="131" t="s">
        <v>334</v>
      </c>
      <c r="F266" s="131" t="s">
        <v>335</v>
      </c>
      <c r="I266" s="124"/>
      <c r="J266" s="132">
        <f>BK266</f>
        <v>0</v>
      </c>
      <c r="L266" s="121"/>
      <c r="M266" s="126"/>
      <c r="P266" s="127">
        <f>SUM(P267:P284)</f>
        <v>0</v>
      </c>
      <c r="R266" s="127">
        <f>SUM(R267:R284)</f>
        <v>0</v>
      </c>
      <c r="T266" s="128">
        <f>SUM(T267:T284)</f>
        <v>0</v>
      </c>
      <c r="AR266" s="122" t="s">
        <v>80</v>
      </c>
      <c r="AT266" s="129" t="s">
        <v>71</v>
      </c>
      <c r="AU266" s="129" t="s">
        <v>80</v>
      </c>
      <c r="AY266" s="122" t="s">
        <v>152</v>
      </c>
      <c r="BK266" s="130">
        <f>SUM(BK267:BK284)</f>
        <v>0</v>
      </c>
    </row>
    <row r="267" spans="2:65" s="1" customFormat="1" ht="24.15" customHeight="1">
      <c r="B267" s="34"/>
      <c r="C267" s="133" t="s">
        <v>336</v>
      </c>
      <c r="D267" s="133" t="s">
        <v>154</v>
      </c>
      <c r="E267" s="134" t="s">
        <v>337</v>
      </c>
      <c r="F267" s="135" t="s">
        <v>338</v>
      </c>
      <c r="G267" s="136" t="s">
        <v>157</v>
      </c>
      <c r="H267" s="137">
        <v>790.89</v>
      </c>
      <c r="I267" s="138"/>
      <c r="J267" s="139">
        <f>ROUND(I267*H267,2)</f>
        <v>0</v>
      </c>
      <c r="K267" s="135" t="s">
        <v>158</v>
      </c>
      <c r="L267" s="34"/>
      <c r="M267" s="140" t="s">
        <v>19</v>
      </c>
      <c r="N267" s="141" t="s">
        <v>43</v>
      </c>
      <c r="P267" s="142">
        <f>O267*H267</f>
        <v>0</v>
      </c>
      <c r="Q267" s="142">
        <v>0</v>
      </c>
      <c r="R267" s="142">
        <f>Q267*H267</f>
        <v>0</v>
      </c>
      <c r="S267" s="142">
        <v>0</v>
      </c>
      <c r="T267" s="143">
        <f>S267*H267</f>
        <v>0</v>
      </c>
      <c r="AR267" s="144" t="s">
        <v>159</v>
      </c>
      <c r="AT267" s="144" t="s">
        <v>154</v>
      </c>
      <c r="AU267" s="144" t="s">
        <v>82</v>
      </c>
      <c r="AY267" s="19" t="s">
        <v>152</v>
      </c>
      <c r="BE267" s="145">
        <f>IF(N267="základní",J267,0)</f>
        <v>0</v>
      </c>
      <c r="BF267" s="145">
        <f>IF(N267="snížená",J267,0)</f>
        <v>0</v>
      </c>
      <c r="BG267" s="145">
        <f>IF(N267="zákl. přenesená",J267,0)</f>
        <v>0</v>
      </c>
      <c r="BH267" s="145">
        <f>IF(N267="sníž. přenesená",J267,0)</f>
        <v>0</v>
      </c>
      <c r="BI267" s="145">
        <f>IF(N267="nulová",J267,0)</f>
        <v>0</v>
      </c>
      <c r="BJ267" s="19" t="s">
        <v>80</v>
      </c>
      <c r="BK267" s="145">
        <f>ROUND(I267*H267,2)</f>
        <v>0</v>
      </c>
      <c r="BL267" s="19" t="s">
        <v>159</v>
      </c>
      <c r="BM267" s="144" t="s">
        <v>339</v>
      </c>
    </row>
    <row r="268" spans="2:65" s="1" customFormat="1" ht="10">
      <c r="B268" s="34"/>
      <c r="D268" s="146" t="s">
        <v>161</v>
      </c>
      <c r="F268" s="147" t="s">
        <v>340</v>
      </c>
      <c r="I268" s="148"/>
      <c r="L268" s="34"/>
      <c r="M268" s="149"/>
      <c r="T268" s="55"/>
      <c r="AT268" s="19" t="s">
        <v>161</v>
      </c>
      <c r="AU268" s="19" t="s">
        <v>82</v>
      </c>
    </row>
    <row r="269" spans="2:65" s="13" customFormat="1" ht="10">
      <c r="B269" s="158"/>
      <c r="D269" s="151" t="s">
        <v>163</v>
      </c>
      <c r="E269" s="159" t="s">
        <v>19</v>
      </c>
      <c r="F269" s="160" t="s">
        <v>207</v>
      </c>
      <c r="H269" s="159" t="s">
        <v>19</v>
      </c>
      <c r="I269" s="161"/>
      <c r="L269" s="158"/>
      <c r="M269" s="162"/>
      <c r="T269" s="163"/>
      <c r="AT269" s="159" t="s">
        <v>163</v>
      </c>
      <c r="AU269" s="159" t="s">
        <v>82</v>
      </c>
      <c r="AV269" s="13" t="s">
        <v>80</v>
      </c>
      <c r="AW269" s="13" t="s">
        <v>33</v>
      </c>
      <c r="AX269" s="13" t="s">
        <v>72</v>
      </c>
      <c r="AY269" s="159" t="s">
        <v>152</v>
      </c>
    </row>
    <row r="270" spans="2:65" s="12" customFormat="1" ht="10">
      <c r="B270" s="150"/>
      <c r="D270" s="151" t="s">
        <v>163</v>
      </c>
      <c r="E270" s="152" t="s">
        <v>19</v>
      </c>
      <c r="F270" s="153" t="s">
        <v>208</v>
      </c>
      <c r="H270" s="154">
        <v>20</v>
      </c>
      <c r="I270" s="155"/>
      <c r="L270" s="150"/>
      <c r="M270" s="156"/>
      <c r="T270" s="157"/>
      <c r="AT270" s="152" t="s">
        <v>163</v>
      </c>
      <c r="AU270" s="152" t="s">
        <v>82</v>
      </c>
      <c r="AV270" s="12" t="s">
        <v>82</v>
      </c>
      <c r="AW270" s="12" t="s">
        <v>33</v>
      </c>
      <c r="AX270" s="12" t="s">
        <v>72</v>
      </c>
      <c r="AY270" s="152" t="s">
        <v>152</v>
      </c>
    </row>
    <row r="271" spans="2:65" s="13" customFormat="1" ht="10">
      <c r="B271" s="158"/>
      <c r="D271" s="151" t="s">
        <v>163</v>
      </c>
      <c r="E271" s="159" t="s">
        <v>19</v>
      </c>
      <c r="F271" s="160" t="s">
        <v>209</v>
      </c>
      <c r="H271" s="159" t="s">
        <v>19</v>
      </c>
      <c r="I271" s="161"/>
      <c r="L271" s="158"/>
      <c r="M271" s="162"/>
      <c r="T271" s="163"/>
      <c r="AT271" s="159" t="s">
        <v>163</v>
      </c>
      <c r="AU271" s="159" t="s">
        <v>82</v>
      </c>
      <c r="AV271" s="13" t="s">
        <v>80</v>
      </c>
      <c r="AW271" s="13" t="s">
        <v>33</v>
      </c>
      <c r="AX271" s="13" t="s">
        <v>72</v>
      </c>
      <c r="AY271" s="159" t="s">
        <v>152</v>
      </c>
    </row>
    <row r="272" spans="2:65" s="12" customFormat="1" ht="20">
      <c r="B272" s="150"/>
      <c r="D272" s="151" t="s">
        <v>163</v>
      </c>
      <c r="E272" s="152" t="s">
        <v>19</v>
      </c>
      <c r="F272" s="153" t="s">
        <v>210</v>
      </c>
      <c r="H272" s="154">
        <v>278.70999999999998</v>
      </c>
      <c r="I272" s="155"/>
      <c r="L272" s="150"/>
      <c r="M272" s="156"/>
      <c r="T272" s="157"/>
      <c r="AT272" s="152" t="s">
        <v>163</v>
      </c>
      <c r="AU272" s="152" t="s">
        <v>82</v>
      </c>
      <c r="AV272" s="12" t="s">
        <v>82</v>
      </c>
      <c r="AW272" s="12" t="s">
        <v>33</v>
      </c>
      <c r="AX272" s="12" t="s">
        <v>72</v>
      </c>
      <c r="AY272" s="152" t="s">
        <v>152</v>
      </c>
    </row>
    <row r="273" spans="2:65" s="13" customFormat="1" ht="10">
      <c r="B273" s="158"/>
      <c r="D273" s="151" t="s">
        <v>163</v>
      </c>
      <c r="E273" s="159" t="s">
        <v>19</v>
      </c>
      <c r="F273" s="160" t="s">
        <v>211</v>
      </c>
      <c r="H273" s="159" t="s">
        <v>19</v>
      </c>
      <c r="I273" s="161"/>
      <c r="L273" s="158"/>
      <c r="M273" s="162"/>
      <c r="T273" s="163"/>
      <c r="AT273" s="159" t="s">
        <v>163</v>
      </c>
      <c r="AU273" s="159" t="s">
        <v>82</v>
      </c>
      <c r="AV273" s="13" t="s">
        <v>80</v>
      </c>
      <c r="AW273" s="13" t="s">
        <v>33</v>
      </c>
      <c r="AX273" s="13" t="s">
        <v>72</v>
      </c>
      <c r="AY273" s="159" t="s">
        <v>152</v>
      </c>
    </row>
    <row r="274" spans="2:65" s="12" customFormat="1" ht="10">
      <c r="B274" s="150"/>
      <c r="D274" s="151" t="s">
        <v>163</v>
      </c>
      <c r="E274" s="152" t="s">
        <v>19</v>
      </c>
      <c r="F274" s="153" t="s">
        <v>212</v>
      </c>
      <c r="H274" s="154">
        <v>246.15</v>
      </c>
      <c r="I274" s="155"/>
      <c r="L274" s="150"/>
      <c r="M274" s="156"/>
      <c r="T274" s="157"/>
      <c r="AT274" s="152" t="s">
        <v>163</v>
      </c>
      <c r="AU274" s="152" t="s">
        <v>82</v>
      </c>
      <c r="AV274" s="12" t="s">
        <v>82</v>
      </c>
      <c r="AW274" s="12" t="s">
        <v>33</v>
      </c>
      <c r="AX274" s="12" t="s">
        <v>72</v>
      </c>
      <c r="AY274" s="152" t="s">
        <v>152</v>
      </c>
    </row>
    <row r="275" spans="2:65" s="13" customFormat="1" ht="10">
      <c r="B275" s="158"/>
      <c r="D275" s="151" t="s">
        <v>163</v>
      </c>
      <c r="E275" s="159" t="s">
        <v>19</v>
      </c>
      <c r="F275" s="160" t="s">
        <v>213</v>
      </c>
      <c r="H275" s="159" t="s">
        <v>19</v>
      </c>
      <c r="I275" s="161"/>
      <c r="L275" s="158"/>
      <c r="M275" s="162"/>
      <c r="T275" s="163"/>
      <c r="AT275" s="159" t="s">
        <v>163</v>
      </c>
      <c r="AU275" s="159" t="s">
        <v>82</v>
      </c>
      <c r="AV275" s="13" t="s">
        <v>80</v>
      </c>
      <c r="AW275" s="13" t="s">
        <v>33</v>
      </c>
      <c r="AX275" s="13" t="s">
        <v>72</v>
      </c>
      <c r="AY275" s="159" t="s">
        <v>152</v>
      </c>
    </row>
    <row r="276" spans="2:65" s="12" customFormat="1" ht="10">
      <c r="B276" s="150"/>
      <c r="D276" s="151" t="s">
        <v>163</v>
      </c>
      <c r="E276" s="152" t="s">
        <v>19</v>
      </c>
      <c r="F276" s="153" t="s">
        <v>214</v>
      </c>
      <c r="H276" s="154">
        <v>246.03</v>
      </c>
      <c r="I276" s="155"/>
      <c r="L276" s="150"/>
      <c r="M276" s="156"/>
      <c r="T276" s="157"/>
      <c r="AT276" s="152" t="s">
        <v>163</v>
      </c>
      <c r="AU276" s="152" t="s">
        <v>82</v>
      </c>
      <c r="AV276" s="12" t="s">
        <v>82</v>
      </c>
      <c r="AW276" s="12" t="s">
        <v>33</v>
      </c>
      <c r="AX276" s="12" t="s">
        <v>72</v>
      </c>
      <c r="AY276" s="152" t="s">
        <v>152</v>
      </c>
    </row>
    <row r="277" spans="2:65" s="14" customFormat="1" ht="10">
      <c r="B277" s="164"/>
      <c r="D277" s="151" t="s">
        <v>163</v>
      </c>
      <c r="E277" s="165" t="s">
        <v>19</v>
      </c>
      <c r="F277" s="166" t="s">
        <v>218</v>
      </c>
      <c r="H277" s="167">
        <v>790.89</v>
      </c>
      <c r="I277" s="168"/>
      <c r="L277" s="164"/>
      <c r="M277" s="169"/>
      <c r="T277" s="170"/>
      <c r="AT277" s="165" t="s">
        <v>163</v>
      </c>
      <c r="AU277" s="165" t="s">
        <v>82</v>
      </c>
      <c r="AV277" s="14" t="s">
        <v>159</v>
      </c>
      <c r="AW277" s="14" t="s">
        <v>33</v>
      </c>
      <c r="AX277" s="14" t="s">
        <v>80</v>
      </c>
      <c r="AY277" s="165" t="s">
        <v>152</v>
      </c>
    </row>
    <row r="278" spans="2:65" s="1" customFormat="1" ht="24.15" customHeight="1">
      <c r="B278" s="34"/>
      <c r="C278" s="133" t="s">
        <v>341</v>
      </c>
      <c r="D278" s="133" t="s">
        <v>154</v>
      </c>
      <c r="E278" s="134" t="s">
        <v>342</v>
      </c>
      <c r="F278" s="135" t="s">
        <v>343</v>
      </c>
      <c r="G278" s="136" t="s">
        <v>157</v>
      </c>
      <c r="H278" s="137">
        <v>39.338999999999999</v>
      </c>
      <c r="I278" s="138"/>
      <c r="J278" s="139">
        <f>ROUND(I278*H278,2)</f>
        <v>0</v>
      </c>
      <c r="K278" s="135" t="s">
        <v>158</v>
      </c>
      <c r="L278" s="34"/>
      <c r="M278" s="140" t="s">
        <v>19</v>
      </c>
      <c r="N278" s="141" t="s">
        <v>43</v>
      </c>
      <c r="P278" s="142">
        <f>O278*H278</f>
        <v>0</v>
      </c>
      <c r="Q278" s="142">
        <v>0</v>
      </c>
      <c r="R278" s="142">
        <f>Q278*H278</f>
        <v>0</v>
      </c>
      <c r="S278" s="142">
        <v>0</v>
      </c>
      <c r="T278" s="143">
        <f>S278*H278</f>
        <v>0</v>
      </c>
      <c r="AR278" s="144" t="s">
        <v>159</v>
      </c>
      <c r="AT278" s="144" t="s">
        <v>154</v>
      </c>
      <c r="AU278" s="144" t="s">
        <v>82</v>
      </c>
      <c r="AY278" s="19" t="s">
        <v>152</v>
      </c>
      <c r="BE278" s="145">
        <f>IF(N278="základní",J278,0)</f>
        <v>0</v>
      </c>
      <c r="BF278" s="145">
        <f>IF(N278="snížená",J278,0)</f>
        <v>0</v>
      </c>
      <c r="BG278" s="145">
        <f>IF(N278="zákl. přenesená",J278,0)</f>
        <v>0</v>
      </c>
      <c r="BH278" s="145">
        <f>IF(N278="sníž. přenesená",J278,0)</f>
        <v>0</v>
      </c>
      <c r="BI278" s="145">
        <f>IF(N278="nulová",J278,0)</f>
        <v>0</v>
      </c>
      <c r="BJ278" s="19" t="s">
        <v>80</v>
      </c>
      <c r="BK278" s="145">
        <f>ROUND(I278*H278,2)</f>
        <v>0</v>
      </c>
      <c r="BL278" s="19" t="s">
        <v>159</v>
      </c>
      <c r="BM278" s="144" t="s">
        <v>344</v>
      </c>
    </row>
    <row r="279" spans="2:65" s="1" customFormat="1" ht="10">
      <c r="B279" s="34"/>
      <c r="D279" s="146" t="s">
        <v>161</v>
      </c>
      <c r="F279" s="147" t="s">
        <v>345</v>
      </c>
      <c r="I279" s="148"/>
      <c r="L279" s="34"/>
      <c r="M279" s="149"/>
      <c r="T279" s="55"/>
      <c r="AT279" s="19" t="s">
        <v>161</v>
      </c>
      <c r="AU279" s="19" t="s">
        <v>82</v>
      </c>
    </row>
    <row r="280" spans="2:65" s="13" customFormat="1" ht="10">
      <c r="B280" s="158"/>
      <c r="D280" s="151" t="s">
        <v>163</v>
      </c>
      <c r="E280" s="159" t="s">
        <v>19</v>
      </c>
      <c r="F280" s="160" t="s">
        <v>346</v>
      </c>
      <c r="H280" s="159" t="s">
        <v>19</v>
      </c>
      <c r="I280" s="161"/>
      <c r="L280" s="158"/>
      <c r="M280" s="162"/>
      <c r="T280" s="163"/>
      <c r="AT280" s="159" t="s">
        <v>163</v>
      </c>
      <c r="AU280" s="159" t="s">
        <v>82</v>
      </c>
      <c r="AV280" s="13" t="s">
        <v>80</v>
      </c>
      <c r="AW280" s="13" t="s">
        <v>33</v>
      </c>
      <c r="AX280" s="13" t="s">
        <v>72</v>
      </c>
      <c r="AY280" s="159" t="s">
        <v>152</v>
      </c>
    </row>
    <row r="281" spans="2:65" s="12" customFormat="1" ht="10">
      <c r="B281" s="150"/>
      <c r="D281" s="151" t="s">
        <v>163</v>
      </c>
      <c r="E281" s="152" t="s">
        <v>19</v>
      </c>
      <c r="F281" s="153" t="s">
        <v>347</v>
      </c>
      <c r="H281" s="154">
        <v>13.959</v>
      </c>
      <c r="I281" s="155"/>
      <c r="L281" s="150"/>
      <c r="M281" s="156"/>
      <c r="T281" s="157"/>
      <c r="AT281" s="152" t="s">
        <v>163</v>
      </c>
      <c r="AU281" s="152" t="s">
        <v>82</v>
      </c>
      <c r="AV281" s="12" t="s">
        <v>82</v>
      </c>
      <c r="AW281" s="12" t="s">
        <v>33</v>
      </c>
      <c r="AX281" s="12" t="s">
        <v>72</v>
      </c>
      <c r="AY281" s="152" t="s">
        <v>152</v>
      </c>
    </row>
    <row r="282" spans="2:65" s="12" customFormat="1" ht="10">
      <c r="B282" s="150"/>
      <c r="D282" s="151" t="s">
        <v>163</v>
      </c>
      <c r="E282" s="152" t="s">
        <v>19</v>
      </c>
      <c r="F282" s="153" t="s">
        <v>348</v>
      </c>
      <c r="H282" s="154">
        <v>12.69</v>
      </c>
      <c r="I282" s="155"/>
      <c r="L282" s="150"/>
      <c r="M282" s="156"/>
      <c r="T282" s="157"/>
      <c r="AT282" s="152" t="s">
        <v>163</v>
      </c>
      <c r="AU282" s="152" t="s">
        <v>82</v>
      </c>
      <c r="AV282" s="12" t="s">
        <v>82</v>
      </c>
      <c r="AW282" s="12" t="s">
        <v>33</v>
      </c>
      <c r="AX282" s="12" t="s">
        <v>72</v>
      </c>
      <c r="AY282" s="152" t="s">
        <v>152</v>
      </c>
    </row>
    <row r="283" spans="2:65" s="12" customFormat="1" ht="10">
      <c r="B283" s="150"/>
      <c r="D283" s="151" t="s">
        <v>163</v>
      </c>
      <c r="E283" s="152" t="s">
        <v>19</v>
      </c>
      <c r="F283" s="153" t="s">
        <v>348</v>
      </c>
      <c r="H283" s="154">
        <v>12.69</v>
      </c>
      <c r="I283" s="155"/>
      <c r="L283" s="150"/>
      <c r="M283" s="156"/>
      <c r="T283" s="157"/>
      <c r="AT283" s="152" t="s">
        <v>163</v>
      </c>
      <c r="AU283" s="152" t="s">
        <v>82</v>
      </c>
      <c r="AV283" s="12" t="s">
        <v>82</v>
      </c>
      <c r="AW283" s="12" t="s">
        <v>33</v>
      </c>
      <c r="AX283" s="12" t="s">
        <v>72</v>
      </c>
      <c r="AY283" s="152" t="s">
        <v>152</v>
      </c>
    </row>
    <row r="284" spans="2:65" s="14" customFormat="1" ht="10">
      <c r="B284" s="164"/>
      <c r="D284" s="151" t="s">
        <v>163</v>
      </c>
      <c r="E284" s="165" t="s">
        <v>19</v>
      </c>
      <c r="F284" s="166" t="s">
        <v>218</v>
      </c>
      <c r="H284" s="167">
        <v>39.338999999999999</v>
      </c>
      <c r="I284" s="168"/>
      <c r="L284" s="164"/>
      <c r="M284" s="169"/>
      <c r="T284" s="170"/>
      <c r="AT284" s="165" t="s">
        <v>163</v>
      </c>
      <c r="AU284" s="165" t="s">
        <v>82</v>
      </c>
      <c r="AV284" s="14" t="s">
        <v>159</v>
      </c>
      <c r="AW284" s="14" t="s">
        <v>33</v>
      </c>
      <c r="AX284" s="14" t="s">
        <v>80</v>
      </c>
      <c r="AY284" s="165" t="s">
        <v>152</v>
      </c>
    </row>
    <row r="285" spans="2:65" s="11" customFormat="1" ht="22.75" customHeight="1">
      <c r="B285" s="121"/>
      <c r="D285" s="122" t="s">
        <v>71</v>
      </c>
      <c r="E285" s="131" t="s">
        <v>349</v>
      </c>
      <c r="F285" s="131" t="s">
        <v>350</v>
      </c>
      <c r="I285" s="124"/>
      <c r="J285" s="132">
        <f>BK285</f>
        <v>0</v>
      </c>
      <c r="L285" s="121"/>
      <c r="M285" s="126"/>
      <c r="P285" s="127">
        <f>SUM(P286:P303)</f>
        <v>0</v>
      </c>
      <c r="R285" s="127">
        <f>SUM(R286:R303)</f>
        <v>4.0492600000000004E-2</v>
      </c>
      <c r="T285" s="128">
        <f>SUM(T286:T303)</f>
        <v>0</v>
      </c>
      <c r="AR285" s="122" t="s">
        <v>80</v>
      </c>
      <c r="AT285" s="129" t="s">
        <v>71</v>
      </c>
      <c r="AU285" s="129" t="s">
        <v>80</v>
      </c>
      <c r="AY285" s="122" t="s">
        <v>152</v>
      </c>
      <c r="BK285" s="130">
        <f>SUM(BK286:BK303)</f>
        <v>0</v>
      </c>
    </row>
    <row r="286" spans="2:65" s="1" customFormat="1" ht="37.75" customHeight="1">
      <c r="B286" s="34"/>
      <c r="C286" s="133" t="s">
        <v>351</v>
      </c>
      <c r="D286" s="133" t="s">
        <v>154</v>
      </c>
      <c r="E286" s="134" t="s">
        <v>352</v>
      </c>
      <c r="F286" s="135" t="s">
        <v>353</v>
      </c>
      <c r="G286" s="136" t="s">
        <v>354</v>
      </c>
      <c r="H286" s="137">
        <v>545</v>
      </c>
      <c r="I286" s="138"/>
      <c r="J286" s="139">
        <f>ROUND(I286*H286,2)</f>
        <v>0</v>
      </c>
      <c r="K286" s="135" t="s">
        <v>19</v>
      </c>
      <c r="L286" s="34"/>
      <c r="M286" s="140" t="s">
        <v>19</v>
      </c>
      <c r="N286" s="141" t="s">
        <v>43</v>
      </c>
      <c r="P286" s="142">
        <f>O286*H286</f>
        <v>0</v>
      </c>
      <c r="Q286" s="142">
        <v>0</v>
      </c>
      <c r="R286" s="142">
        <f>Q286*H286</f>
        <v>0</v>
      </c>
      <c r="S286" s="142">
        <v>0</v>
      </c>
      <c r="T286" s="143">
        <f>S286*H286</f>
        <v>0</v>
      </c>
      <c r="AR286" s="144" t="s">
        <v>159</v>
      </c>
      <c r="AT286" s="144" t="s">
        <v>154</v>
      </c>
      <c r="AU286" s="144" t="s">
        <v>82</v>
      </c>
      <c r="AY286" s="19" t="s">
        <v>152</v>
      </c>
      <c r="BE286" s="145">
        <f>IF(N286="základní",J286,0)</f>
        <v>0</v>
      </c>
      <c r="BF286" s="145">
        <f>IF(N286="snížená",J286,0)</f>
        <v>0</v>
      </c>
      <c r="BG286" s="145">
        <f>IF(N286="zákl. přenesená",J286,0)</f>
        <v>0</v>
      </c>
      <c r="BH286" s="145">
        <f>IF(N286="sníž. přenesená",J286,0)</f>
        <v>0</v>
      </c>
      <c r="BI286" s="145">
        <f>IF(N286="nulová",J286,0)</f>
        <v>0</v>
      </c>
      <c r="BJ286" s="19" t="s">
        <v>80</v>
      </c>
      <c r="BK286" s="145">
        <f>ROUND(I286*H286,2)</f>
        <v>0</v>
      </c>
      <c r="BL286" s="19" t="s">
        <v>159</v>
      </c>
      <c r="BM286" s="144" t="s">
        <v>355</v>
      </c>
    </row>
    <row r="287" spans="2:65" s="13" customFormat="1" ht="10">
      <c r="B287" s="158"/>
      <c r="D287" s="151" t="s">
        <v>163</v>
      </c>
      <c r="E287" s="159" t="s">
        <v>19</v>
      </c>
      <c r="F287" s="160" t="s">
        <v>356</v>
      </c>
      <c r="H287" s="159" t="s">
        <v>19</v>
      </c>
      <c r="I287" s="161"/>
      <c r="L287" s="158"/>
      <c r="M287" s="162"/>
      <c r="T287" s="163"/>
      <c r="AT287" s="159" t="s">
        <v>163</v>
      </c>
      <c r="AU287" s="159" t="s">
        <v>82</v>
      </c>
      <c r="AV287" s="13" t="s">
        <v>80</v>
      </c>
      <c r="AW287" s="13" t="s">
        <v>33</v>
      </c>
      <c r="AX287" s="13" t="s">
        <v>72</v>
      </c>
      <c r="AY287" s="159" t="s">
        <v>152</v>
      </c>
    </row>
    <row r="288" spans="2:65" s="12" customFormat="1" ht="10">
      <c r="B288" s="150"/>
      <c r="D288" s="151" t="s">
        <v>163</v>
      </c>
      <c r="E288" s="152" t="s">
        <v>19</v>
      </c>
      <c r="F288" s="153" t="s">
        <v>357</v>
      </c>
      <c r="H288" s="154">
        <v>20</v>
      </c>
      <c r="I288" s="155"/>
      <c r="L288" s="150"/>
      <c r="M288" s="156"/>
      <c r="T288" s="157"/>
      <c r="AT288" s="152" t="s">
        <v>163</v>
      </c>
      <c r="AU288" s="152" t="s">
        <v>82</v>
      </c>
      <c r="AV288" s="12" t="s">
        <v>82</v>
      </c>
      <c r="AW288" s="12" t="s">
        <v>33</v>
      </c>
      <c r="AX288" s="12" t="s">
        <v>72</v>
      </c>
      <c r="AY288" s="152" t="s">
        <v>152</v>
      </c>
    </row>
    <row r="289" spans="2:65" s="12" customFormat="1" ht="10">
      <c r="B289" s="150"/>
      <c r="D289" s="151" t="s">
        <v>163</v>
      </c>
      <c r="E289" s="152" t="s">
        <v>19</v>
      </c>
      <c r="F289" s="153" t="s">
        <v>358</v>
      </c>
      <c r="H289" s="154">
        <v>150</v>
      </c>
      <c r="I289" s="155"/>
      <c r="L289" s="150"/>
      <c r="M289" s="156"/>
      <c r="T289" s="157"/>
      <c r="AT289" s="152" t="s">
        <v>163</v>
      </c>
      <c r="AU289" s="152" t="s">
        <v>82</v>
      </c>
      <c r="AV289" s="12" t="s">
        <v>82</v>
      </c>
      <c r="AW289" s="12" t="s">
        <v>33</v>
      </c>
      <c r="AX289" s="12" t="s">
        <v>72</v>
      </c>
      <c r="AY289" s="152" t="s">
        <v>152</v>
      </c>
    </row>
    <row r="290" spans="2:65" s="12" customFormat="1" ht="10">
      <c r="B290" s="150"/>
      <c r="D290" s="151" t="s">
        <v>163</v>
      </c>
      <c r="E290" s="152" t="s">
        <v>19</v>
      </c>
      <c r="F290" s="153" t="s">
        <v>359</v>
      </c>
      <c r="H290" s="154">
        <v>175</v>
      </c>
      <c r="I290" s="155"/>
      <c r="L290" s="150"/>
      <c r="M290" s="156"/>
      <c r="T290" s="157"/>
      <c r="AT290" s="152" t="s">
        <v>163</v>
      </c>
      <c r="AU290" s="152" t="s">
        <v>82</v>
      </c>
      <c r="AV290" s="12" t="s">
        <v>82</v>
      </c>
      <c r="AW290" s="12" t="s">
        <v>33</v>
      </c>
      <c r="AX290" s="12" t="s">
        <v>72</v>
      </c>
      <c r="AY290" s="152" t="s">
        <v>152</v>
      </c>
    </row>
    <row r="291" spans="2:65" s="12" customFormat="1" ht="10">
      <c r="B291" s="150"/>
      <c r="D291" s="151" t="s">
        <v>163</v>
      </c>
      <c r="E291" s="152" t="s">
        <v>19</v>
      </c>
      <c r="F291" s="153" t="s">
        <v>360</v>
      </c>
      <c r="H291" s="154">
        <v>200</v>
      </c>
      <c r="I291" s="155"/>
      <c r="L291" s="150"/>
      <c r="M291" s="156"/>
      <c r="T291" s="157"/>
      <c r="AT291" s="152" t="s">
        <v>163</v>
      </c>
      <c r="AU291" s="152" t="s">
        <v>82</v>
      </c>
      <c r="AV291" s="12" t="s">
        <v>82</v>
      </c>
      <c r="AW291" s="12" t="s">
        <v>33</v>
      </c>
      <c r="AX291" s="12" t="s">
        <v>72</v>
      </c>
      <c r="AY291" s="152" t="s">
        <v>152</v>
      </c>
    </row>
    <row r="292" spans="2:65" s="14" customFormat="1" ht="10">
      <c r="B292" s="164"/>
      <c r="D292" s="151" t="s">
        <v>163</v>
      </c>
      <c r="E292" s="165" t="s">
        <v>19</v>
      </c>
      <c r="F292" s="166" t="s">
        <v>218</v>
      </c>
      <c r="H292" s="167">
        <v>545</v>
      </c>
      <c r="I292" s="168"/>
      <c r="L292" s="164"/>
      <c r="M292" s="169"/>
      <c r="T292" s="170"/>
      <c r="AT292" s="165" t="s">
        <v>163</v>
      </c>
      <c r="AU292" s="165" t="s">
        <v>82</v>
      </c>
      <c r="AV292" s="14" t="s">
        <v>159</v>
      </c>
      <c r="AW292" s="14" t="s">
        <v>33</v>
      </c>
      <c r="AX292" s="14" t="s">
        <v>80</v>
      </c>
      <c r="AY292" s="165" t="s">
        <v>152</v>
      </c>
    </row>
    <row r="293" spans="2:65" s="1" customFormat="1" ht="24.15" customHeight="1">
      <c r="B293" s="34"/>
      <c r="C293" s="133" t="s">
        <v>361</v>
      </c>
      <c r="D293" s="133" t="s">
        <v>154</v>
      </c>
      <c r="E293" s="134" t="s">
        <v>362</v>
      </c>
      <c r="F293" s="135" t="s">
        <v>363</v>
      </c>
      <c r="G293" s="136" t="s">
        <v>157</v>
      </c>
      <c r="H293" s="137">
        <v>1012.3150000000001</v>
      </c>
      <c r="I293" s="138"/>
      <c r="J293" s="139">
        <f>ROUND(I293*H293,2)</f>
        <v>0</v>
      </c>
      <c r="K293" s="135" t="s">
        <v>158</v>
      </c>
      <c r="L293" s="34"/>
      <c r="M293" s="140" t="s">
        <v>19</v>
      </c>
      <c r="N293" s="141" t="s">
        <v>43</v>
      </c>
      <c r="P293" s="142">
        <f>O293*H293</f>
        <v>0</v>
      </c>
      <c r="Q293" s="142">
        <v>4.0000000000000003E-5</v>
      </c>
      <c r="R293" s="142">
        <f>Q293*H293</f>
        <v>4.0492600000000004E-2</v>
      </c>
      <c r="S293" s="142">
        <v>0</v>
      </c>
      <c r="T293" s="143">
        <f>S293*H293</f>
        <v>0</v>
      </c>
      <c r="AR293" s="144" t="s">
        <v>159</v>
      </c>
      <c r="AT293" s="144" t="s">
        <v>154</v>
      </c>
      <c r="AU293" s="144" t="s">
        <v>82</v>
      </c>
      <c r="AY293" s="19" t="s">
        <v>152</v>
      </c>
      <c r="BE293" s="145">
        <f>IF(N293="základní",J293,0)</f>
        <v>0</v>
      </c>
      <c r="BF293" s="145">
        <f>IF(N293="snížená",J293,0)</f>
        <v>0</v>
      </c>
      <c r="BG293" s="145">
        <f>IF(N293="zákl. přenesená",J293,0)</f>
        <v>0</v>
      </c>
      <c r="BH293" s="145">
        <f>IF(N293="sníž. přenesená",J293,0)</f>
        <v>0</v>
      </c>
      <c r="BI293" s="145">
        <f>IF(N293="nulová",J293,0)</f>
        <v>0</v>
      </c>
      <c r="BJ293" s="19" t="s">
        <v>80</v>
      </c>
      <c r="BK293" s="145">
        <f>ROUND(I293*H293,2)</f>
        <v>0</v>
      </c>
      <c r="BL293" s="19" t="s">
        <v>159</v>
      </c>
      <c r="BM293" s="144" t="s">
        <v>364</v>
      </c>
    </row>
    <row r="294" spans="2:65" s="1" customFormat="1" ht="10">
      <c r="B294" s="34"/>
      <c r="D294" s="146" t="s">
        <v>161</v>
      </c>
      <c r="F294" s="147" t="s">
        <v>365</v>
      </c>
      <c r="I294" s="148"/>
      <c r="L294" s="34"/>
      <c r="M294" s="149"/>
      <c r="T294" s="55"/>
      <c r="AT294" s="19" t="s">
        <v>161</v>
      </c>
      <c r="AU294" s="19" t="s">
        <v>82</v>
      </c>
    </row>
    <row r="295" spans="2:65" s="13" customFormat="1" ht="10">
      <c r="B295" s="158"/>
      <c r="D295" s="151" t="s">
        <v>163</v>
      </c>
      <c r="E295" s="159" t="s">
        <v>19</v>
      </c>
      <c r="F295" s="160" t="s">
        <v>207</v>
      </c>
      <c r="H295" s="159" t="s">
        <v>19</v>
      </c>
      <c r="I295" s="161"/>
      <c r="L295" s="158"/>
      <c r="M295" s="162"/>
      <c r="T295" s="163"/>
      <c r="AT295" s="159" t="s">
        <v>163</v>
      </c>
      <c r="AU295" s="159" t="s">
        <v>82</v>
      </c>
      <c r="AV295" s="13" t="s">
        <v>80</v>
      </c>
      <c r="AW295" s="13" t="s">
        <v>33</v>
      </c>
      <c r="AX295" s="13" t="s">
        <v>72</v>
      </c>
      <c r="AY295" s="159" t="s">
        <v>152</v>
      </c>
    </row>
    <row r="296" spans="2:65" s="12" customFormat="1" ht="10">
      <c r="B296" s="150"/>
      <c r="D296" s="151" t="s">
        <v>163</v>
      </c>
      <c r="E296" s="152" t="s">
        <v>19</v>
      </c>
      <c r="F296" s="153" t="s">
        <v>366</v>
      </c>
      <c r="H296" s="154">
        <v>50</v>
      </c>
      <c r="I296" s="155"/>
      <c r="L296" s="150"/>
      <c r="M296" s="156"/>
      <c r="T296" s="157"/>
      <c r="AT296" s="152" t="s">
        <v>163</v>
      </c>
      <c r="AU296" s="152" t="s">
        <v>82</v>
      </c>
      <c r="AV296" s="12" t="s">
        <v>82</v>
      </c>
      <c r="AW296" s="12" t="s">
        <v>33</v>
      </c>
      <c r="AX296" s="12" t="s">
        <v>72</v>
      </c>
      <c r="AY296" s="152" t="s">
        <v>152</v>
      </c>
    </row>
    <row r="297" spans="2:65" s="13" customFormat="1" ht="10">
      <c r="B297" s="158"/>
      <c r="D297" s="151" t="s">
        <v>163</v>
      </c>
      <c r="E297" s="159" t="s">
        <v>19</v>
      </c>
      <c r="F297" s="160" t="s">
        <v>209</v>
      </c>
      <c r="H297" s="159" t="s">
        <v>19</v>
      </c>
      <c r="I297" s="161"/>
      <c r="L297" s="158"/>
      <c r="M297" s="162"/>
      <c r="T297" s="163"/>
      <c r="AT297" s="159" t="s">
        <v>163</v>
      </c>
      <c r="AU297" s="159" t="s">
        <v>82</v>
      </c>
      <c r="AV297" s="13" t="s">
        <v>80</v>
      </c>
      <c r="AW297" s="13" t="s">
        <v>33</v>
      </c>
      <c r="AX297" s="13" t="s">
        <v>72</v>
      </c>
      <c r="AY297" s="159" t="s">
        <v>152</v>
      </c>
    </row>
    <row r="298" spans="2:65" s="12" customFormat="1" ht="10">
      <c r="B298" s="150"/>
      <c r="D298" s="151" t="s">
        <v>163</v>
      </c>
      <c r="E298" s="152" t="s">
        <v>19</v>
      </c>
      <c r="F298" s="153" t="s">
        <v>367</v>
      </c>
      <c r="H298" s="154">
        <v>331.77499999999998</v>
      </c>
      <c r="I298" s="155"/>
      <c r="L298" s="150"/>
      <c r="M298" s="156"/>
      <c r="T298" s="157"/>
      <c r="AT298" s="152" t="s">
        <v>163</v>
      </c>
      <c r="AU298" s="152" t="s">
        <v>82</v>
      </c>
      <c r="AV298" s="12" t="s">
        <v>82</v>
      </c>
      <c r="AW298" s="12" t="s">
        <v>33</v>
      </c>
      <c r="AX298" s="12" t="s">
        <v>72</v>
      </c>
      <c r="AY298" s="152" t="s">
        <v>152</v>
      </c>
    </row>
    <row r="299" spans="2:65" s="13" customFormat="1" ht="10">
      <c r="B299" s="158"/>
      <c r="D299" s="151" t="s">
        <v>163</v>
      </c>
      <c r="E299" s="159" t="s">
        <v>19</v>
      </c>
      <c r="F299" s="160" t="s">
        <v>211</v>
      </c>
      <c r="H299" s="159" t="s">
        <v>19</v>
      </c>
      <c r="I299" s="161"/>
      <c r="L299" s="158"/>
      <c r="M299" s="162"/>
      <c r="T299" s="163"/>
      <c r="AT299" s="159" t="s">
        <v>163</v>
      </c>
      <c r="AU299" s="159" t="s">
        <v>82</v>
      </c>
      <c r="AV299" s="13" t="s">
        <v>80</v>
      </c>
      <c r="AW299" s="13" t="s">
        <v>33</v>
      </c>
      <c r="AX299" s="13" t="s">
        <v>72</v>
      </c>
      <c r="AY299" s="159" t="s">
        <v>152</v>
      </c>
    </row>
    <row r="300" spans="2:65" s="12" customFormat="1" ht="10">
      <c r="B300" s="150"/>
      <c r="D300" s="151" t="s">
        <v>163</v>
      </c>
      <c r="E300" s="152" t="s">
        <v>19</v>
      </c>
      <c r="F300" s="153" t="s">
        <v>368</v>
      </c>
      <c r="H300" s="154">
        <v>315.27</v>
      </c>
      <c r="I300" s="155"/>
      <c r="L300" s="150"/>
      <c r="M300" s="156"/>
      <c r="T300" s="157"/>
      <c r="AT300" s="152" t="s">
        <v>163</v>
      </c>
      <c r="AU300" s="152" t="s">
        <v>82</v>
      </c>
      <c r="AV300" s="12" t="s">
        <v>82</v>
      </c>
      <c r="AW300" s="12" t="s">
        <v>33</v>
      </c>
      <c r="AX300" s="12" t="s">
        <v>72</v>
      </c>
      <c r="AY300" s="152" t="s">
        <v>152</v>
      </c>
    </row>
    <row r="301" spans="2:65" s="13" customFormat="1" ht="10">
      <c r="B301" s="158"/>
      <c r="D301" s="151" t="s">
        <v>163</v>
      </c>
      <c r="E301" s="159" t="s">
        <v>19</v>
      </c>
      <c r="F301" s="160" t="s">
        <v>213</v>
      </c>
      <c r="H301" s="159" t="s">
        <v>19</v>
      </c>
      <c r="I301" s="161"/>
      <c r="L301" s="158"/>
      <c r="M301" s="162"/>
      <c r="T301" s="163"/>
      <c r="AT301" s="159" t="s">
        <v>163</v>
      </c>
      <c r="AU301" s="159" t="s">
        <v>82</v>
      </c>
      <c r="AV301" s="13" t="s">
        <v>80</v>
      </c>
      <c r="AW301" s="13" t="s">
        <v>33</v>
      </c>
      <c r="AX301" s="13" t="s">
        <v>72</v>
      </c>
      <c r="AY301" s="159" t="s">
        <v>152</v>
      </c>
    </row>
    <row r="302" spans="2:65" s="12" customFormat="1" ht="10">
      <c r="B302" s="150"/>
      <c r="D302" s="151" t="s">
        <v>163</v>
      </c>
      <c r="E302" s="152" t="s">
        <v>19</v>
      </c>
      <c r="F302" s="153" t="s">
        <v>368</v>
      </c>
      <c r="H302" s="154">
        <v>315.27</v>
      </c>
      <c r="I302" s="155"/>
      <c r="L302" s="150"/>
      <c r="M302" s="156"/>
      <c r="T302" s="157"/>
      <c r="AT302" s="152" t="s">
        <v>163</v>
      </c>
      <c r="AU302" s="152" t="s">
        <v>82</v>
      </c>
      <c r="AV302" s="12" t="s">
        <v>82</v>
      </c>
      <c r="AW302" s="12" t="s">
        <v>33</v>
      </c>
      <c r="AX302" s="12" t="s">
        <v>72</v>
      </c>
      <c r="AY302" s="152" t="s">
        <v>152</v>
      </c>
    </row>
    <row r="303" spans="2:65" s="14" customFormat="1" ht="10">
      <c r="B303" s="164"/>
      <c r="D303" s="151" t="s">
        <v>163</v>
      </c>
      <c r="E303" s="165" t="s">
        <v>19</v>
      </c>
      <c r="F303" s="166" t="s">
        <v>218</v>
      </c>
      <c r="H303" s="167">
        <v>1012.3150000000001</v>
      </c>
      <c r="I303" s="168"/>
      <c r="L303" s="164"/>
      <c r="M303" s="169"/>
      <c r="T303" s="170"/>
      <c r="AT303" s="165" t="s">
        <v>163</v>
      </c>
      <c r="AU303" s="165" t="s">
        <v>82</v>
      </c>
      <c r="AV303" s="14" t="s">
        <v>159</v>
      </c>
      <c r="AW303" s="14" t="s">
        <v>33</v>
      </c>
      <c r="AX303" s="14" t="s">
        <v>80</v>
      </c>
      <c r="AY303" s="165" t="s">
        <v>152</v>
      </c>
    </row>
    <row r="304" spans="2:65" s="11" customFormat="1" ht="22.75" customHeight="1">
      <c r="B304" s="121"/>
      <c r="D304" s="122" t="s">
        <v>71</v>
      </c>
      <c r="E304" s="131" t="s">
        <v>369</v>
      </c>
      <c r="F304" s="131" t="s">
        <v>370</v>
      </c>
      <c r="I304" s="124"/>
      <c r="J304" s="132">
        <f>BK304</f>
        <v>0</v>
      </c>
      <c r="L304" s="121"/>
      <c r="M304" s="126"/>
      <c r="P304" s="127">
        <f>SUM(P305:P397)</f>
        <v>0</v>
      </c>
      <c r="R304" s="127">
        <f>SUM(R305:R397)</f>
        <v>7.8821999999999989E-2</v>
      </c>
      <c r="T304" s="128">
        <f>SUM(T305:T397)</f>
        <v>7.3519000000000005</v>
      </c>
      <c r="AR304" s="122" t="s">
        <v>80</v>
      </c>
      <c r="AT304" s="129" t="s">
        <v>71</v>
      </c>
      <c r="AU304" s="129" t="s">
        <v>80</v>
      </c>
      <c r="AY304" s="122" t="s">
        <v>152</v>
      </c>
      <c r="BK304" s="130">
        <f>SUM(BK305:BK397)</f>
        <v>0</v>
      </c>
    </row>
    <row r="305" spans="2:65" s="1" customFormat="1" ht="24.15" customHeight="1">
      <c r="B305" s="34"/>
      <c r="C305" s="133" t="s">
        <v>371</v>
      </c>
      <c r="D305" s="133" t="s">
        <v>154</v>
      </c>
      <c r="E305" s="134" t="s">
        <v>372</v>
      </c>
      <c r="F305" s="135" t="s">
        <v>373</v>
      </c>
      <c r="G305" s="136" t="s">
        <v>269</v>
      </c>
      <c r="H305" s="137">
        <v>1</v>
      </c>
      <c r="I305" s="138"/>
      <c r="J305" s="139">
        <f>ROUND(I305*H305,2)</f>
        <v>0</v>
      </c>
      <c r="K305" s="135" t="s">
        <v>158</v>
      </c>
      <c r="L305" s="34"/>
      <c r="M305" s="140" t="s">
        <v>19</v>
      </c>
      <c r="N305" s="141" t="s">
        <v>43</v>
      </c>
      <c r="P305" s="142">
        <f>O305*H305</f>
        <v>0</v>
      </c>
      <c r="Q305" s="142">
        <v>0</v>
      </c>
      <c r="R305" s="142">
        <f>Q305*H305</f>
        <v>0</v>
      </c>
      <c r="S305" s="142">
        <v>1.4999999999999999E-2</v>
      </c>
      <c r="T305" s="143">
        <f>S305*H305</f>
        <v>1.4999999999999999E-2</v>
      </c>
      <c r="AR305" s="144" t="s">
        <v>159</v>
      </c>
      <c r="AT305" s="144" t="s">
        <v>154</v>
      </c>
      <c r="AU305" s="144" t="s">
        <v>82</v>
      </c>
      <c r="AY305" s="19" t="s">
        <v>152</v>
      </c>
      <c r="BE305" s="145">
        <f>IF(N305="základní",J305,0)</f>
        <v>0</v>
      </c>
      <c r="BF305" s="145">
        <f>IF(N305="snížená",J305,0)</f>
        <v>0</v>
      </c>
      <c r="BG305" s="145">
        <f>IF(N305="zákl. přenesená",J305,0)</f>
        <v>0</v>
      </c>
      <c r="BH305" s="145">
        <f>IF(N305="sníž. přenesená",J305,0)</f>
        <v>0</v>
      </c>
      <c r="BI305" s="145">
        <f>IF(N305="nulová",J305,0)</f>
        <v>0</v>
      </c>
      <c r="BJ305" s="19" t="s">
        <v>80</v>
      </c>
      <c r="BK305" s="145">
        <f>ROUND(I305*H305,2)</f>
        <v>0</v>
      </c>
      <c r="BL305" s="19" t="s">
        <v>159</v>
      </c>
      <c r="BM305" s="144" t="s">
        <v>374</v>
      </c>
    </row>
    <row r="306" spans="2:65" s="1" customFormat="1" ht="10">
      <c r="B306" s="34"/>
      <c r="D306" s="146" t="s">
        <v>161</v>
      </c>
      <c r="F306" s="147" t="s">
        <v>375</v>
      </c>
      <c r="I306" s="148"/>
      <c r="L306" s="34"/>
      <c r="M306" s="149"/>
      <c r="T306" s="55"/>
      <c r="AT306" s="19" t="s">
        <v>161</v>
      </c>
      <c r="AU306" s="19" t="s">
        <v>82</v>
      </c>
    </row>
    <row r="307" spans="2:65" s="13" customFormat="1" ht="10">
      <c r="B307" s="158"/>
      <c r="D307" s="151" t="s">
        <v>163</v>
      </c>
      <c r="E307" s="159" t="s">
        <v>19</v>
      </c>
      <c r="F307" s="160" t="s">
        <v>376</v>
      </c>
      <c r="H307" s="159" t="s">
        <v>19</v>
      </c>
      <c r="I307" s="161"/>
      <c r="L307" s="158"/>
      <c r="M307" s="162"/>
      <c r="T307" s="163"/>
      <c r="AT307" s="159" t="s">
        <v>163</v>
      </c>
      <c r="AU307" s="159" t="s">
        <v>82</v>
      </c>
      <c r="AV307" s="13" t="s">
        <v>80</v>
      </c>
      <c r="AW307" s="13" t="s">
        <v>33</v>
      </c>
      <c r="AX307" s="13" t="s">
        <v>72</v>
      </c>
      <c r="AY307" s="159" t="s">
        <v>152</v>
      </c>
    </row>
    <row r="308" spans="2:65" s="12" customFormat="1" ht="10">
      <c r="B308" s="150"/>
      <c r="D308" s="151" t="s">
        <v>163</v>
      </c>
      <c r="E308" s="152" t="s">
        <v>19</v>
      </c>
      <c r="F308" s="153" t="s">
        <v>80</v>
      </c>
      <c r="H308" s="154">
        <v>1</v>
      </c>
      <c r="I308" s="155"/>
      <c r="L308" s="150"/>
      <c r="M308" s="156"/>
      <c r="T308" s="157"/>
      <c r="AT308" s="152" t="s">
        <v>163</v>
      </c>
      <c r="AU308" s="152" t="s">
        <v>82</v>
      </c>
      <c r="AV308" s="12" t="s">
        <v>82</v>
      </c>
      <c r="AW308" s="12" t="s">
        <v>33</v>
      </c>
      <c r="AX308" s="12" t="s">
        <v>80</v>
      </c>
      <c r="AY308" s="152" t="s">
        <v>152</v>
      </c>
    </row>
    <row r="309" spans="2:65" s="1" customFormat="1" ht="24.15" customHeight="1">
      <c r="B309" s="34"/>
      <c r="C309" s="133" t="s">
        <v>377</v>
      </c>
      <c r="D309" s="133" t="s">
        <v>154</v>
      </c>
      <c r="E309" s="134" t="s">
        <v>378</v>
      </c>
      <c r="F309" s="135" t="s">
        <v>379</v>
      </c>
      <c r="G309" s="136" t="s">
        <v>157</v>
      </c>
      <c r="H309" s="137">
        <v>1</v>
      </c>
      <c r="I309" s="138"/>
      <c r="J309" s="139">
        <f>ROUND(I309*H309,2)</f>
        <v>0</v>
      </c>
      <c r="K309" s="135" t="s">
        <v>158</v>
      </c>
      <c r="L309" s="34"/>
      <c r="M309" s="140" t="s">
        <v>19</v>
      </c>
      <c r="N309" s="141" t="s">
        <v>43</v>
      </c>
      <c r="P309" s="142">
        <f>O309*H309</f>
        <v>0</v>
      </c>
      <c r="Q309" s="142">
        <v>0</v>
      </c>
      <c r="R309" s="142">
        <f>Q309*H309</f>
        <v>0</v>
      </c>
      <c r="S309" s="142">
        <v>2E-3</v>
      </c>
      <c r="T309" s="143">
        <f>S309*H309</f>
        <v>2E-3</v>
      </c>
      <c r="AR309" s="144" t="s">
        <v>159</v>
      </c>
      <c r="AT309" s="144" t="s">
        <v>154</v>
      </c>
      <c r="AU309" s="144" t="s">
        <v>82</v>
      </c>
      <c r="AY309" s="19" t="s">
        <v>152</v>
      </c>
      <c r="BE309" s="145">
        <f>IF(N309="základní",J309,0)</f>
        <v>0</v>
      </c>
      <c r="BF309" s="145">
        <f>IF(N309="snížená",J309,0)</f>
        <v>0</v>
      </c>
      <c r="BG309" s="145">
        <f>IF(N309="zákl. přenesená",J309,0)</f>
        <v>0</v>
      </c>
      <c r="BH309" s="145">
        <f>IF(N309="sníž. přenesená",J309,0)</f>
        <v>0</v>
      </c>
      <c r="BI309" s="145">
        <f>IF(N309="nulová",J309,0)</f>
        <v>0</v>
      </c>
      <c r="BJ309" s="19" t="s">
        <v>80</v>
      </c>
      <c r="BK309" s="145">
        <f>ROUND(I309*H309,2)</f>
        <v>0</v>
      </c>
      <c r="BL309" s="19" t="s">
        <v>159</v>
      </c>
      <c r="BM309" s="144" t="s">
        <v>380</v>
      </c>
    </row>
    <row r="310" spans="2:65" s="1" customFormat="1" ht="10">
      <c r="B310" s="34"/>
      <c r="D310" s="146" t="s">
        <v>161</v>
      </c>
      <c r="F310" s="147" t="s">
        <v>381</v>
      </c>
      <c r="I310" s="148"/>
      <c r="L310" s="34"/>
      <c r="M310" s="149"/>
      <c r="T310" s="55"/>
      <c r="AT310" s="19" t="s">
        <v>161</v>
      </c>
      <c r="AU310" s="19" t="s">
        <v>82</v>
      </c>
    </row>
    <row r="311" spans="2:65" s="13" customFormat="1" ht="10">
      <c r="B311" s="158"/>
      <c r="D311" s="151" t="s">
        <v>163</v>
      </c>
      <c r="E311" s="159" t="s">
        <v>19</v>
      </c>
      <c r="F311" s="160" t="s">
        <v>376</v>
      </c>
      <c r="H311" s="159" t="s">
        <v>19</v>
      </c>
      <c r="I311" s="161"/>
      <c r="L311" s="158"/>
      <c r="M311" s="162"/>
      <c r="T311" s="163"/>
      <c r="AT311" s="159" t="s">
        <v>163</v>
      </c>
      <c r="AU311" s="159" t="s">
        <v>82</v>
      </c>
      <c r="AV311" s="13" t="s">
        <v>80</v>
      </c>
      <c r="AW311" s="13" t="s">
        <v>33</v>
      </c>
      <c r="AX311" s="13" t="s">
        <v>72</v>
      </c>
      <c r="AY311" s="159" t="s">
        <v>152</v>
      </c>
    </row>
    <row r="312" spans="2:65" s="12" customFormat="1" ht="10">
      <c r="B312" s="150"/>
      <c r="D312" s="151" t="s">
        <v>163</v>
      </c>
      <c r="E312" s="152" t="s">
        <v>19</v>
      </c>
      <c r="F312" s="153" t="s">
        <v>382</v>
      </c>
      <c r="H312" s="154">
        <v>1</v>
      </c>
      <c r="I312" s="155"/>
      <c r="L312" s="150"/>
      <c r="M312" s="156"/>
      <c r="T312" s="157"/>
      <c r="AT312" s="152" t="s">
        <v>163</v>
      </c>
      <c r="AU312" s="152" t="s">
        <v>82</v>
      </c>
      <c r="AV312" s="12" t="s">
        <v>82</v>
      </c>
      <c r="AW312" s="12" t="s">
        <v>33</v>
      </c>
      <c r="AX312" s="12" t="s">
        <v>80</v>
      </c>
      <c r="AY312" s="152" t="s">
        <v>152</v>
      </c>
    </row>
    <row r="313" spans="2:65" s="1" customFormat="1" ht="24.15" customHeight="1">
      <c r="B313" s="34"/>
      <c r="C313" s="133" t="s">
        <v>383</v>
      </c>
      <c r="D313" s="133" t="s">
        <v>154</v>
      </c>
      <c r="E313" s="134" t="s">
        <v>384</v>
      </c>
      <c r="F313" s="135" t="s">
        <v>385</v>
      </c>
      <c r="G313" s="136" t="s">
        <v>269</v>
      </c>
      <c r="H313" s="137">
        <v>488</v>
      </c>
      <c r="I313" s="138"/>
      <c r="J313" s="139">
        <f>ROUND(I313*H313,2)</f>
        <v>0</v>
      </c>
      <c r="K313" s="135" t="s">
        <v>158</v>
      </c>
      <c r="L313" s="34"/>
      <c r="M313" s="140" t="s">
        <v>19</v>
      </c>
      <c r="N313" s="141" t="s">
        <v>43</v>
      </c>
      <c r="P313" s="142">
        <f>O313*H313</f>
        <v>0</v>
      </c>
      <c r="Q313" s="142">
        <v>0</v>
      </c>
      <c r="R313" s="142">
        <f>Q313*H313</f>
        <v>0</v>
      </c>
      <c r="S313" s="142">
        <v>1E-3</v>
      </c>
      <c r="T313" s="143">
        <f>S313*H313</f>
        <v>0.48799999999999999</v>
      </c>
      <c r="AR313" s="144" t="s">
        <v>159</v>
      </c>
      <c r="AT313" s="144" t="s">
        <v>154</v>
      </c>
      <c r="AU313" s="144" t="s">
        <v>82</v>
      </c>
      <c r="AY313" s="19" t="s">
        <v>152</v>
      </c>
      <c r="BE313" s="145">
        <f>IF(N313="základní",J313,0)</f>
        <v>0</v>
      </c>
      <c r="BF313" s="145">
        <f>IF(N313="snížená",J313,0)</f>
        <v>0</v>
      </c>
      <c r="BG313" s="145">
        <f>IF(N313="zákl. přenesená",J313,0)</f>
        <v>0</v>
      </c>
      <c r="BH313" s="145">
        <f>IF(N313="sníž. přenesená",J313,0)</f>
        <v>0</v>
      </c>
      <c r="BI313" s="145">
        <f>IF(N313="nulová",J313,0)</f>
        <v>0</v>
      </c>
      <c r="BJ313" s="19" t="s">
        <v>80</v>
      </c>
      <c r="BK313" s="145">
        <f>ROUND(I313*H313,2)</f>
        <v>0</v>
      </c>
      <c r="BL313" s="19" t="s">
        <v>159</v>
      </c>
      <c r="BM313" s="144" t="s">
        <v>386</v>
      </c>
    </row>
    <row r="314" spans="2:65" s="1" customFormat="1" ht="10">
      <c r="B314" s="34"/>
      <c r="D314" s="146" t="s">
        <v>161</v>
      </c>
      <c r="F314" s="147" t="s">
        <v>387</v>
      </c>
      <c r="I314" s="148"/>
      <c r="L314" s="34"/>
      <c r="M314" s="149"/>
      <c r="T314" s="55"/>
      <c r="AT314" s="19" t="s">
        <v>161</v>
      </c>
      <c r="AU314" s="19" t="s">
        <v>82</v>
      </c>
    </row>
    <row r="315" spans="2:65" s="13" customFormat="1" ht="10">
      <c r="B315" s="158"/>
      <c r="D315" s="151" t="s">
        <v>163</v>
      </c>
      <c r="E315" s="159" t="s">
        <v>19</v>
      </c>
      <c r="F315" s="160" t="s">
        <v>232</v>
      </c>
      <c r="H315" s="159" t="s">
        <v>19</v>
      </c>
      <c r="I315" s="161"/>
      <c r="L315" s="158"/>
      <c r="M315" s="162"/>
      <c r="T315" s="163"/>
      <c r="AT315" s="159" t="s">
        <v>163</v>
      </c>
      <c r="AU315" s="159" t="s">
        <v>82</v>
      </c>
      <c r="AV315" s="13" t="s">
        <v>80</v>
      </c>
      <c r="AW315" s="13" t="s">
        <v>33</v>
      </c>
      <c r="AX315" s="13" t="s">
        <v>72</v>
      </c>
      <c r="AY315" s="159" t="s">
        <v>152</v>
      </c>
    </row>
    <row r="316" spans="2:65" s="12" customFormat="1" ht="10">
      <c r="B316" s="150"/>
      <c r="D316" s="151" t="s">
        <v>163</v>
      </c>
      <c r="E316" s="152" t="s">
        <v>19</v>
      </c>
      <c r="F316" s="153" t="s">
        <v>388</v>
      </c>
      <c r="H316" s="154">
        <v>418</v>
      </c>
      <c r="I316" s="155"/>
      <c r="L316" s="150"/>
      <c r="M316" s="156"/>
      <c r="T316" s="157"/>
      <c r="AT316" s="152" t="s">
        <v>163</v>
      </c>
      <c r="AU316" s="152" t="s">
        <v>82</v>
      </c>
      <c r="AV316" s="12" t="s">
        <v>82</v>
      </c>
      <c r="AW316" s="12" t="s">
        <v>33</v>
      </c>
      <c r="AX316" s="12" t="s">
        <v>72</v>
      </c>
      <c r="AY316" s="152" t="s">
        <v>152</v>
      </c>
    </row>
    <row r="317" spans="2:65" s="13" customFormat="1" ht="10">
      <c r="B317" s="158"/>
      <c r="D317" s="151" t="s">
        <v>163</v>
      </c>
      <c r="E317" s="159" t="s">
        <v>19</v>
      </c>
      <c r="F317" s="160" t="s">
        <v>234</v>
      </c>
      <c r="H317" s="159" t="s">
        <v>19</v>
      </c>
      <c r="I317" s="161"/>
      <c r="L317" s="158"/>
      <c r="M317" s="162"/>
      <c r="T317" s="163"/>
      <c r="AT317" s="159" t="s">
        <v>163</v>
      </c>
      <c r="AU317" s="159" t="s">
        <v>82</v>
      </c>
      <c r="AV317" s="13" t="s">
        <v>80</v>
      </c>
      <c r="AW317" s="13" t="s">
        <v>33</v>
      </c>
      <c r="AX317" s="13" t="s">
        <v>72</v>
      </c>
      <c r="AY317" s="159" t="s">
        <v>152</v>
      </c>
    </row>
    <row r="318" spans="2:65" s="12" customFormat="1" ht="10">
      <c r="B318" s="150"/>
      <c r="D318" s="151" t="s">
        <v>163</v>
      </c>
      <c r="E318" s="152" t="s">
        <v>19</v>
      </c>
      <c r="F318" s="153" t="s">
        <v>389</v>
      </c>
      <c r="H318" s="154">
        <v>70</v>
      </c>
      <c r="I318" s="155"/>
      <c r="L318" s="150"/>
      <c r="M318" s="156"/>
      <c r="T318" s="157"/>
      <c r="AT318" s="152" t="s">
        <v>163</v>
      </c>
      <c r="AU318" s="152" t="s">
        <v>82</v>
      </c>
      <c r="AV318" s="12" t="s">
        <v>82</v>
      </c>
      <c r="AW318" s="12" t="s">
        <v>33</v>
      </c>
      <c r="AX318" s="12" t="s">
        <v>72</v>
      </c>
      <c r="AY318" s="152" t="s">
        <v>152</v>
      </c>
    </row>
    <row r="319" spans="2:65" s="14" customFormat="1" ht="10">
      <c r="B319" s="164"/>
      <c r="D319" s="151" t="s">
        <v>163</v>
      </c>
      <c r="E319" s="165" t="s">
        <v>19</v>
      </c>
      <c r="F319" s="166" t="s">
        <v>218</v>
      </c>
      <c r="H319" s="167">
        <v>488</v>
      </c>
      <c r="I319" s="168"/>
      <c r="L319" s="164"/>
      <c r="M319" s="169"/>
      <c r="T319" s="170"/>
      <c r="AT319" s="165" t="s">
        <v>163</v>
      </c>
      <c r="AU319" s="165" t="s">
        <v>82</v>
      </c>
      <c r="AV319" s="14" t="s">
        <v>159</v>
      </c>
      <c r="AW319" s="14" t="s">
        <v>33</v>
      </c>
      <c r="AX319" s="14" t="s">
        <v>80</v>
      </c>
      <c r="AY319" s="165" t="s">
        <v>152</v>
      </c>
    </row>
    <row r="320" spans="2:65" s="1" customFormat="1" ht="24.15" customHeight="1">
      <c r="B320" s="34"/>
      <c r="C320" s="133" t="s">
        <v>390</v>
      </c>
      <c r="D320" s="133" t="s">
        <v>154</v>
      </c>
      <c r="E320" s="134" t="s">
        <v>391</v>
      </c>
      <c r="F320" s="135" t="s">
        <v>392</v>
      </c>
      <c r="G320" s="136" t="s">
        <v>269</v>
      </c>
      <c r="H320" s="137">
        <v>58</v>
      </c>
      <c r="I320" s="138"/>
      <c r="J320" s="139">
        <f>ROUND(I320*H320,2)</f>
        <v>0</v>
      </c>
      <c r="K320" s="135" t="s">
        <v>158</v>
      </c>
      <c r="L320" s="34"/>
      <c r="M320" s="140" t="s">
        <v>19</v>
      </c>
      <c r="N320" s="141" t="s">
        <v>43</v>
      </c>
      <c r="P320" s="142">
        <f>O320*H320</f>
        <v>0</v>
      </c>
      <c r="Q320" s="142">
        <v>0</v>
      </c>
      <c r="R320" s="142">
        <f>Q320*H320</f>
        <v>0</v>
      </c>
      <c r="S320" s="142">
        <v>3.0000000000000001E-3</v>
      </c>
      <c r="T320" s="143">
        <f>S320*H320</f>
        <v>0.17400000000000002</v>
      </c>
      <c r="AR320" s="144" t="s">
        <v>159</v>
      </c>
      <c r="AT320" s="144" t="s">
        <v>154</v>
      </c>
      <c r="AU320" s="144" t="s">
        <v>82</v>
      </c>
      <c r="AY320" s="19" t="s">
        <v>152</v>
      </c>
      <c r="BE320" s="145">
        <f>IF(N320="základní",J320,0)</f>
        <v>0</v>
      </c>
      <c r="BF320" s="145">
        <f>IF(N320="snížená",J320,0)</f>
        <v>0</v>
      </c>
      <c r="BG320" s="145">
        <f>IF(N320="zákl. přenesená",J320,0)</f>
        <v>0</v>
      </c>
      <c r="BH320" s="145">
        <f>IF(N320="sníž. přenesená",J320,0)</f>
        <v>0</v>
      </c>
      <c r="BI320" s="145">
        <f>IF(N320="nulová",J320,0)</f>
        <v>0</v>
      </c>
      <c r="BJ320" s="19" t="s">
        <v>80</v>
      </c>
      <c r="BK320" s="145">
        <f>ROUND(I320*H320,2)</f>
        <v>0</v>
      </c>
      <c r="BL320" s="19" t="s">
        <v>159</v>
      </c>
      <c r="BM320" s="144" t="s">
        <v>393</v>
      </c>
    </row>
    <row r="321" spans="2:65" s="1" customFormat="1" ht="10">
      <c r="B321" s="34"/>
      <c r="D321" s="146" t="s">
        <v>161</v>
      </c>
      <c r="F321" s="147" t="s">
        <v>394</v>
      </c>
      <c r="I321" s="148"/>
      <c r="L321" s="34"/>
      <c r="M321" s="149"/>
      <c r="T321" s="55"/>
      <c r="AT321" s="19" t="s">
        <v>161</v>
      </c>
      <c r="AU321" s="19" t="s">
        <v>82</v>
      </c>
    </row>
    <row r="322" spans="2:65" s="13" customFormat="1" ht="10">
      <c r="B322" s="158"/>
      <c r="D322" s="151" t="s">
        <v>163</v>
      </c>
      <c r="E322" s="159" t="s">
        <v>19</v>
      </c>
      <c r="F322" s="160" t="s">
        <v>232</v>
      </c>
      <c r="H322" s="159" t="s">
        <v>19</v>
      </c>
      <c r="I322" s="161"/>
      <c r="L322" s="158"/>
      <c r="M322" s="162"/>
      <c r="T322" s="163"/>
      <c r="AT322" s="159" t="s">
        <v>163</v>
      </c>
      <c r="AU322" s="159" t="s">
        <v>82</v>
      </c>
      <c r="AV322" s="13" t="s">
        <v>80</v>
      </c>
      <c r="AW322" s="13" t="s">
        <v>33</v>
      </c>
      <c r="AX322" s="13" t="s">
        <v>72</v>
      </c>
      <c r="AY322" s="159" t="s">
        <v>152</v>
      </c>
    </row>
    <row r="323" spans="2:65" s="12" customFormat="1" ht="10">
      <c r="B323" s="150"/>
      <c r="D323" s="151" t="s">
        <v>163</v>
      </c>
      <c r="E323" s="152" t="s">
        <v>19</v>
      </c>
      <c r="F323" s="153" t="s">
        <v>395</v>
      </c>
      <c r="H323" s="154">
        <v>58</v>
      </c>
      <c r="I323" s="155"/>
      <c r="L323" s="150"/>
      <c r="M323" s="156"/>
      <c r="T323" s="157"/>
      <c r="AT323" s="152" t="s">
        <v>163</v>
      </c>
      <c r="AU323" s="152" t="s">
        <v>82</v>
      </c>
      <c r="AV323" s="12" t="s">
        <v>82</v>
      </c>
      <c r="AW323" s="12" t="s">
        <v>33</v>
      </c>
      <c r="AX323" s="12" t="s">
        <v>80</v>
      </c>
      <c r="AY323" s="152" t="s">
        <v>152</v>
      </c>
    </row>
    <row r="324" spans="2:65" s="1" customFormat="1" ht="24.15" customHeight="1">
      <c r="B324" s="34"/>
      <c r="C324" s="133" t="s">
        <v>396</v>
      </c>
      <c r="D324" s="133" t="s">
        <v>154</v>
      </c>
      <c r="E324" s="134" t="s">
        <v>397</v>
      </c>
      <c r="F324" s="135" t="s">
        <v>398</v>
      </c>
      <c r="G324" s="136" t="s">
        <v>269</v>
      </c>
      <c r="H324" s="137">
        <v>10</v>
      </c>
      <c r="I324" s="138"/>
      <c r="J324" s="139">
        <f>ROUND(I324*H324,2)</f>
        <v>0</v>
      </c>
      <c r="K324" s="135" t="s">
        <v>158</v>
      </c>
      <c r="L324" s="34"/>
      <c r="M324" s="140" t="s">
        <v>19</v>
      </c>
      <c r="N324" s="141" t="s">
        <v>43</v>
      </c>
      <c r="P324" s="142">
        <f>O324*H324</f>
        <v>0</v>
      </c>
      <c r="Q324" s="142">
        <v>0</v>
      </c>
      <c r="R324" s="142">
        <f>Q324*H324</f>
        <v>0</v>
      </c>
      <c r="S324" s="142">
        <v>1.4999999999999999E-2</v>
      </c>
      <c r="T324" s="143">
        <f>S324*H324</f>
        <v>0.15</v>
      </c>
      <c r="AR324" s="144" t="s">
        <v>159</v>
      </c>
      <c r="AT324" s="144" t="s">
        <v>154</v>
      </c>
      <c r="AU324" s="144" t="s">
        <v>82</v>
      </c>
      <c r="AY324" s="19" t="s">
        <v>152</v>
      </c>
      <c r="BE324" s="145">
        <f>IF(N324="základní",J324,0)</f>
        <v>0</v>
      </c>
      <c r="BF324" s="145">
        <f>IF(N324="snížená",J324,0)</f>
        <v>0</v>
      </c>
      <c r="BG324" s="145">
        <f>IF(N324="zákl. přenesená",J324,0)</f>
        <v>0</v>
      </c>
      <c r="BH324" s="145">
        <f>IF(N324="sníž. přenesená",J324,0)</f>
        <v>0</v>
      </c>
      <c r="BI324" s="145">
        <f>IF(N324="nulová",J324,0)</f>
        <v>0</v>
      </c>
      <c r="BJ324" s="19" t="s">
        <v>80</v>
      </c>
      <c r="BK324" s="145">
        <f>ROUND(I324*H324,2)</f>
        <v>0</v>
      </c>
      <c r="BL324" s="19" t="s">
        <v>159</v>
      </c>
      <c r="BM324" s="144" t="s">
        <v>399</v>
      </c>
    </row>
    <row r="325" spans="2:65" s="1" customFormat="1" ht="10">
      <c r="B325" s="34"/>
      <c r="D325" s="146" t="s">
        <v>161</v>
      </c>
      <c r="F325" s="147" t="s">
        <v>400</v>
      </c>
      <c r="I325" s="148"/>
      <c r="L325" s="34"/>
      <c r="M325" s="149"/>
      <c r="T325" s="55"/>
      <c r="AT325" s="19" t="s">
        <v>161</v>
      </c>
      <c r="AU325" s="19" t="s">
        <v>82</v>
      </c>
    </row>
    <row r="326" spans="2:65" s="12" customFormat="1" ht="10">
      <c r="B326" s="150"/>
      <c r="D326" s="151" t="s">
        <v>163</v>
      </c>
      <c r="E326" s="152" t="s">
        <v>19</v>
      </c>
      <c r="F326" s="153" t="s">
        <v>401</v>
      </c>
      <c r="H326" s="154">
        <v>10</v>
      </c>
      <c r="I326" s="155"/>
      <c r="L326" s="150"/>
      <c r="M326" s="156"/>
      <c r="T326" s="157"/>
      <c r="AT326" s="152" t="s">
        <v>163</v>
      </c>
      <c r="AU326" s="152" t="s">
        <v>82</v>
      </c>
      <c r="AV326" s="12" t="s">
        <v>82</v>
      </c>
      <c r="AW326" s="12" t="s">
        <v>33</v>
      </c>
      <c r="AX326" s="12" t="s">
        <v>80</v>
      </c>
      <c r="AY326" s="152" t="s">
        <v>152</v>
      </c>
    </row>
    <row r="327" spans="2:65" s="1" customFormat="1" ht="24.15" customHeight="1">
      <c r="B327" s="34"/>
      <c r="C327" s="133" t="s">
        <v>402</v>
      </c>
      <c r="D327" s="133" t="s">
        <v>154</v>
      </c>
      <c r="E327" s="134" t="s">
        <v>403</v>
      </c>
      <c r="F327" s="135" t="s">
        <v>404</v>
      </c>
      <c r="G327" s="136" t="s">
        <v>172</v>
      </c>
      <c r="H327" s="137">
        <v>0.96</v>
      </c>
      <c r="I327" s="138"/>
      <c r="J327" s="139">
        <f>ROUND(I327*H327,2)</f>
        <v>0</v>
      </c>
      <c r="K327" s="135" t="s">
        <v>158</v>
      </c>
      <c r="L327" s="34"/>
      <c r="M327" s="140" t="s">
        <v>19</v>
      </c>
      <c r="N327" s="141" t="s">
        <v>43</v>
      </c>
      <c r="P327" s="142">
        <f>O327*H327</f>
        <v>0</v>
      </c>
      <c r="Q327" s="142">
        <v>0</v>
      </c>
      <c r="R327" s="142">
        <f>Q327*H327</f>
        <v>0</v>
      </c>
      <c r="S327" s="142">
        <v>1.8</v>
      </c>
      <c r="T327" s="143">
        <f>S327*H327</f>
        <v>1.728</v>
      </c>
      <c r="AR327" s="144" t="s">
        <v>159</v>
      </c>
      <c r="AT327" s="144" t="s">
        <v>154</v>
      </c>
      <c r="AU327" s="144" t="s">
        <v>82</v>
      </c>
      <c r="AY327" s="19" t="s">
        <v>152</v>
      </c>
      <c r="BE327" s="145">
        <f>IF(N327="základní",J327,0)</f>
        <v>0</v>
      </c>
      <c r="BF327" s="145">
        <f>IF(N327="snížená",J327,0)</f>
        <v>0</v>
      </c>
      <c r="BG327" s="145">
        <f>IF(N327="zákl. přenesená",J327,0)</f>
        <v>0</v>
      </c>
      <c r="BH327" s="145">
        <f>IF(N327="sníž. přenesená",J327,0)</f>
        <v>0</v>
      </c>
      <c r="BI327" s="145">
        <f>IF(N327="nulová",J327,0)</f>
        <v>0</v>
      </c>
      <c r="BJ327" s="19" t="s">
        <v>80</v>
      </c>
      <c r="BK327" s="145">
        <f>ROUND(I327*H327,2)</f>
        <v>0</v>
      </c>
      <c r="BL327" s="19" t="s">
        <v>159</v>
      </c>
      <c r="BM327" s="144" t="s">
        <v>405</v>
      </c>
    </row>
    <row r="328" spans="2:65" s="1" customFormat="1" ht="10">
      <c r="B328" s="34"/>
      <c r="D328" s="146" t="s">
        <v>161</v>
      </c>
      <c r="F328" s="147" t="s">
        <v>406</v>
      </c>
      <c r="I328" s="148"/>
      <c r="L328" s="34"/>
      <c r="M328" s="149"/>
      <c r="T328" s="55"/>
      <c r="AT328" s="19" t="s">
        <v>161</v>
      </c>
      <c r="AU328" s="19" t="s">
        <v>82</v>
      </c>
    </row>
    <row r="329" spans="2:65" s="13" customFormat="1" ht="10">
      <c r="B329" s="158"/>
      <c r="D329" s="151" t="s">
        <v>163</v>
      </c>
      <c r="E329" s="159" t="s">
        <v>19</v>
      </c>
      <c r="F329" s="160" t="s">
        <v>407</v>
      </c>
      <c r="H329" s="159" t="s">
        <v>19</v>
      </c>
      <c r="I329" s="161"/>
      <c r="L329" s="158"/>
      <c r="M329" s="162"/>
      <c r="T329" s="163"/>
      <c r="AT329" s="159" t="s">
        <v>163</v>
      </c>
      <c r="AU329" s="159" t="s">
        <v>82</v>
      </c>
      <c r="AV329" s="13" t="s">
        <v>80</v>
      </c>
      <c r="AW329" s="13" t="s">
        <v>33</v>
      </c>
      <c r="AX329" s="13" t="s">
        <v>72</v>
      </c>
      <c r="AY329" s="159" t="s">
        <v>152</v>
      </c>
    </row>
    <row r="330" spans="2:65" s="12" customFormat="1" ht="10">
      <c r="B330" s="150"/>
      <c r="D330" s="151" t="s">
        <v>163</v>
      </c>
      <c r="E330" s="152" t="s">
        <v>19</v>
      </c>
      <c r="F330" s="153" t="s">
        <v>408</v>
      </c>
      <c r="H330" s="154">
        <v>0.3</v>
      </c>
      <c r="I330" s="155"/>
      <c r="L330" s="150"/>
      <c r="M330" s="156"/>
      <c r="T330" s="157"/>
      <c r="AT330" s="152" t="s">
        <v>163</v>
      </c>
      <c r="AU330" s="152" t="s">
        <v>82</v>
      </c>
      <c r="AV330" s="12" t="s">
        <v>82</v>
      </c>
      <c r="AW330" s="12" t="s">
        <v>33</v>
      </c>
      <c r="AX330" s="12" t="s">
        <v>72</v>
      </c>
      <c r="AY330" s="152" t="s">
        <v>152</v>
      </c>
    </row>
    <row r="331" spans="2:65" s="13" customFormat="1" ht="10">
      <c r="B331" s="158"/>
      <c r="D331" s="151" t="s">
        <v>163</v>
      </c>
      <c r="E331" s="159" t="s">
        <v>19</v>
      </c>
      <c r="F331" s="160" t="s">
        <v>409</v>
      </c>
      <c r="H331" s="159" t="s">
        <v>19</v>
      </c>
      <c r="I331" s="161"/>
      <c r="L331" s="158"/>
      <c r="M331" s="162"/>
      <c r="T331" s="163"/>
      <c r="AT331" s="159" t="s">
        <v>163</v>
      </c>
      <c r="AU331" s="159" t="s">
        <v>82</v>
      </c>
      <c r="AV331" s="13" t="s">
        <v>80</v>
      </c>
      <c r="AW331" s="13" t="s">
        <v>33</v>
      </c>
      <c r="AX331" s="13" t="s">
        <v>72</v>
      </c>
      <c r="AY331" s="159" t="s">
        <v>152</v>
      </c>
    </row>
    <row r="332" spans="2:65" s="12" customFormat="1" ht="10">
      <c r="B332" s="150"/>
      <c r="D332" s="151" t="s">
        <v>163</v>
      </c>
      <c r="E332" s="152" t="s">
        <v>19</v>
      </c>
      <c r="F332" s="153" t="s">
        <v>410</v>
      </c>
      <c r="H332" s="154">
        <v>0.48</v>
      </c>
      <c r="I332" s="155"/>
      <c r="L332" s="150"/>
      <c r="M332" s="156"/>
      <c r="T332" s="157"/>
      <c r="AT332" s="152" t="s">
        <v>163</v>
      </c>
      <c r="AU332" s="152" t="s">
        <v>82</v>
      </c>
      <c r="AV332" s="12" t="s">
        <v>82</v>
      </c>
      <c r="AW332" s="12" t="s">
        <v>33</v>
      </c>
      <c r="AX332" s="12" t="s">
        <v>72</v>
      </c>
      <c r="AY332" s="152" t="s">
        <v>152</v>
      </c>
    </row>
    <row r="333" spans="2:65" s="13" customFormat="1" ht="10">
      <c r="B333" s="158"/>
      <c r="D333" s="151" t="s">
        <v>163</v>
      </c>
      <c r="E333" s="159" t="s">
        <v>19</v>
      </c>
      <c r="F333" s="160" t="s">
        <v>411</v>
      </c>
      <c r="H333" s="159" t="s">
        <v>19</v>
      </c>
      <c r="I333" s="161"/>
      <c r="L333" s="158"/>
      <c r="M333" s="162"/>
      <c r="T333" s="163"/>
      <c r="AT333" s="159" t="s">
        <v>163</v>
      </c>
      <c r="AU333" s="159" t="s">
        <v>82</v>
      </c>
      <c r="AV333" s="13" t="s">
        <v>80</v>
      </c>
      <c r="AW333" s="13" t="s">
        <v>33</v>
      </c>
      <c r="AX333" s="13" t="s">
        <v>72</v>
      </c>
      <c r="AY333" s="159" t="s">
        <v>152</v>
      </c>
    </row>
    <row r="334" spans="2:65" s="12" customFormat="1" ht="10">
      <c r="B334" s="150"/>
      <c r="D334" s="151" t="s">
        <v>163</v>
      </c>
      <c r="E334" s="152" t="s">
        <v>19</v>
      </c>
      <c r="F334" s="153" t="s">
        <v>412</v>
      </c>
      <c r="H334" s="154">
        <v>0.18</v>
      </c>
      <c r="I334" s="155"/>
      <c r="L334" s="150"/>
      <c r="M334" s="156"/>
      <c r="T334" s="157"/>
      <c r="AT334" s="152" t="s">
        <v>163</v>
      </c>
      <c r="AU334" s="152" t="s">
        <v>82</v>
      </c>
      <c r="AV334" s="12" t="s">
        <v>82</v>
      </c>
      <c r="AW334" s="12" t="s">
        <v>33</v>
      </c>
      <c r="AX334" s="12" t="s">
        <v>72</v>
      </c>
      <c r="AY334" s="152" t="s">
        <v>152</v>
      </c>
    </row>
    <row r="335" spans="2:65" s="14" customFormat="1" ht="10">
      <c r="B335" s="164"/>
      <c r="D335" s="151" t="s">
        <v>163</v>
      </c>
      <c r="E335" s="165" t="s">
        <v>19</v>
      </c>
      <c r="F335" s="166" t="s">
        <v>218</v>
      </c>
      <c r="H335" s="167">
        <v>0.96</v>
      </c>
      <c r="I335" s="168"/>
      <c r="L335" s="164"/>
      <c r="M335" s="169"/>
      <c r="T335" s="170"/>
      <c r="AT335" s="165" t="s">
        <v>163</v>
      </c>
      <c r="AU335" s="165" t="s">
        <v>82</v>
      </c>
      <c r="AV335" s="14" t="s">
        <v>159</v>
      </c>
      <c r="AW335" s="14" t="s">
        <v>33</v>
      </c>
      <c r="AX335" s="14" t="s">
        <v>80</v>
      </c>
      <c r="AY335" s="165" t="s">
        <v>152</v>
      </c>
    </row>
    <row r="336" spans="2:65" s="1" customFormat="1" ht="16.5" customHeight="1">
      <c r="B336" s="34"/>
      <c r="C336" s="133" t="s">
        <v>413</v>
      </c>
      <c r="D336" s="133" t="s">
        <v>154</v>
      </c>
      <c r="E336" s="134" t="s">
        <v>414</v>
      </c>
      <c r="F336" s="135" t="s">
        <v>415</v>
      </c>
      <c r="G336" s="136" t="s">
        <v>416</v>
      </c>
      <c r="H336" s="137">
        <v>39.75</v>
      </c>
      <c r="I336" s="138"/>
      <c r="J336" s="139">
        <f>ROUND(I336*H336,2)</f>
        <v>0</v>
      </c>
      <c r="K336" s="135" t="s">
        <v>158</v>
      </c>
      <c r="L336" s="34"/>
      <c r="M336" s="140" t="s">
        <v>19</v>
      </c>
      <c r="N336" s="141" t="s">
        <v>43</v>
      </c>
      <c r="P336" s="142">
        <f>O336*H336</f>
        <v>0</v>
      </c>
      <c r="Q336" s="142">
        <v>2.0000000000000002E-5</v>
      </c>
      <c r="R336" s="142">
        <f>Q336*H336</f>
        <v>7.9500000000000003E-4</v>
      </c>
      <c r="S336" s="142">
        <v>2E-3</v>
      </c>
      <c r="T336" s="143">
        <f>S336*H336</f>
        <v>7.9500000000000001E-2</v>
      </c>
      <c r="AR336" s="144" t="s">
        <v>159</v>
      </c>
      <c r="AT336" s="144" t="s">
        <v>154</v>
      </c>
      <c r="AU336" s="144" t="s">
        <v>82</v>
      </c>
      <c r="AY336" s="19" t="s">
        <v>152</v>
      </c>
      <c r="BE336" s="145">
        <f>IF(N336="základní",J336,0)</f>
        <v>0</v>
      </c>
      <c r="BF336" s="145">
        <f>IF(N336="snížená",J336,0)</f>
        <v>0</v>
      </c>
      <c r="BG336" s="145">
        <f>IF(N336="zákl. přenesená",J336,0)</f>
        <v>0</v>
      </c>
      <c r="BH336" s="145">
        <f>IF(N336="sníž. přenesená",J336,0)</f>
        <v>0</v>
      </c>
      <c r="BI336" s="145">
        <f>IF(N336="nulová",J336,0)</f>
        <v>0</v>
      </c>
      <c r="BJ336" s="19" t="s">
        <v>80</v>
      </c>
      <c r="BK336" s="145">
        <f>ROUND(I336*H336,2)</f>
        <v>0</v>
      </c>
      <c r="BL336" s="19" t="s">
        <v>159</v>
      </c>
      <c r="BM336" s="144" t="s">
        <v>417</v>
      </c>
    </row>
    <row r="337" spans="2:65" s="1" customFormat="1" ht="10">
      <c r="B337" s="34"/>
      <c r="D337" s="146" t="s">
        <v>161</v>
      </c>
      <c r="F337" s="147" t="s">
        <v>418</v>
      </c>
      <c r="I337" s="148"/>
      <c r="L337" s="34"/>
      <c r="M337" s="149"/>
      <c r="T337" s="55"/>
      <c r="AT337" s="19" t="s">
        <v>161</v>
      </c>
      <c r="AU337" s="19" t="s">
        <v>82</v>
      </c>
    </row>
    <row r="338" spans="2:65" s="13" customFormat="1" ht="10">
      <c r="B338" s="158"/>
      <c r="D338" s="151" t="s">
        <v>163</v>
      </c>
      <c r="E338" s="159" t="s">
        <v>19</v>
      </c>
      <c r="F338" s="160" t="s">
        <v>232</v>
      </c>
      <c r="H338" s="159" t="s">
        <v>19</v>
      </c>
      <c r="I338" s="161"/>
      <c r="L338" s="158"/>
      <c r="M338" s="162"/>
      <c r="T338" s="163"/>
      <c r="AT338" s="159" t="s">
        <v>163</v>
      </c>
      <c r="AU338" s="159" t="s">
        <v>82</v>
      </c>
      <c r="AV338" s="13" t="s">
        <v>80</v>
      </c>
      <c r="AW338" s="13" t="s">
        <v>33</v>
      </c>
      <c r="AX338" s="13" t="s">
        <v>72</v>
      </c>
      <c r="AY338" s="159" t="s">
        <v>152</v>
      </c>
    </row>
    <row r="339" spans="2:65" s="12" customFormat="1" ht="10">
      <c r="B339" s="150"/>
      <c r="D339" s="151" t="s">
        <v>163</v>
      </c>
      <c r="E339" s="152" t="s">
        <v>19</v>
      </c>
      <c r="F339" s="153" t="s">
        <v>419</v>
      </c>
      <c r="H339" s="154">
        <v>24.75</v>
      </c>
      <c r="I339" s="155"/>
      <c r="L339" s="150"/>
      <c r="M339" s="156"/>
      <c r="T339" s="157"/>
      <c r="AT339" s="152" t="s">
        <v>163</v>
      </c>
      <c r="AU339" s="152" t="s">
        <v>82</v>
      </c>
      <c r="AV339" s="12" t="s">
        <v>82</v>
      </c>
      <c r="AW339" s="12" t="s">
        <v>33</v>
      </c>
      <c r="AX339" s="12" t="s">
        <v>72</v>
      </c>
      <c r="AY339" s="152" t="s">
        <v>152</v>
      </c>
    </row>
    <row r="340" spans="2:65" s="13" customFormat="1" ht="10">
      <c r="B340" s="158"/>
      <c r="D340" s="151" t="s">
        <v>163</v>
      </c>
      <c r="E340" s="159" t="s">
        <v>19</v>
      </c>
      <c r="F340" s="160" t="s">
        <v>234</v>
      </c>
      <c r="H340" s="159" t="s">
        <v>19</v>
      </c>
      <c r="I340" s="161"/>
      <c r="L340" s="158"/>
      <c r="M340" s="162"/>
      <c r="T340" s="163"/>
      <c r="AT340" s="159" t="s">
        <v>163</v>
      </c>
      <c r="AU340" s="159" t="s">
        <v>82</v>
      </c>
      <c r="AV340" s="13" t="s">
        <v>80</v>
      </c>
      <c r="AW340" s="13" t="s">
        <v>33</v>
      </c>
      <c r="AX340" s="13" t="s">
        <v>72</v>
      </c>
      <c r="AY340" s="159" t="s">
        <v>152</v>
      </c>
    </row>
    <row r="341" spans="2:65" s="12" customFormat="1" ht="10">
      <c r="B341" s="150"/>
      <c r="D341" s="151" t="s">
        <v>163</v>
      </c>
      <c r="E341" s="152" t="s">
        <v>19</v>
      </c>
      <c r="F341" s="153" t="s">
        <v>420</v>
      </c>
      <c r="H341" s="154">
        <v>15</v>
      </c>
      <c r="I341" s="155"/>
      <c r="L341" s="150"/>
      <c r="M341" s="156"/>
      <c r="T341" s="157"/>
      <c r="AT341" s="152" t="s">
        <v>163</v>
      </c>
      <c r="AU341" s="152" t="s">
        <v>82</v>
      </c>
      <c r="AV341" s="12" t="s">
        <v>82</v>
      </c>
      <c r="AW341" s="12" t="s">
        <v>33</v>
      </c>
      <c r="AX341" s="12" t="s">
        <v>72</v>
      </c>
      <c r="AY341" s="152" t="s">
        <v>152</v>
      </c>
    </row>
    <row r="342" spans="2:65" s="14" customFormat="1" ht="10">
      <c r="B342" s="164"/>
      <c r="D342" s="151" t="s">
        <v>163</v>
      </c>
      <c r="E342" s="165" t="s">
        <v>19</v>
      </c>
      <c r="F342" s="166" t="s">
        <v>218</v>
      </c>
      <c r="H342" s="167">
        <v>39.75</v>
      </c>
      <c r="I342" s="168"/>
      <c r="L342" s="164"/>
      <c r="M342" s="169"/>
      <c r="T342" s="170"/>
      <c r="AT342" s="165" t="s">
        <v>163</v>
      </c>
      <c r="AU342" s="165" t="s">
        <v>82</v>
      </c>
      <c r="AV342" s="14" t="s">
        <v>159</v>
      </c>
      <c r="AW342" s="14" t="s">
        <v>33</v>
      </c>
      <c r="AX342" s="14" t="s">
        <v>80</v>
      </c>
      <c r="AY342" s="165" t="s">
        <v>152</v>
      </c>
    </row>
    <row r="343" spans="2:65" s="1" customFormat="1" ht="16.5" customHeight="1">
      <c r="B343" s="34"/>
      <c r="C343" s="133" t="s">
        <v>421</v>
      </c>
      <c r="D343" s="133" t="s">
        <v>154</v>
      </c>
      <c r="E343" s="134" t="s">
        <v>422</v>
      </c>
      <c r="F343" s="135" t="s">
        <v>423</v>
      </c>
      <c r="G343" s="136" t="s">
        <v>416</v>
      </c>
      <c r="H343" s="137">
        <v>755.25</v>
      </c>
      <c r="I343" s="138"/>
      <c r="J343" s="139">
        <f>ROUND(I343*H343,2)</f>
        <v>0</v>
      </c>
      <c r="K343" s="135" t="s">
        <v>158</v>
      </c>
      <c r="L343" s="34"/>
      <c r="M343" s="140" t="s">
        <v>19</v>
      </c>
      <c r="N343" s="141" t="s">
        <v>43</v>
      </c>
      <c r="P343" s="142">
        <f>O343*H343</f>
        <v>0</v>
      </c>
      <c r="Q343" s="142">
        <v>2.0000000000000002E-5</v>
      </c>
      <c r="R343" s="142">
        <f>Q343*H343</f>
        <v>1.5105E-2</v>
      </c>
      <c r="S343" s="142">
        <v>2E-3</v>
      </c>
      <c r="T343" s="143">
        <f>S343*H343</f>
        <v>1.5105</v>
      </c>
      <c r="AR343" s="144" t="s">
        <v>159</v>
      </c>
      <c r="AT343" s="144" t="s">
        <v>154</v>
      </c>
      <c r="AU343" s="144" t="s">
        <v>82</v>
      </c>
      <c r="AY343" s="19" t="s">
        <v>152</v>
      </c>
      <c r="BE343" s="145">
        <f>IF(N343="základní",J343,0)</f>
        <v>0</v>
      </c>
      <c r="BF343" s="145">
        <f>IF(N343="snížená",J343,0)</f>
        <v>0</v>
      </c>
      <c r="BG343" s="145">
        <f>IF(N343="zákl. přenesená",J343,0)</f>
        <v>0</v>
      </c>
      <c r="BH343" s="145">
        <f>IF(N343="sníž. přenesená",J343,0)</f>
        <v>0</v>
      </c>
      <c r="BI343" s="145">
        <f>IF(N343="nulová",J343,0)</f>
        <v>0</v>
      </c>
      <c r="BJ343" s="19" t="s">
        <v>80</v>
      </c>
      <c r="BK343" s="145">
        <f>ROUND(I343*H343,2)</f>
        <v>0</v>
      </c>
      <c r="BL343" s="19" t="s">
        <v>159</v>
      </c>
      <c r="BM343" s="144" t="s">
        <v>424</v>
      </c>
    </row>
    <row r="344" spans="2:65" s="1" customFormat="1" ht="10">
      <c r="B344" s="34"/>
      <c r="D344" s="146" t="s">
        <v>161</v>
      </c>
      <c r="F344" s="147" t="s">
        <v>425</v>
      </c>
      <c r="I344" s="148"/>
      <c r="L344" s="34"/>
      <c r="M344" s="149"/>
      <c r="T344" s="55"/>
      <c r="AT344" s="19" t="s">
        <v>161</v>
      </c>
      <c r="AU344" s="19" t="s">
        <v>82</v>
      </c>
    </row>
    <row r="345" spans="2:65" s="13" customFormat="1" ht="10">
      <c r="B345" s="158"/>
      <c r="D345" s="151" t="s">
        <v>163</v>
      </c>
      <c r="E345" s="159" t="s">
        <v>19</v>
      </c>
      <c r="F345" s="160" t="s">
        <v>232</v>
      </c>
      <c r="H345" s="159" t="s">
        <v>19</v>
      </c>
      <c r="I345" s="161"/>
      <c r="L345" s="158"/>
      <c r="M345" s="162"/>
      <c r="T345" s="163"/>
      <c r="AT345" s="159" t="s">
        <v>163</v>
      </c>
      <c r="AU345" s="159" t="s">
        <v>82</v>
      </c>
      <c r="AV345" s="13" t="s">
        <v>80</v>
      </c>
      <c r="AW345" s="13" t="s">
        <v>33</v>
      </c>
      <c r="AX345" s="13" t="s">
        <v>72</v>
      </c>
      <c r="AY345" s="159" t="s">
        <v>152</v>
      </c>
    </row>
    <row r="346" spans="2:65" s="12" customFormat="1" ht="10">
      <c r="B346" s="150"/>
      <c r="D346" s="151" t="s">
        <v>163</v>
      </c>
      <c r="E346" s="152" t="s">
        <v>19</v>
      </c>
      <c r="F346" s="153" t="s">
        <v>426</v>
      </c>
      <c r="H346" s="154">
        <v>470.25</v>
      </c>
      <c r="I346" s="155"/>
      <c r="L346" s="150"/>
      <c r="M346" s="156"/>
      <c r="T346" s="157"/>
      <c r="AT346" s="152" t="s">
        <v>163</v>
      </c>
      <c r="AU346" s="152" t="s">
        <v>82</v>
      </c>
      <c r="AV346" s="12" t="s">
        <v>82</v>
      </c>
      <c r="AW346" s="12" t="s">
        <v>33</v>
      </c>
      <c r="AX346" s="12" t="s">
        <v>72</v>
      </c>
      <c r="AY346" s="152" t="s">
        <v>152</v>
      </c>
    </row>
    <row r="347" spans="2:65" s="13" customFormat="1" ht="10">
      <c r="B347" s="158"/>
      <c r="D347" s="151" t="s">
        <v>163</v>
      </c>
      <c r="E347" s="159" t="s">
        <v>19</v>
      </c>
      <c r="F347" s="160" t="s">
        <v>234</v>
      </c>
      <c r="H347" s="159" t="s">
        <v>19</v>
      </c>
      <c r="I347" s="161"/>
      <c r="L347" s="158"/>
      <c r="M347" s="162"/>
      <c r="T347" s="163"/>
      <c r="AT347" s="159" t="s">
        <v>163</v>
      </c>
      <c r="AU347" s="159" t="s">
        <v>82</v>
      </c>
      <c r="AV347" s="13" t="s">
        <v>80</v>
      </c>
      <c r="AW347" s="13" t="s">
        <v>33</v>
      </c>
      <c r="AX347" s="13" t="s">
        <v>72</v>
      </c>
      <c r="AY347" s="159" t="s">
        <v>152</v>
      </c>
    </row>
    <row r="348" spans="2:65" s="12" customFormat="1" ht="10">
      <c r="B348" s="150"/>
      <c r="D348" s="151" t="s">
        <v>163</v>
      </c>
      <c r="E348" s="152" t="s">
        <v>19</v>
      </c>
      <c r="F348" s="153" t="s">
        <v>427</v>
      </c>
      <c r="H348" s="154">
        <v>285</v>
      </c>
      <c r="I348" s="155"/>
      <c r="L348" s="150"/>
      <c r="M348" s="156"/>
      <c r="T348" s="157"/>
      <c r="AT348" s="152" t="s">
        <v>163</v>
      </c>
      <c r="AU348" s="152" t="s">
        <v>82</v>
      </c>
      <c r="AV348" s="12" t="s">
        <v>82</v>
      </c>
      <c r="AW348" s="12" t="s">
        <v>33</v>
      </c>
      <c r="AX348" s="12" t="s">
        <v>72</v>
      </c>
      <c r="AY348" s="152" t="s">
        <v>152</v>
      </c>
    </row>
    <row r="349" spans="2:65" s="14" customFormat="1" ht="10">
      <c r="B349" s="164"/>
      <c r="D349" s="151" t="s">
        <v>163</v>
      </c>
      <c r="E349" s="165" t="s">
        <v>19</v>
      </c>
      <c r="F349" s="166" t="s">
        <v>218</v>
      </c>
      <c r="H349" s="167">
        <v>755.25</v>
      </c>
      <c r="I349" s="168"/>
      <c r="L349" s="164"/>
      <c r="M349" s="169"/>
      <c r="T349" s="170"/>
      <c r="AT349" s="165" t="s">
        <v>163</v>
      </c>
      <c r="AU349" s="165" t="s">
        <v>82</v>
      </c>
      <c r="AV349" s="14" t="s">
        <v>159</v>
      </c>
      <c r="AW349" s="14" t="s">
        <v>33</v>
      </c>
      <c r="AX349" s="14" t="s">
        <v>80</v>
      </c>
      <c r="AY349" s="165" t="s">
        <v>152</v>
      </c>
    </row>
    <row r="350" spans="2:65" s="1" customFormat="1" ht="16.5" customHeight="1">
      <c r="B350" s="34"/>
      <c r="C350" s="133" t="s">
        <v>428</v>
      </c>
      <c r="D350" s="133" t="s">
        <v>154</v>
      </c>
      <c r="E350" s="134" t="s">
        <v>429</v>
      </c>
      <c r="F350" s="135" t="s">
        <v>430</v>
      </c>
      <c r="G350" s="136" t="s">
        <v>416</v>
      </c>
      <c r="H350" s="137">
        <v>110</v>
      </c>
      <c r="I350" s="138"/>
      <c r="J350" s="139">
        <f>ROUND(I350*H350,2)</f>
        <v>0</v>
      </c>
      <c r="K350" s="135" t="s">
        <v>158</v>
      </c>
      <c r="L350" s="34"/>
      <c r="M350" s="140" t="s">
        <v>19</v>
      </c>
      <c r="N350" s="141" t="s">
        <v>43</v>
      </c>
      <c r="P350" s="142">
        <f>O350*H350</f>
        <v>0</v>
      </c>
      <c r="Q350" s="142">
        <v>3.0000000000000001E-5</v>
      </c>
      <c r="R350" s="142">
        <f>Q350*H350</f>
        <v>3.3E-3</v>
      </c>
      <c r="S350" s="142">
        <v>3.0000000000000001E-3</v>
      </c>
      <c r="T350" s="143">
        <f>S350*H350</f>
        <v>0.33</v>
      </c>
      <c r="AR350" s="144" t="s">
        <v>159</v>
      </c>
      <c r="AT350" s="144" t="s">
        <v>154</v>
      </c>
      <c r="AU350" s="144" t="s">
        <v>82</v>
      </c>
      <c r="AY350" s="19" t="s">
        <v>152</v>
      </c>
      <c r="BE350" s="145">
        <f>IF(N350="základní",J350,0)</f>
        <v>0</v>
      </c>
      <c r="BF350" s="145">
        <f>IF(N350="snížená",J350,0)</f>
        <v>0</v>
      </c>
      <c r="BG350" s="145">
        <f>IF(N350="zákl. přenesená",J350,0)</f>
        <v>0</v>
      </c>
      <c r="BH350" s="145">
        <f>IF(N350="sníž. přenesená",J350,0)</f>
        <v>0</v>
      </c>
      <c r="BI350" s="145">
        <f>IF(N350="nulová",J350,0)</f>
        <v>0</v>
      </c>
      <c r="BJ350" s="19" t="s">
        <v>80</v>
      </c>
      <c r="BK350" s="145">
        <f>ROUND(I350*H350,2)</f>
        <v>0</v>
      </c>
      <c r="BL350" s="19" t="s">
        <v>159</v>
      </c>
      <c r="BM350" s="144" t="s">
        <v>431</v>
      </c>
    </row>
    <row r="351" spans="2:65" s="1" customFormat="1" ht="10">
      <c r="B351" s="34"/>
      <c r="D351" s="146" t="s">
        <v>161</v>
      </c>
      <c r="F351" s="147" t="s">
        <v>432</v>
      </c>
      <c r="I351" s="148"/>
      <c r="L351" s="34"/>
      <c r="M351" s="149"/>
      <c r="T351" s="55"/>
      <c r="AT351" s="19" t="s">
        <v>161</v>
      </c>
      <c r="AU351" s="19" t="s">
        <v>82</v>
      </c>
    </row>
    <row r="352" spans="2:65" s="13" customFormat="1" ht="10">
      <c r="B352" s="158"/>
      <c r="D352" s="151" t="s">
        <v>163</v>
      </c>
      <c r="E352" s="159" t="s">
        <v>19</v>
      </c>
      <c r="F352" s="160" t="s">
        <v>232</v>
      </c>
      <c r="H352" s="159" t="s">
        <v>19</v>
      </c>
      <c r="I352" s="161"/>
      <c r="L352" s="158"/>
      <c r="M352" s="162"/>
      <c r="T352" s="163"/>
      <c r="AT352" s="159" t="s">
        <v>163</v>
      </c>
      <c r="AU352" s="159" t="s">
        <v>82</v>
      </c>
      <c r="AV352" s="13" t="s">
        <v>80</v>
      </c>
      <c r="AW352" s="13" t="s">
        <v>33</v>
      </c>
      <c r="AX352" s="13" t="s">
        <v>72</v>
      </c>
      <c r="AY352" s="159" t="s">
        <v>152</v>
      </c>
    </row>
    <row r="353" spans="2:65" s="12" customFormat="1" ht="10">
      <c r="B353" s="150"/>
      <c r="D353" s="151" t="s">
        <v>163</v>
      </c>
      <c r="E353" s="152" t="s">
        <v>19</v>
      </c>
      <c r="F353" s="153" t="s">
        <v>433</v>
      </c>
      <c r="H353" s="154">
        <v>70</v>
      </c>
      <c r="I353" s="155"/>
      <c r="L353" s="150"/>
      <c r="M353" s="156"/>
      <c r="T353" s="157"/>
      <c r="AT353" s="152" t="s">
        <v>163</v>
      </c>
      <c r="AU353" s="152" t="s">
        <v>82</v>
      </c>
      <c r="AV353" s="12" t="s">
        <v>82</v>
      </c>
      <c r="AW353" s="12" t="s">
        <v>33</v>
      </c>
      <c r="AX353" s="12" t="s">
        <v>72</v>
      </c>
      <c r="AY353" s="152" t="s">
        <v>152</v>
      </c>
    </row>
    <row r="354" spans="2:65" s="13" customFormat="1" ht="10">
      <c r="B354" s="158"/>
      <c r="D354" s="151" t="s">
        <v>163</v>
      </c>
      <c r="E354" s="159" t="s">
        <v>19</v>
      </c>
      <c r="F354" s="160" t="s">
        <v>234</v>
      </c>
      <c r="H354" s="159" t="s">
        <v>19</v>
      </c>
      <c r="I354" s="161"/>
      <c r="L354" s="158"/>
      <c r="M354" s="162"/>
      <c r="T354" s="163"/>
      <c r="AT354" s="159" t="s">
        <v>163</v>
      </c>
      <c r="AU354" s="159" t="s">
        <v>82</v>
      </c>
      <c r="AV354" s="13" t="s">
        <v>80</v>
      </c>
      <c r="AW354" s="13" t="s">
        <v>33</v>
      </c>
      <c r="AX354" s="13" t="s">
        <v>72</v>
      </c>
      <c r="AY354" s="159" t="s">
        <v>152</v>
      </c>
    </row>
    <row r="355" spans="2:65" s="12" customFormat="1" ht="10">
      <c r="B355" s="150"/>
      <c r="D355" s="151" t="s">
        <v>163</v>
      </c>
      <c r="E355" s="152" t="s">
        <v>19</v>
      </c>
      <c r="F355" s="153" t="s">
        <v>434</v>
      </c>
      <c r="H355" s="154">
        <v>40</v>
      </c>
      <c r="I355" s="155"/>
      <c r="L355" s="150"/>
      <c r="M355" s="156"/>
      <c r="T355" s="157"/>
      <c r="AT355" s="152" t="s">
        <v>163</v>
      </c>
      <c r="AU355" s="152" t="s">
        <v>82</v>
      </c>
      <c r="AV355" s="12" t="s">
        <v>82</v>
      </c>
      <c r="AW355" s="12" t="s">
        <v>33</v>
      </c>
      <c r="AX355" s="12" t="s">
        <v>72</v>
      </c>
      <c r="AY355" s="152" t="s">
        <v>152</v>
      </c>
    </row>
    <row r="356" spans="2:65" s="14" customFormat="1" ht="10">
      <c r="B356" s="164"/>
      <c r="D356" s="151" t="s">
        <v>163</v>
      </c>
      <c r="E356" s="165" t="s">
        <v>19</v>
      </c>
      <c r="F356" s="166" t="s">
        <v>218</v>
      </c>
      <c r="H356" s="167">
        <v>110</v>
      </c>
      <c r="I356" s="168"/>
      <c r="L356" s="164"/>
      <c r="M356" s="169"/>
      <c r="T356" s="170"/>
      <c r="AT356" s="165" t="s">
        <v>163</v>
      </c>
      <c r="AU356" s="165" t="s">
        <v>82</v>
      </c>
      <c r="AV356" s="14" t="s">
        <v>159</v>
      </c>
      <c r="AW356" s="14" t="s">
        <v>33</v>
      </c>
      <c r="AX356" s="14" t="s">
        <v>80</v>
      </c>
      <c r="AY356" s="165" t="s">
        <v>152</v>
      </c>
    </row>
    <row r="357" spans="2:65" s="1" customFormat="1" ht="21.75" customHeight="1">
      <c r="B357" s="34"/>
      <c r="C357" s="133" t="s">
        <v>435</v>
      </c>
      <c r="D357" s="133" t="s">
        <v>154</v>
      </c>
      <c r="E357" s="134" t="s">
        <v>436</v>
      </c>
      <c r="F357" s="135" t="s">
        <v>437</v>
      </c>
      <c r="G357" s="136" t="s">
        <v>416</v>
      </c>
      <c r="H357" s="137">
        <v>70</v>
      </c>
      <c r="I357" s="138"/>
      <c r="J357" s="139">
        <f>ROUND(I357*H357,2)</f>
        <v>0</v>
      </c>
      <c r="K357" s="135" t="s">
        <v>158</v>
      </c>
      <c r="L357" s="34"/>
      <c r="M357" s="140" t="s">
        <v>19</v>
      </c>
      <c r="N357" s="141" t="s">
        <v>43</v>
      </c>
      <c r="P357" s="142">
        <f>O357*H357</f>
        <v>0</v>
      </c>
      <c r="Q357" s="142">
        <v>0</v>
      </c>
      <c r="R357" s="142">
        <f>Q357*H357</f>
        <v>0</v>
      </c>
      <c r="S357" s="142">
        <v>6.0000000000000001E-3</v>
      </c>
      <c r="T357" s="143">
        <f>S357*H357</f>
        <v>0.42</v>
      </c>
      <c r="AR357" s="144" t="s">
        <v>159</v>
      </c>
      <c r="AT357" s="144" t="s">
        <v>154</v>
      </c>
      <c r="AU357" s="144" t="s">
        <v>82</v>
      </c>
      <c r="AY357" s="19" t="s">
        <v>152</v>
      </c>
      <c r="BE357" s="145">
        <f>IF(N357="základní",J357,0)</f>
        <v>0</v>
      </c>
      <c r="BF357" s="145">
        <f>IF(N357="snížená",J357,0)</f>
        <v>0</v>
      </c>
      <c r="BG357" s="145">
        <f>IF(N357="zákl. přenesená",J357,0)</f>
        <v>0</v>
      </c>
      <c r="BH357" s="145">
        <f>IF(N357="sníž. přenesená",J357,0)</f>
        <v>0</v>
      </c>
      <c r="BI357" s="145">
        <f>IF(N357="nulová",J357,0)</f>
        <v>0</v>
      </c>
      <c r="BJ357" s="19" t="s">
        <v>80</v>
      </c>
      <c r="BK357" s="145">
        <f>ROUND(I357*H357,2)</f>
        <v>0</v>
      </c>
      <c r="BL357" s="19" t="s">
        <v>159</v>
      </c>
      <c r="BM357" s="144" t="s">
        <v>438</v>
      </c>
    </row>
    <row r="358" spans="2:65" s="1" customFormat="1" ht="10">
      <c r="B358" s="34"/>
      <c r="D358" s="146" t="s">
        <v>161</v>
      </c>
      <c r="F358" s="147" t="s">
        <v>439</v>
      </c>
      <c r="I358" s="148"/>
      <c r="L358" s="34"/>
      <c r="M358" s="149"/>
      <c r="T358" s="55"/>
      <c r="AT358" s="19" t="s">
        <v>161</v>
      </c>
      <c r="AU358" s="19" t="s">
        <v>82</v>
      </c>
    </row>
    <row r="359" spans="2:65" s="13" customFormat="1" ht="10">
      <c r="B359" s="158"/>
      <c r="D359" s="151" t="s">
        <v>163</v>
      </c>
      <c r="E359" s="159" t="s">
        <v>19</v>
      </c>
      <c r="F359" s="160" t="s">
        <v>232</v>
      </c>
      <c r="H359" s="159" t="s">
        <v>19</v>
      </c>
      <c r="I359" s="161"/>
      <c r="L359" s="158"/>
      <c r="M359" s="162"/>
      <c r="T359" s="163"/>
      <c r="AT359" s="159" t="s">
        <v>163</v>
      </c>
      <c r="AU359" s="159" t="s">
        <v>82</v>
      </c>
      <c r="AV359" s="13" t="s">
        <v>80</v>
      </c>
      <c r="AW359" s="13" t="s">
        <v>33</v>
      </c>
      <c r="AX359" s="13" t="s">
        <v>72</v>
      </c>
      <c r="AY359" s="159" t="s">
        <v>152</v>
      </c>
    </row>
    <row r="360" spans="2:65" s="12" customFormat="1" ht="10">
      <c r="B360" s="150"/>
      <c r="D360" s="151" t="s">
        <v>163</v>
      </c>
      <c r="E360" s="152" t="s">
        <v>19</v>
      </c>
      <c r="F360" s="153" t="s">
        <v>434</v>
      </c>
      <c r="H360" s="154">
        <v>40</v>
      </c>
      <c r="I360" s="155"/>
      <c r="L360" s="150"/>
      <c r="M360" s="156"/>
      <c r="T360" s="157"/>
      <c r="AT360" s="152" t="s">
        <v>163</v>
      </c>
      <c r="AU360" s="152" t="s">
        <v>82</v>
      </c>
      <c r="AV360" s="12" t="s">
        <v>82</v>
      </c>
      <c r="AW360" s="12" t="s">
        <v>33</v>
      </c>
      <c r="AX360" s="12" t="s">
        <v>72</v>
      </c>
      <c r="AY360" s="152" t="s">
        <v>152</v>
      </c>
    </row>
    <row r="361" spans="2:65" s="13" customFormat="1" ht="10">
      <c r="B361" s="158"/>
      <c r="D361" s="151" t="s">
        <v>163</v>
      </c>
      <c r="E361" s="159" t="s">
        <v>19</v>
      </c>
      <c r="F361" s="160" t="s">
        <v>234</v>
      </c>
      <c r="H361" s="159" t="s">
        <v>19</v>
      </c>
      <c r="I361" s="161"/>
      <c r="L361" s="158"/>
      <c r="M361" s="162"/>
      <c r="T361" s="163"/>
      <c r="AT361" s="159" t="s">
        <v>163</v>
      </c>
      <c r="AU361" s="159" t="s">
        <v>82</v>
      </c>
      <c r="AV361" s="13" t="s">
        <v>80</v>
      </c>
      <c r="AW361" s="13" t="s">
        <v>33</v>
      </c>
      <c r="AX361" s="13" t="s">
        <v>72</v>
      </c>
      <c r="AY361" s="159" t="s">
        <v>152</v>
      </c>
    </row>
    <row r="362" spans="2:65" s="12" customFormat="1" ht="10">
      <c r="B362" s="150"/>
      <c r="D362" s="151" t="s">
        <v>163</v>
      </c>
      <c r="E362" s="152" t="s">
        <v>19</v>
      </c>
      <c r="F362" s="153" t="s">
        <v>440</v>
      </c>
      <c r="H362" s="154">
        <v>30</v>
      </c>
      <c r="I362" s="155"/>
      <c r="L362" s="150"/>
      <c r="M362" s="156"/>
      <c r="T362" s="157"/>
      <c r="AT362" s="152" t="s">
        <v>163</v>
      </c>
      <c r="AU362" s="152" t="s">
        <v>82</v>
      </c>
      <c r="AV362" s="12" t="s">
        <v>82</v>
      </c>
      <c r="AW362" s="12" t="s">
        <v>33</v>
      </c>
      <c r="AX362" s="12" t="s">
        <v>72</v>
      </c>
      <c r="AY362" s="152" t="s">
        <v>152</v>
      </c>
    </row>
    <row r="363" spans="2:65" s="14" customFormat="1" ht="10">
      <c r="B363" s="164"/>
      <c r="D363" s="151" t="s">
        <v>163</v>
      </c>
      <c r="E363" s="165" t="s">
        <v>19</v>
      </c>
      <c r="F363" s="166" t="s">
        <v>218</v>
      </c>
      <c r="H363" s="167">
        <v>70</v>
      </c>
      <c r="I363" s="168"/>
      <c r="L363" s="164"/>
      <c r="M363" s="169"/>
      <c r="T363" s="170"/>
      <c r="AT363" s="165" t="s">
        <v>163</v>
      </c>
      <c r="AU363" s="165" t="s">
        <v>82</v>
      </c>
      <c r="AV363" s="14" t="s">
        <v>159</v>
      </c>
      <c r="AW363" s="14" t="s">
        <v>33</v>
      </c>
      <c r="AX363" s="14" t="s">
        <v>80</v>
      </c>
      <c r="AY363" s="165" t="s">
        <v>152</v>
      </c>
    </row>
    <row r="364" spans="2:65" s="1" customFormat="1" ht="21.75" customHeight="1">
      <c r="B364" s="34"/>
      <c r="C364" s="133" t="s">
        <v>441</v>
      </c>
      <c r="D364" s="133" t="s">
        <v>154</v>
      </c>
      <c r="E364" s="134" t="s">
        <v>442</v>
      </c>
      <c r="F364" s="135" t="s">
        <v>443</v>
      </c>
      <c r="G364" s="136" t="s">
        <v>416</v>
      </c>
      <c r="H364" s="137">
        <v>60</v>
      </c>
      <c r="I364" s="138"/>
      <c r="J364" s="139">
        <f>ROUND(I364*H364,2)</f>
        <v>0</v>
      </c>
      <c r="K364" s="135" t="s">
        <v>158</v>
      </c>
      <c r="L364" s="34"/>
      <c r="M364" s="140" t="s">
        <v>19</v>
      </c>
      <c r="N364" s="141" t="s">
        <v>43</v>
      </c>
      <c r="P364" s="142">
        <f>O364*H364</f>
        <v>0</v>
      </c>
      <c r="Q364" s="142">
        <v>0</v>
      </c>
      <c r="R364" s="142">
        <f>Q364*H364</f>
        <v>0</v>
      </c>
      <c r="S364" s="142">
        <v>1.2999999999999999E-2</v>
      </c>
      <c r="T364" s="143">
        <f>S364*H364</f>
        <v>0.77999999999999992</v>
      </c>
      <c r="AR364" s="144" t="s">
        <v>159</v>
      </c>
      <c r="AT364" s="144" t="s">
        <v>154</v>
      </c>
      <c r="AU364" s="144" t="s">
        <v>82</v>
      </c>
      <c r="AY364" s="19" t="s">
        <v>152</v>
      </c>
      <c r="BE364" s="145">
        <f>IF(N364="základní",J364,0)</f>
        <v>0</v>
      </c>
      <c r="BF364" s="145">
        <f>IF(N364="snížená",J364,0)</f>
        <v>0</v>
      </c>
      <c r="BG364" s="145">
        <f>IF(N364="zákl. přenesená",J364,0)</f>
        <v>0</v>
      </c>
      <c r="BH364" s="145">
        <f>IF(N364="sníž. přenesená",J364,0)</f>
        <v>0</v>
      </c>
      <c r="BI364" s="145">
        <f>IF(N364="nulová",J364,0)</f>
        <v>0</v>
      </c>
      <c r="BJ364" s="19" t="s">
        <v>80</v>
      </c>
      <c r="BK364" s="145">
        <f>ROUND(I364*H364,2)</f>
        <v>0</v>
      </c>
      <c r="BL364" s="19" t="s">
        <v>159</v>
      </c>
      <c r="BM364" s="144" t="s">
        <v>444</v>
      </c>
    </row>
    <row r="365" spans="2:65" s="1" customFormat="1" ht="10">
      <c r="B365" s="34"/>
      <c r="D365" s="146" t="s">
        <v>161</v>
      </c>
      <c r="F365" s="147" t="s">
        <v>445</v>
      </c>
      <c r="I365" s="148"/>
      <c r="L365" s="34"/>
      <c r="M365" s="149"/>
      <c r="T365" s="55"/>
      <c r="AT365" s="19" t="s">
        <v>161</v>
      </c>
      <c r="AU365" s="19" t="s">
        <v>82</v>
      </c>
    </row>
    <row r="366" spans="2:65" s="13" customFormat="1" ht="10">
      <c r="B366" s="158"/>
      <c r="D366" s="151" t="s">
        <v>163</v>
      </c>
      <c r="E366" s="159" t="s">
        <v>19</v>
      </c>
      <c r="F366" s="160" t="s">
        <v>232</v>
      </c>
      <c r="H366" s="159" t="s">
        <v>19</v>
      </c>
      <c r="I366" s="161"/>
      <c r="L366" s="158"/>
      <c r="M366" s="162"/>
      <c r="T366" s="163"/>
      <c r="AT366" s="159" t="s">
        <v>163</v>
      </c>
      <c r="AU366" s="159" t="s">
        <v>82</v>
      </c>
      <c r="AV366" s="13" t="s">
        <v>80</v>
      </c>
      <c r="AW366" s="13" t="s">
        <v>33</v>
      </c>
      <c r="AX366" s="13" t="s">
        <v>72</v>
      </c>
      <c r="AY366" s="159" t="s">
        <v>152</v>
      </c>
    </row>
    <row r="367" spans="2:65" s="12" customFormat="1" ht="10">
      <c r="B367" s="150"/>
      <c r="D367" s="151" t="s">
        <v>163</v>
      </c>
      <c r="E367" s="152" t="s">
        <v>19</v>
      </c>
      <c r="F367" s="153" t="s">
        <v>440</v>
      </c>
      <c r="H367" s="154">
        <v>30</v>
      </c>
      <c r="I367" s="155"/>
      <c r="L367" s="150"/>
      <c r="M367" s="156"/>
      <c r="T367" s="157"/>
      <c r="AT367" s="152" t="s">
        <v>163</v>
      </c>
      <c r="AU367" s="152" t="s">
        <v>82</v>
      </c>
      <c r="AV367" s="12" t="s">
        <v>82</v>
      </c>
      <c r="AW367" s="12" t="s">
        <v>33</v>
      </c>
      <c r="AX367" s="12" t="s">
        <v>72</v>
      </c>
      <c r="AY367" s="152" t="s">
        <v>152</v>
      </c>
    </row>
    <row r="368" spans="2:65" s="13" customFormat="1" ht="10">
      <c r="B368" s="158"/>
      <c r="D368" s="151" t="s">
        <v>163</v>
      </c>
      <c r="E368" s="159" t="s">
        <v>19</v>
      </c>
      <c r="F368" s="160" t="s">
        <v>234</v>
      </c>
      <c r="H368" s="159" t="s">
        <v>19</v>
      </c>
      <c r="I368" s="161"/>
      <c r="L368" s="158"/>
      <c r="M368" s="162"/>
      <c r="T368" s="163"/>
      <c r="AT368" s="159" t="s">
        <v>163</v>
      </c>
      <c r="AU368" s="159" t="s">
        <v>82</v>
      </c>
      <c r="AV368" s="13" t="s">
        <v>80</v>
      </c>
      <c r="AW368" s="13" t="s">
        <v>33</v>
      </c>
      <c r="AX368" s="13" t="s">
        <v>72</v>
      </c>
      <c r="AY368" s="159" t="s">
        <v>152</v>
      </c>
    </row>
    <row r="369" spans="2:65" s="12" customFormat="1" ht="10">
      <c r="B369" s="150"/>
      <c r="D369" s="151" t="s">
        <v>163</v>
      </c>
      <c r="E369" s="152" t="s">
        <v>19</v>
      </c>
      <c r="F369" s="153" t="s">
        <v>440</v>
      </c>
      <c r="H369" s="154">
        <v>30</v>
      </c>
      <c r="I369" s="155"/>
      <c r="L369" s="150"/>
      <c r="M369" s="156"/>
      <c r="T369" s="157"/>
      <c r="AT369" s="152" t="s">
        <v>163</v>
      </c>
      <c r="AU369" s="152" t="s">
        <v>82</v>
      </c>
      <c r="AV369" s="12" t="s">
        <v>82</v>
      </c>
      <c r="AW369" s="12" t="s">
        <v>33</v>
      </c>
      <c r="AX369" s="12" t="s">
        <v>72</v>
      </c>
      <c r="AY369" s="152" t="s">
        <v>152</v>
      </c>
    </row>
    <row r="370" spans="2:65" s="14" customFormat="1" ht="10">
      <c r="B370" s="164"/>
      <c r="D370" s="151" t="s">
        <v>163</v>
      </c>
      <c r="E370" s="165" t="s">
        <v>19</v>
      </c>
      <c r="F370" s="166" t="s">
        <v>218</v>
      </c>
      <c r="H370" s="167">
        <v>60</v>
      </c>
      <c r="I370" s="168"/>
      <c r="L370" s="164"/>
      <c r="M370" s="169"/>
      <c r="T370" s="170"/>
      <c r="AT370" s="165" t="s">
        <v>163</v>
      </c>
      <c r="AU370" s="165" t="s">
        <v>82</v>
      </c>
      <c r="AV370" s="14" t="s">
        <v>159</v>
      </c>
      <c r="AW370" s="14" t="s">
        <v>33</v>
      </c>
      <c r="AX370" s="14" t="s">
        <v>80</v>
      </c>
      <c r="AY370" s="165" t="s">
        <v>152</v>
      </c>
    </row>
    <row r="371" spans="2:65" s="1" customFormat="1" ht="24.15" customHeight="1">
      <c r="B371" s="34"/>
      <c r="C371" s="133" t="s">
        <v>446</v>
      </c>
      <c r="D371" s="133" t="s">
        <v>154</v>
      </c>
      <c r="E371" s="134" t="s">
        <v>447</v>
      </c>
      <c r="F371" s="135" t="s">
        <v>448</v>
      </c>
      <c r="G371" s="136" t="s">
        <v>416</v>
      </c>
      <c r="H371" s="137">
        <v>6</v>
      </c>
      <c r="I371" s="138"/>
      <c r="J371" s="139">
        <f>ROUND(I371*H371,2)</f>
        <v>0</v>
      </c>
      <c r="K371" s="135" t="s">
        <v>158</v>
      </c>
      <c r="L371" s="34"/>
      <c r="M371" s="140" t="s">
        <v>19</v>
      </c>
      <c r="N371" s="141" t="s">
        <v>43</v>
      </c>
      <c r="P371" s="142">
        <f>O371*H371</f>
        <v>0</v>
      </c>
      <c r="Q371" s="142">
        <v>0</v>
      </c>
      <c r="R371" s="142">
        <f>Q371*H371</f>
        <v>0</v>
      </c>
      <c r="S371" s="142">
        <v>4.2000000000000003E-2</v>
      </c>
      <c r="T371" s="143">
        <f>S371*H371</f>
        <v>0.252</v>
      </c>
      <c r="AR371" s="144" t="s">
        <v>159</v>
      </c>
      <c r="AT371" s="144" t="s">
        <v>154</v>
      </c>
      <c r="AU371" s="144" t="s">
        <v>82</v>
      </c>
      <c r="AY371" s="19" t="s">
        <v>152</v>
      </c>
      <c r="BE371" s="145">
        <f>IF(N371="základní",J371,0)</f>
        <v>0</v>
      </c>
      <c r="BF371" s="145">
        <f>IF(N371="snížená",J371,0)</f>
        <v>0</v>
      </c>
      <c r="BG371" s="145">
        <f>IF(N371="zákl. přenesená",J371,0)</f>
        <v>0</v>
      </c>
      <c r="BH371" s="145">
        <f>IF(N371="sníž. přenesená",J371,0)</f>
        <v>0</v>
      </c>
      <c r="BI371" s="145">
        <f>IF(N371="nulová",J371,0)</f>
        <v>0</v>
      </c>
      <c r="BJ371" s="19" t="s">
        <v>80</v>
      </c>
      <c r="BK371" s="145">
        <f>ROUND(I371*H371,2)</f>
        <v>0</v>
      </c>
      <c r="BL371" s="19" t="s">
        <v>159</v>
      </c>
      <c r="BM371" s="144" t="s">
        <v>449</v>
      </c>
    </row>
    <row r="372" spans="2:65" s="1" customFormat="1" ht="10">
      <c r="B372" s="34"/>
      <c r="D372" s="146" t="s">
        <v>161</v>
      </c>
      <c r="F372" s="147" t="s">
        <v>450</v>
      </c>
      <c r="I372" s="148"/>
      <c r="L372" s="34"/>
      <c r="M372" s="149"/>
      <c r="T372" s="55"/>
      <c r="AT372" s="19" t="s">
        <v>161</v>
      </c>
      <c r="AU372" s="19" t="s">
        <v>82</v>
      </c>
    </row>
    <row r="373" spans="2:65" s="13" customFormat="1" ht="10">
      <c r="B373" s="158"/>
      <c r="D373" s="151" t="s">
        <v>163</v>
      </c>
      <c r="E373" s="159" t="s">
        <v>19</v>
      </c>
      <c r="F373" s="160" t="s">
        <v>451</v>
      </c>
      <c r="H373" s="159" t="s">
        <v>19</v>
      </c>
      <c r="I373" s="161"/>
      <c r="L373" s="158"/>
      <c r="M373" s="162"/>
      <c r="T373" s="163"/>
      <c r="AT373" s="159" t="s">
        <v>163</v>
      </c>
      <c r="AU373" s="159" t="s">
        <v>82</v>
      </c>
      <c r="AV373" s="13" t="s">
        <v>80</v>
      </c>
      <c r="AW373" s="13" t="s">
        <v>33</v>
      </c>
      <c r="AX373" s="13" t="s">
        <v>72</v>
      </c>
      <c r="AY373" s="159" t="s">
        <v>152</v>
      </c>
    </row>
    <row r="374" spans="2:65" s="12" customFormat="1" ht="10">
      <c r="B374" s="150"/>
      <c r="D374" s="151" t="s">
        <v>163</v>
      </c>
      <c r="E374" s="152" t="s">
        <v>19</v>
      </c>
      <c r="F374" s="153" t="s">
        <v>452</v>
      </c>
      <c r="H374" s="154">
        <v>6</v>
      </c>
      <c r="I374" s="155"/>
      <c r="L374" s="150"/>
      <c r="M374" s="156"/>
      <c r="T374" s="157"/>
      <c r="AT374" s="152" t="s">
        <v>163</v>
      </c>
      <c r="AU374" s="152" t="s">
        <v>82</v>
      </c>
      <c r="AV374" s="12" t="s">
        <v>82</v>
      </c>
      <c r="AW374" s="12" t="s">
        <v>33</v>
      </c>
      <c r="AX374" s="12" t="s">
        <v>80</v>
      </c>
      <c r="AY374" s="152" t="s">
        <v>152</v>
      </c>
    </row>
    <row r="375" spans="2:65" s="1" customFormat="1" ht="24.15" customHeight="1">
      <c r="B375" s="34"/>
      <c r="C375" s="133" t="s">
        <v>453</v>
      </c>
      <c r="D375" s="133" t="s">
        <v>154</v>
      </c>
      <c r="E375" s="134" t="s">
        <v>454</v>
      </c>
      <c r="F375" s="135" t="s">
        <v>455</v>
      </c>
      <c r="G375" s="136" t="s">
        <v>416</v>
      </c>
      <c r="H375" s="137">
        <v>41.4</v>
      </c>
      <c r="I375" s="138"/>
      <c r="J375" s="139">
        <f>ROUND(I375*H375,2)</f>
        <v>0</v>
      </c>
      <c r="K375" s="135" t="s">
        <v>158</v>
      </c>
      <c r="L375" s="34"/>
      <c r="M375" s="140" t="s">
        <v>19</v>
      </c>
      <c r="N375" s="141" t="s">
        <v>43</v>
      </c>
      <c r="P375" s="142">
        <f>O375*H375</f>
        <v>0</v>
      </c>
      <c r="Q375" s="142">
        <v>1.23E-3</v>
      </c>
      <c r="R375" s="142">
        <f>Q375*H375</f>
        <v>5.0921999999999995E-2</v>
      </c>
      <c r="S375" s="142">
        <v>1.7000000000000001E-2</v>
      </c>
      <c r="T375" s="143">
        <f>S375*H375</f>
        <v>0.70379999999999998</v>
      </c>
      <c r="AR375" s="144" t="s">
        <v>159</v>
      </c>
      <c r="AT375" s="144" t="s">
        <v>154</v>
      </c>
      <c r="AU375" s="144" t="s">
        <v>82</v>
      </c>
      <c r="AY375" s="19" t="s">
        <v>152</v>
      </c>
      <c r="BE375" s="145">
        <f>IF(N375="základní",J375,0)</f>
        <v>0</v>
      </c>
      <c r="BF375" s="145">
        <f>IF(N375="snížená",J375,0)</f>
        <v>0</v>
      </c>
      <c r="BG375" s="145">
        <f>IF(N375="zákl. přenesená",J375,0)</f>
        <v>0</v>
      </c>
      <c r="BH375" s="145">
        <f>IF(N375="sníž. přenesená",J375,0)</f>
        <v>0</v>
      </c>
      <c r="BI375" s="145">
        <f>IF(N375="nulová",J375,0)</f>
        <v>0</v>
      </c>
      <c r="BJ375" s="19" t="s">
        <v>80</v>
      </c>
      <c r="BK375" s="145">
        <f>ROUND(I375*H375,2)</f>
        <v>0</v>
      </c>
      <c r="BL375" s="19" t="s">
        <v>159</v>
      </c>
      <c r="BM375" s="144" t="s">
        <v>456</v>
      </c>
    </row>
    <row r="376" spans="2:65" s="1" customFormat="1" ht="10">
      <c r="B376" s="34"/>
      <c r="D376" s="146" t="s">
        <v>161</v>
      </c>
      <c r="F376" s="147" t="s">
        <v>457</v>
      </c>
      <c r="I376" s="148"/>
      <c r="L376" s="34"/>
      <c r="M376" s="149"/>
      <c r="T376" s="55"/>
      <c r="AT376" s="19" t="s">
        <v>161</v>
      </c>
      <c r="AU376" s="19" t="s">
        <v>82</v>
      </c>
    </row>
    <row r="377" spans="2:65" s="13" customFormat="1" ht="10">
      <c r="B377" s="158"/>
      <c r="D377" s="151" t="s">
        <v>163</v>
      </c>
      <c r="E377" s="159" t="s">
        <v>19</v>
      </c>
      <c r="F377" s="160" t="s">
        <v>232</v>
      </c>
      <c r="H377" s="159" t="s">
        <v>19</v>
      </c>
      <c r="I377" s="161"/>
      <c r="L377" s="158"/>
      <c r="M377" s="162"/>
      <c r="T377" s="163"/>
      <c r="AT377" s="159" t="s">
        <v>163</v>
      </c>
      <c r="AU377" s="159" t="s">
        <v>82</v>
      </c>
      <c r="AV377" s="13" t="s">
        <v>80</v>
      </c>
      <c r="AW377" s="13" t="s">
        <v>33</v>
      </c>
      <c r="AX377" s="13" t="s">
        <v>72</v>
      </c>
      <c r="AY377" s="159" t="s">
        <v>152</v>
      </c>
    </row>
    <row r="378" spans="2:65" s="12" customFormat="1" ht="10">
      <c r="B378" s="150"/>
      <c r="D378" s="151" t="s">
        <v>163</v>
      </c>
      <c r="E378" s="152" t="s">
        <v>19</v>
      </c>
      <c r="F378" s="153" t="s">
        <v>458</v>
      </c>
      <c r="H378" s="154">
        <v>20.7</v>
      </c>
      <c r="I378" s="155"/>
      <c r="L378" s="150"/>
      <c r="M378" s="156"/>
      <c r="T378" s="157"/>
      <c r="AT378" s="152" t="s">
        <v>163</v>
      </c>
      <c r="AU378" s="152" t="s">
        <v>82</v>
      </c>
      <c r="AV378" s="12" t="s">
        <v>82</v>
      </c>
      <c r="AW378" s="12" t="s">
        <v>33</v>
      </c>
      <c r="AX378" s="12" t="s">
        <v>72</v>
      </c>
      <c r="AY378" s="152" t="s">
        <v>152</v>
      </c>
    </row>
    <row r="379" spans="2:65" s="13" customFormat="1" ht="10">
      <c r="B379" s="158"/>
      <c r="D379" s="151" t="s">
        <v>163</v>
      </c>
      <c r="E379" s="159" t="s">
        <v>19</v>
      </c>
      <c r="F379" s="160" t="s">
        <v>234</v>
      </c>
      <c r="H379" s="159" t="s">
        <v>19</v>
      </c>
      <c r="I379" s="161"/>
      <c r="L379" s="158"/>
      <c r="M379" s="162"/>
      <c r="T379" s="163"/>
      <c r="AT379" s="159" t="s">
        <v>163</v>
      </c>
      <c r="AU379" s="159" t="s">
        <v>82</v>
      </c>
      <c r="AV379" s="13" t="s">
        <v>80</v>
      </c>
      <c r="AW379" s="13" t="s">
        <v>33</v>
      </c>
      <c r="AX379" s="13" t="s">
        <v>72</v>
      </c>
      <c r="AY379" s="159" t="s">
        <v>152</v>
      </c>
    </row>
    <row r="380" spans="2:65" s="12" customFormat="1" ht="10">
      <c r="B380" s="150"/>
      <c r="D380" s="151" t="s">
        <v>163</v>
      </c>
      <c r="E380" s="152" t="s">
        <v>19</v>
      </c>
      <c r="F380" s="153" t="s">
        <v>458</v>
      </c>
      <c r="H380" s="154">
        <v>20.7</v>
      </c>
      <c r="I380" s="155"/>
      <c r="L380" s="150"/>
      <c r="M380" s="156"/>
      <c r="T380" s="157"/>
      <c r="AT380" s="152" t="s">
        <v>163</v>
      </c>
      <c r="AU380" s="152" t="s">
        <v>82</v>
      </c>
      <c r="AV380" s="12" t="s">
        <v>82</v>
      </c>
      <c r="AW380" s="12" t="s">
        <v>33</v>
      </c>
      <c r="AX380" s="12" t="s">
        <v>72</v>
      </c>
      <c r="AY380" s="152" t="s">
        <v>152</v>
      </c>
    </row>
    <row r="381" spans="2:65" s="14" customFormat="1" ht="10">
      <c r="B381" s="164"/>
      <c r="D381" s="151" t="s">
        <v>163</v>
      </c>
      <c r="E381" s="165" t="s">
        <v>19</v>
      </c>
      <c r="F381" s="166" t="s">
        <v>218</v>
      </c>
      <c r="H381" s="167">
        <v>41.4</v>
      </c>
      <c r="I381" s="168"/>
      <c r="L381" s="164"/>
      <c r="M381" s="169"/>
      <c r="T381" s="170"/>
      <c r="AT381" s="165" t="s">
        <v>163</v>
      </c>
      <c r="AU381" s="165" t="s">
        <v>82</v>
      </c>
      <c r="AV381" s="14" t="s">
        <v>159</v>
      </c>
      <c r="AW381" s="14" t="s">
        <v>33</v>
      </c>
      <c r="AX381" s="14" t="s">
        <v>80</v>
      </c>
      <c r="AY381" s="165" t="s">
        <v>152</v>
      </c>
    </row>
    <row r="382" spans="2:65" s="1" customFormat="1" ht="24.15" customHeight="1">
      <c r="B382" s="34"/>
      <c r="C382" s="133" t="s">
        <v>459</v>
      </c>
      <c r="D382" s="133" t="s">
        <v>154</v>
      </c>
      <c r="E382" s="134" t="s">
        <v>460</v>
      </c>
      <c r="F382" s="135" t="s">
        <v>461</v>
      </c>
      <c r="G382" s="136" t="s">
        <v>416</v>
      </c>
      <c r="H382" s="137">
        <v>6</v>
      </c>
      <c r="I382" s="138"/>
      <c r="J382" s="139">
        <f>ROUND(I382*H382,2)</f>
        <v>0</v>
      </c>
      <c r="K382" s="135" t="s">
        <v>158</v>
      </c>
      <c r="L382" s="34"/>
      <c r="M382" s="140" t="s">
        <v>19</v>
      </c>
      <c r="N382" s="141" t="s">
        <v>43</v>
      </c>
      <c r="P382" s="142">
        <f>O382*H382</f>
        <v>0</v>
      </c>
      <c r="Q382" s="142">
        <v>1.4499999999999999E-3</v>
      </c>
      <c r="R382" s="142">
        <f>Q382*H382</f>
        <v>8.6999999999999994E-3</v>
      </c>
      <c r="S382" s="142">
        <v>1.7000000000000001E-2</v>
      </c>
      <c r="T382" s="143">
        <f>S382*H382</f>
        <v>0.10200000000000001</v>
      </c>
      <c r="AR382" s="144" t="s">
        <v>159</v>
      </c>
      <c r="AT382" s="144" t="s">
        <v>154</v>
      </c>
      <c r="AU382" s="144" t="s">
        <v>82</v>
      </c>
      <c r="AY382" s="19" t="s">
        <v>152</v>
      </c>
      <c r="BE382" s="145">
        <f>IF(N382="základní",J382,0)</f>
        <v>0</v>
      </c>
      <c r="BF382" s="145">
        <f>IF(N382="snížená",J382,0)</f>
        <v>0</v>
      </c>
      <c r="BG382" s="145">
        <f>IF(N382="zákl. přenesená",J382,0)</f>
        <v>0</v>
      </c>
      <c r="BH382" s="145">
        <f>IF(N382="sníž. přenesená",J382,0)</f>
        <v>0</v>
      </c>
      <c r="BI382" s="145">
        <f>IF(N382="nulová",J382,0)</f>
        <v>0</v>
      </c>
      <c r="BJ382" s="19" t="s">
        <v>80</v>
      </c>
      <c r="BK382" s="145">
        <f>ROUND(I382*H382,2)</f>
        <v>0</v>
      </c>
      <c r="BL382" s="19" t="s">
        <v>159</v>
      </c>
      <c r="BM382" s="144" t="s">
        <v>462</v>
      </c>
    </row>
    <row r="383" spans="2:65" s="1" customFormat="1" ht="10">
      <c r="B383" s="34"/>
      <c r="D383" s="146" t="s">
        <v>161</v>
      </c>
      <c r="F383" s="147" t="s">
        <v>463</v>
      </c>
      <c r="I383" s="148"/>
      <c r="L383" s="34"/>
      <c r="M383" s="149"/>
      <c r="T383" s="55"/>
      <c r="AT383" s="19" t="s">
        <v>161</v>
      </c>
      <c r="AU383" s="19" t="s">
        <v>82</v>
      </c>
    </row>
    <row r="384" spans="2:65" s="13" customFormat="1" ht="10">
      <c r="B384" s="158"/>
      <c r="D384" s="151" t="s">
        <v>163</v>
      </c>
      <c r="E384" s="159" t="s">
        <v>19</v>
      </c>
      <c r="F384" s="160" t="s">
        <v>232</v>
      </c>
      <c r="H384" s="159" t="s">
        <v>19</v>
      </c>
      <c r="I384" s="161"/>
      <c r="L384" s="158"/>
      <c r="M384" s="162"/>
      <c r="T384" s="163"/>
      <c r="AT384" s="159" t="s">
        <v>163</v>
      </c>
      <c r="AU384" s="159" t="s">
        <v>82</v>
      </c>
      <c r="AV384" s="13" t="s">
        <v>80</v>
      </c>
      <c r="AW384" s="13" t="s">
        <v>33</v>
      </c>
      <c r="AX384" s="13" t="s">
        <v>72</v>
      </c>
      <c r="AY384" s="159" t="s">
        <v>152</v>
      </c>
    </row>
    <row r="385" spans="2:65" s="12" customFormat="1" ht="10">
      <c r="B385" s="150"/>
      <c r="D385" s="151" t="s">
        <v>163</v>
      </c>
      <c r="E385" s="152" t="s">
        <v>19</v>
      </c>
      <c r="F385" s="153" t="s">
        <v>464</v>
      </c>
      <c r="H385" s="154">
        <v>2.4</v>
      </c>
      <c r="I385" s="155"/>
      <c r="L385" s="150"/>
      <c r="M385" s="156"/>
      <c r="T385" s="157"/>
      <c r="AT385" s="152" t="s">
        <v>163</v>
      </c>
      <c r="AU385" s="152" t="s">
        <v>82</v>
      </c>
      <c r="AV385" s="12" t="s">
        <v>82</v>
      </c>
      <c r="AW385" s="12" t="s">
        <v>33</v>
      </c>
      <c r="AX385" s="12" t="s">
        <v>72</v>
      </c>
      <c r="AY385" s="152" t="s">
        <v>152</v>
      </c>
    </row>
    <row r="386" spans="2:65" s="13" customFormat="1" ht="10">
      <c r="B386" s="158"/>
      <c r="D386" s="151" t="s">
        <v>163</v>
      </c>
      <c r="E386" s="159" t="s">
        <v>19</v>
      </c>
      <c r="F386" s="160" t="s">
        <v>234</v>
      </c>
      <c r="H386" s="159" t="s">
        <v>19</v>
      </c>
      <c r="I386" s="161"/>
      <c r="L386" s="158"/>
      <c r="M386" s="162"/>
      <c r="T386" s="163"/>
      <c r="AT386" s="159" t="s">
        <v>163</v>
      </c>
      <c r="AU386" s="159" t="s">
        <v>82</v>
      </c>
      <c r="AV386" s="13" t="s">
        <v>80</v>
      </c>
      <c r="AW386" s="13" t="s">
        <v>33</v>
      </c>
      <c r="AX386" s="13" t="s">
        <v>72</v>
      </c>
      <c r="AY386" s="159" t="s">
        <v>152</v>
      </c>
    </row>
    <row r="387" spans="2:65" s="12" customFormat="1" ht="10">
      <c r="B387" s="150"/>
      <c r="D387" s="151" t="s">
        <v>163</v>
      </c>
      <c r="E387" s="152" t="s">
        <v>19</v>
      </c>
      <c r="F387" s="153" t="s">
        <v>465</v>
      </c>
      <c r="H387" s="154">
        <v>3.6</v>
      </c>
      <c r="I387" s="155"/>
      <c r="L387" s="150"/>
      <c r="M387" s="156"/>
      <c r="T387" s="157"/>
      <c r="AT387" s="152" t="s">
        <v>163</v>
      </c>
      <c r="AU387" s="152" t="s">
        <v>82</v>
      </c>
      <c r="AV387" s="12" t="s">
        <v>82</v>
      </c>
      <c r="AW387" s="12" t="s">
        <v>33</v>
      </c>
      <c r="AX387" s="12" t="s">
        <v>72</v>
      </c>
      <c r="AY387" s="152" t="s">
        <v>152</v>
      </c>
    </row>
    <row r="388" spans="2:65" s="14" customFormat="1" ht="10">
      <c r="B388" s="164"/>
      <c r="D388" s="151" t="s">
        <v>163</v>
      </c>
      <c r="E388" s="165" t="s">
        <v>19</v>
      </c>
      <c r="F388" s="166" t="s">
        <v>218</v>
      </c>
      <c r="H388" s="167">
        <v>6</v>
      </c>
      <c r="I388" s="168"/>
      <c r="L388" s="164"/>
      <c r="M388" s="169"/>
      <c r="T388" s="170"/>
      <c r="AT388" s="165" t="s">
        <v>163</v>
      </c>
      <c r="AU388" s="165" t="s">
        <v>82</v>
      </c>
      <c r="AV388" s="14" t="s">
        <v>159</v>
      </c>
      <c r="AW388" s="14" t="s">
        <v>33</v>
      </c>
      <c r="AX388" s="14" t="s">
        <v>80</v>
      </c>
      <c r="AY388" s="165" t="s">
        <v>152</v>
      </c>
    </row>
    <row r="389" spans="2:65" s="1" customFormat="1" ht="24.15" customHeight="1">
      <c r="B389" s="34"/>
      <c r="C389" s="133" t="s">
        <v>466</v>
      </c>
      <c r="D389" s="133" t="s">
        <v>154</v>
      </c>
      <c r="E389" s="134" t="s">
        <v>467</v>
      </c>
      <c r="F389" s="135" t="s">
        <v>468</v>
      </c>
      <c r="G389" s="136" t="s">
        <v>157</v>
      </c>
      <c r="H389" s="137">
        <v>9.0749999999999993</v>
      </c>
      <c r="I389" s="138"/>
      <c r="J389" s="139">
        <f>ROUND(I389*H389,2)</f>
        <v>0</v>
      </c>
      <c r="K389" s="135" t="s">
        <v>158</v>
      </c>
      <c r="L389" s="34"/>
      <c r="M389" s="140" t="s">
        <v>19</v>
      </c>
      <c r="N389" s="141" t="s">
        <v>43</v>
      </c>
      <c r="P389" s="142">
        <f>O389*H389</f>
        <v>0</v>
      </c>
      <c r="Q389" s="142">
        <v>0</v>
      </c>
      <c r="R389" s="142">
        <f>Q389*H389</f>
        <v>0</v>
      </c>
      <c r="S389" s="142">
        <v>6.8000000000000005E-2</v>
      </c>
      <c r="T389" s="143">
        <f>S389*H389</f>
        <v>0.61709999999999998</v>
      </c>
      <c r="AR389" s="144" t="s">
        <v>159</v>
      </c>
      <c r="AT389" s="144" t="s">
        <v>154</v>
      </c>
      <c r="AU389" s="144" t="s">
        <v>82</v>
      </c>
      <c r="AY389" s="19" t="s">
        <v>152</v>
      </c>
      <c r="BE389" s="145">
        <f>IF(N389="základní",J389,0)</f>
        <v>0</v>
      </c>
      <c r="BF389" s="145">
        <f>IF(N389="snížená",J389,0)</f>
        <v>0</v>
      </c>
      <c r="BG389" s="145">
        <f>IF(N389="zákl. přenesená",J389,0)</f>
        <v>0</v>
      </c>
      <c r="BH389" s="145">
        <f>IF(N389="sníž. přenesená",J389,0)</f>
        <v>0</v>
      </c>
      <c r="BI389" s="145">
        <f>IF(N389="nulová",J389,0)</f>
        <v>0</v>
      </c>
      <c r="BJ389" s="19" t="s">
        <v>80</v>
      </c>
      <c r="BK389" s="145">
        <f>ROUND(I389*H389,2)</f>
        <v>0</v>
      </c>
      <c r="BL389" s="19" t="s">
        <v>159</v>
      </c>
      <c r="BM389" s="144" t="s">
        <v>469</v>
      </c>
    </row>
    <row r="390" spans="2:65" s="1" customFormat="1" ht="10">
      <c r="B390" s="34"/>
      <c r="D390" s="146" t="s">
        <v>161</v>
      </c>
      <c r="F390" s="147" t="s">
        <v>470</v>
      </c>
      <c r="I390" s="148"/>
      <c r="L390" s="34"/>
      <c r="M390" s="149"/>
      <c r="T390" s="55"/>
      <c r="AT390" s="19" t="s">
        <v>161</v>
      </c>
      <c r="AU390" s="19" t="s">
        <v>82</v>
      </c>
    </row>
    <row r="391" spans="2:65" s="13" customFormat="1" ht="10">
      <c r="B391" s="158"/>
      <c r="D391" s="151" t="s">
        <v>163</v>
      </c>
      <c r="E391" s="159" t="s">
        <v>19</v>
      </c>
      <c r="F391" s="160" t="s">
        <v>209</v>
      </c>
      <c r="H391" s="159" t="s">
        <v>19</v>
      </c>
      <c r="I391" s="161"/>
      <c r="L391" s="158"/>
      <c r="M391" s="162"/>
      <c r="T391" s="163"/>
      <c r="AT391" s="159" t="s">
        <v>163</v>
      </c>
      <c r="AU391" s="159" t="s">
        <v>82</v>
      </c>
      <c r="AV391" s="13" t="s">
        <v>80</v>
      </c>
      <c r="AW391" s="13" t="s">
        <v>33</v>
      </c>
      <c r="AX391" s="13" t="s">
        <v>72</v>
      </c>
      <c r="AY391" s="159" t="s">
        <v>152</v>
      </c>
    </row>
    <row r="392" spans="2:65" s="13" customFormat="1" ht="10">
      <c r="B392" s="158"/>
      <c r="D392" s="151" t="s">
        <v>163</v>
      </c>
      <c r="E392" s="159" t="s">
        <v>19</v>
      </c>
      <c r="F392" s="160" t="s">
        <v>285</v>
      </c>
      <c r="H392" s="159" t="s">
        <v>19</v>
      </c>
      <c r="I392" s="161"/>
      <c r="L392" s="158"/>
      <c r="M392" s="162"/>
      <c r="T392" s="163"/>
      <c r="AT392" s="159" t="s">
        <v>163</v>
      </c>
      <c r="AU392" s="159" t="s">
        <v>82</v>
      </c>
      <c r="AV392" s="13" t="s">
        <v>80</v>
      </c>
      <c r="AW392" s="13" t="s">
        <v>33</v>
      </c>
      <c r="AX392" s="13" t="s">
        <v>72</v>
      </c>
      <c r="AY392" s="159" t="s">
        <v>152</v>
      </c>
    </row>
    <row r="393" spans="2:65" s="12" customFormat="1" ht="10">
      <c r="B393" s="150"/>
      <c r="D393" s="151" t="s">
        <v>163</v>
      </c>
      <c r="E393" s="152" t="s">
        <v>19</v>
      </c>
      <c r="F393" s="153" t="s">
        <v>286</v>
      </c>
      <c r="H393" s="154">
        <v>4.875</v>
      </c>
      <c r="I393" s="155"/>
      <c r="L393" s="150"/>
      <c r="M393" s="156"/>
      <c r="T393" s="157"/>
      <c r="AT393" s="152" t="s">
        <v>163</v>
      </c>
      <c r="AU393" s="152" t="s">
        <v>82</v>
      </c>
      <c r="AV393" s="12" t="s">
        <v>82</v>
      </c>
      <c r="AW393" s="12" t="s">
        <v>33</v>
      </c>
      <c r="AX393" s="12" t="s">
        <v>72</v>
      </c>
      <c r="AY393" s="152" t="s">
        <v>152</v>
      </c>
    </row>
    <row r="394" spans="2:65" s="12" customFormat="1" ht="10">
      <c r="B394" s="150"/>
      <c r="D394" s="151" t="s">
        <v>163</v>
      </c>
      <c r="E394" s="152" t="s">
        <v>19</v>
      </c>
      <c r="F394" s="153" t="s">
        <v>287</v>
      </c>
      <c r="H394" s="154">
        <v>4.2</v>
      </c>
      <c r="I394" s="155"/>
      <c r="L394" s="150"/>
      <c r="M394" s="156"/>
      <c r="T394" s="157"/>
      <c r="AT394" s="152" t="s">
        <v>163</v>
      </c>
      <c r="AU394" s="152" t="s">
        <v>82</v>
      </c>
      <c r="AV394" s="12" t="s">
        <v>82</v>
      </c>
      <c r="AW394" s="12" t="s">
        <v>33</v>
      </c>
      <c r="AX394" s="12" t="s">
        <v>72</v>
      </c>
      <c r="AY394" s="152" t="s">
        <v>152</v>
      </c>
    </row>
    <row r="395" spans="2:65" s="14" customFormat="1" ht="10">
      <c r="B395" s="164"/>
      <c r="D395" s="151" t="s">
        <v>163</v>
      </c>
      <c r="E395" s="165" t="s">
        <v>19</v>
      </c>
      <c r="F395" s="166" t="s">
        <v>218</v>
      </c>
      <c r="H395" s="167">
        <v>9.0749999999999993</v>
      </c>
      <c r="I395" s="168"/>
      <c r="L395" s="164"/>
      <c r="M395" s="169"/>
      <c r="T395" s="170"/>
      <c r="AT395" s="165" t="s">
        <v>163</v>
      </c>
      <c r="AU395" s="165" t="s">
        <v>82</v>
      </c>
      <c r="AV395" s="14" t="s">
        <v>159</v>
      </c>
      <c r="AW395" s="14" t="s">
        <v>33</v>
      </c>
      <c r="AX395" s="14" t="s">
        <v>80</v>
      </c>
      <c r="AY395" s="165" t="s">
        <v>152</v>
      </c>
    </row>
    <row r="396" spans="2:65" s="1" customFormat="1" ht="44.25" customHeight="1">
      <c r="B396" s="34"/>
      <c r="C396" s="133" t="s">
        <v>471</v>
      </c>
      <c r="D396" s="133" t="s">
        <v>154</v>
      </c>
      <c r="E396" s="134" t="s">
        <v>472</v>
      </c>
      <c r="F396" s="135" t="s">
        <v>473</v>
      </c>
      <c r="G396" s="136" t="s">
        <v>157</v>
      </c>
      <c r="H396" s="137">
        <v>7.5</v>
      </c>
      <c r="I396" s="138"/>
      <c r="J396" s="139">
        <f>ROUND(I396*H396,2)</f>
        <v>0</v>
      </c>
      <c r="K396" s="135" t="s">
        <v>158</v>
      </c>
      <c r="L396" s="34"/>
      <c r="M396" s="140" t="s">
        <v>19</v>
      </c>
      <c r="N396" s="141" t="s">
        <v>43</v>
      </c>
      <c r="P396" s="142">
        <f>O396*H396</f>
        <v>0</v>
      </c>
      <c r="Q396" s="142">
        <v>0</v>
      </c>
      <c r="R396" s="142">
        <f>Q396*H396</f>
        <v>0</v>
      </c>
      <c r="S396" s="142">
        <v>0</v>
      </c>
      <c r="T396" s="143">
        <f>S396*H396</f>
        <v>0</v>
      </c>
      <c r="AR396" s="144" t="s">
        <v>159</v>
      </c>
      <c r="AT396" s="144" t="s">
        <v>154</v>
      </c>
      <c r="AU396" s="144" t="s">
        <v>82</v>
      </c>
      <c r="AY396" s="19" t="s">
        <v>152</v>
      </c>
      <c r="BE396" s="145">
        <f>IF(N396="základní",J396,0)</f>
        <v>0</v>
      </c>
      <c r="BF396" s="145">
        <f>IF(N396="snížená",J396,0)</f>
        <v>0</v>
      </c>
      <c r="BG396" s="145">
        <f>IF(N396="zákl. přenesená",J396,0)</f>
        <v>0</v>
      </c>
      <c r="BH396" s="145">
        <f>IF(N396="sníž. přenesená",J396,0)</f>
        <v>0</v>
      </c>
      <c r="BI396" s="145">
        <f>IF(N396="nulová",J396,0)</f>
        <v>0</v>
      </c>
      <c r="BJ396" s="19" t="s">
        <v>80</v>
      </c>
      <c r="BK396" s="145">
        <f>ROUND(I396*H396,2)</f>
        <v>0</v>
      </c>
      <c r="BL396" s="19" t="s">
        <v>159</v>
      </c>
      <c r="BM396" s="144" t="s">
        <v>474</v>
      </c>
    </row>
    <row r="397" spans="2:65" s="1" customFormat="1" ht="10">
      <c r="B397" s="34"/>
      <c r="D397" s="146" t="s">
        <v>161</v>
      </c>
      <c r="F397" s="147" t="s">
        <v>475</v>
      </c>
      <c r="I397" s="148"/>
      <c r="L397" s="34"/>
      <c r="M397" s="149"/>
      <c r="T397" s="55"/>
      <c r="AT397" s="19" t="s">
        <v>161</v>
      </c>
      <c r="AU397" s="19" t="s">
        <v>82</v>
      </c>
    </row>
    <row r="398" spans="2:65" s="11" customFormat="1" ht="22.75" customHeight="1">
      <c r="B398" s="121"/>
      <c r="D398" s="122" t="s">
        <v>71</v>
      </c>
      <c r="E398" s="131" t="s">
        <v>476</v>
      </c>
      <c r="F398" s="131" t="s">
        <v>477</v>
      </c>
      <c r="I398" s="124"/>
      <c r="J398" s="132">
        <f>BK398</f>
        <v>0</v>
      </c>
      <c r="L398" s="121"/>
      <c r="M398" s="126"/>
      <c r="P398" s="127">
        <f>SUM(P399:P407)</f>
        <v>0</v>
      </c>
      <c r="R398" s="127">
        <f>SUM(R399:R407)</f>
        <v>0</v>
      </c>
      <c r="T398" s="128">
        <f>SUM(T399:T407)</f>
        <v>0</v>
      </c>
      <c r="AR398" s="122" t="s">
        <v>80</v>
      </c>
      <c r="AT398" s="129" t="s">
        <v>71</v>
      </c>
      <c r="AU398" s="129" t="s">
        <v>80</v>
      </c>
      <c r="AY398" s="122" t="s">
        <v>152</v>
      </c>
      <c r="BK398" s="130">
        <f>SUM(BK399:BK407)</f>
        <v>0</v>
      </c>
    </row>
    <row r="399" spans="2:65" s="1" customFormat="1" ht="24.15" customHeight="1">
      <c r="B399" s="34"/>
      <c r="C399" s="133" t="s">
        <v>478</v>
      </c>
      <c r="D399" s="133" t="s">
        <v>154</v>
      </c>
      <c r="E399" s="134" t="s">
        <v>479</v>
      </c>
      <c r="F399" s="135" t="s">
        <v>480</v>
      </c>
      <c r="G399" s="136" t="s">
        <v>179</v>
      </c>
      <c r="H399" s="137">
        <v>9.4420000000000002</v>
      </c>
      <c r="I399" s="138"/>
      <c r="J399" s="139">
        <f>ROUND(I399*H399,2)</f>
        <v>0</v>
      </c>
      <c r="K399" s="135" t="s">
        <v>158</v>
      </c>
      <c r="L399" s="34"/>
      <c r="M399" s="140" t="s">
        <v>19</v>
      </c>
      <c r="N399" s="141" t="s">
        <v>43</v>
      </c>
      <c r="P399" s="142">
        <f>O399*H399</f>
        <v>0</v>
      </c>
      <c r="Q399" s="142">
        <v>0</v>
      </c>
      <c r="R399" s="142">
        <f>Q399*H399</f>
        <v>0</v>
      </c>
      <c r="S399" s="142">
        <v>0</v>
      </c>
      <c r="T399" s="143">
        <f>S399*H399</f>
        <v>0</v>
      </c>
      <c r="AR399" s="144" t="s">
        <v>159</v>
      </c>
      <c r="AT399" s="144" t="s">
        <v>154</v>
      </c>
      <c r="AU399" s="144" t="s">
        <v>82</v>
      </c>
      <c r="AY399" s="19" t="s">
        <v>152</v>
      </c>
      <c r="BE399" s="145">
        <f>IF(N399="základní",J399,0)</f>
        <v>0</v>
      </c>
      <c r="BF399" s="145">
        <f>IF(N399="snížená",J399,0)</f>
        <v>0</v>
      </c>
      <c r="BG399" s="145">
        <f>IF(N399="zákl. přenesená",J399,0)</f>
        <v>0</v>
      </c>
      <c r="BH399" s="145">
        <f>IF(N399="sníž. přenesená",J399,0)</f>
        <v>0</v>
      </c>
      <c r="BI399" s="145">
        <f>IF(N399="nulová",J399,0)</f>
        <v>0</v>
      </c>
      <c r="BJ399" s="19" t="s">
        <v>80</v>
      </c>
      <c r="BK399" s="145">
        <f>ROUND(I399*H399,2)</f>
        <v>0</v>
      </c>
      <c r="BL399" s="19" t="s">
        <v>159</v>
      </c>
      <c r="BM399" s="144" t="s">
        <v>481</v>
      </c>
    </row>
    <row r="400" spans="2:65" s="1" customFormat="1" ht="10">
      <c r="B400" s="34"/>
      <c r="D400" s="146" t="s">
        <v>161</v>
      </c>
      <c r="F400" s="147" t="s">
        <v>482</v>
      </c>
      <c r="I400" s="148"/>
      <c r="L400" s="34"/>
      <c r="M400" s="149"/>
      <c r="T400" s="55"/>
      <c r="AT400" s="19" t="s">
        <v>161</v>
      </c>
      <c r="AU400" s="19" t="s">
        <v>82</v>
      </c>
    </row>
    <row r="401" spans="2:65" s="1" customFormat="1" ht="21.75" customHeight="1">
      <c r="B401" s="34"/>
      <c r="C401" s="133" t="s">
        <v>483</v>
      </c>
      <c r="D401" s="133" t="s">
        <v>154</v>
      </c>
      <c r="E401" s="134" t="s">
        <v>484</v>
      </c>
      <c r="F401" s="135" t="s">
        <v>485</v>
      </c>
      <c r="G401" s="136" t="s">
        <v>179</v>
      </c>
      <c r="H401" s="137">
        <v>9.4420000000000002</v>
      </c>
      <c r="I401" s="138"/>
      <c r="J401" s="139">
        <f>ROUND(I401*H401,2)</f>
        <v>0</v>
      </c>
      <c r="K401" s="135" t="s">
        <v>158</v>
      </c>
      <c r="L401" s="34"/>
      <c r="M401" s="140" t="s">
        <v>19</v>
      </c>
      <c r="N401" s="141" t="s">
        <v>43</v>
      </c>
      <c r="P401" s="142">
        <f>O401*H401</f>
        <v>0</v>
      </c>
      <c r="Q401" s="142">
        <v>0</v>
      </c>
      <c r="R401" s="142">
        <f>Q401*H401</f>
        <v>0</v>
      </c>
      <c r="S401" s="142">
        <v>0</v>
      </c>
      <c r="T401" s="143">
        <f>S401*H401</f>
        <v>0</v>
      </c>
      <c r="AR401" s="144" t="s">
        <v>159</v>
      </c>
      <c r="AT401" s="144" t="s">
        <v>154</v>
      </c>
      <c r="AU401" s="144" t="s">
        <v>82</v>
      </c>
      <c r="AY401" s="19" t="s">
        <v>152</v>
      </c>
      <c r="BE401" s="145">
        <f>IF(N401="základní",J401,0)</f>
        <v>0</v>
      </c>
      <c r="BF401" s="145">
        <f>IF(N401="snížená",J401,0)</f>
        <v>0</v>
      </c>
      <c r="BG401" s="145">
        <f>IF(N401="zákl. přenesená",J401,0)</f>
        <v>0</v>
      </c>
      <c r="BH401" s="145">
        <f>IF(N401="sníž. přenesená",J401,0)</f>
        <v>0</v>
      </c>
      <c r="BI401" s="145">
        <f>IF(N401="nulová",J401,0)</f>
        <v>0</v>
      </c>
      <c r="BJ401" s="19" t="s">
        <v>80</v>
      </c>
      <c r="BK401" s="145">
        <f>ROUND(I401*H401,2)</f>
        <v>0</v>
      </c>
      <c r="BL401" s="19" t="s">
        <v>159</v>
      </c>
      <c r="BM401" s="144" t="s">
        <v>486</v>
      </c>
    </row>
    <row r="402" spans="2:65" s="1" customFormat="1" ht="10">
      <c r="B402" s="34"/>
      <c r="D402" s="146" t="s">
        <v>161</v>
      </c>
      <c r="F402" s="147" t="s">
        <v>487</v>
      </c>
      <c r="I402" s="148"/>
      <c r="L402" s="34"/>
      <c r="M402" s="149"/>
      <c r="T402" s="55"/>
      <c r="AT402" s="19" t="s">
        <v>161</v>
      </c>
      <c r="AU402" s="19" t="s">
        <v>82</v>
      </c>
    </row>
    <row r="403" spans="2:65" s="1" customFormat="1" ht="24.15" customHeight="1">
      <c r="B403" s="34"/>
      <c r="C403" s="133" t="s">
        <v>488</v>
      </c>
      <c r="D403" s="133" t="s">
        <v>154</v>
      </c>
      <c r="E403" s="134" t="s">
        <v>489</v>
      </c>
      <c r="F403" s="135" t="s">
        <v>490</v>
      </c>
      <c r="G403" s="136" t="s">
        <v>179</v>
      </c>
      <c r="H403" s="137">
        <v>132.18799999999999</v>
      </c>
      <c r="I403" s="138"/>
      <c r="J403" s="139">
        <f>ROUND(I403*H403,2)</f>
        <v>0</v>
      </c>
      <c r="K403" s="135" t="s">
        <v>158</v>
      </c>
      <c r="L403" s="34"/>
      <c r="M403" s="140" t="s">
        <v>19</v>
      </c>
      <c r="N403" s="141" t="s">
        <v>43</v>
      </c>
      <c r="P403" s="142">
        <f>O403*H403</f>
        <v>0</v>
      </c>
      <c r="Q403" s="142">
        <v>0</v>
      </c>
      <c r="R403" s="142">
        <f>Q403*H403</f>
        <v>0</v>
      </c>
      <c r="S403" s="142">
        <v>0</v>
      </c>
      <c r="T403" s="143">
        <f>S403*H403</f>
        <v>0</v>
      </c>
      <c r="AR403" s="144" t="s">
        <v>159</v>
      </c>
      <c r="AT403" s="144" t="s">
        <v>154</v>
      </c>
      <c r="AU403" s="144" t="s">
        <v>82</v>
      </c>
      <c r="AY403" s="19" t="s">
        <v>152</v>
      </c>
      <c r="BE403" s="145">
        <f>IF(N403="základní",J403,0)</f>
        <v>0</v>
      </c>
      <c r="BF403" s="145">
        <f>IF(N403="snížená",J403,0)</f>
        <v>0</v>
      </c>
      <c r="BG403" s="145">
        <f>IF(N403="zákl. přenesená",J403,0)</f>
        <v>0</v>
      </c>
      <c r="BH403" s="145">
        <f>IF(N403="sníž. přenesená",J403,0)</f>
        <v>0</v>
      </c>
      <c r="BI403" s="145">
        <f>IF(N403="nulová",J403,0)</f>
        <v>0</v>
      </c>
      <c r="BJ403" s="19" t="s">
        <v>80</v>
      </c>
      <c r="BK403" s="145">
        <f>ROUND(I403*H403,2)</f>
        <v>0</v>
      </c>
      <c r="BL403" s="19" t="s">
        <v>159</v>
      </c>
      <c r="BM403" s="144" t="s">
        <v>491</v>
      </c>
    </row>
    <row r="404" spans="2:65" s="1" customFormat="1" ht="10">
      <c r="B404" s="34"/>
      <c r="D404" s="146" t="s">
        <v>161</v>
      </c>
      <c r="F404" s="147" t="s">
        <v>492</v>
      </c>
      <c r="I404" s="148"/>
      <c r="L404" s="34"/>
      <c r="M404" s="149"/>
      <c r="T404" s="55"/>
      <c r="AT404" s="19" t="s">
        <v>161</v>
      </c>
      <c r="AU404" s="19" t="s">
        <v>82</v>
      </c>
    </row>
    <row r="405" spans="2:65" s="12" customFormat="1" ht="10">
      <c r="B405" s="150"/>
      <c r="D405" s="151" t="s">
        <v>163</v>
      </c>
      <c r="F405" s="153" t="s">
        <v>493</v>
      </c>
      <c r="H405" s="154">
        <v>132.18799999999999</v>
      </c>
      <c r="I405" s="155"/>
      <c r="L405" s="150"/>
      <c r="M405" s="156"/>
      <c r="T405" s="157"/>
      <c r="AT405" s="152" t="s">
        <v>163</v>
      </c>
      <c r="AU405" s="152" t="s">
        <v>82</v>
      </c>
      <c r="AV405" s="12" t="s">
        <v>82</v>
      </c>
      <c r="AW405" s="12" t="s">
        <v>4</v>
      </c>
      <c r="AX405" s="12" t="s">
        <v>80</v>
      </c>
      <c r="AY405" s="152" t="s">
        <v>152</v>
      </c>
    </row>
    <row r="406" spans="2:65" s="1" customFormat="1" ht="24.15" customHeight="1">
      <c r="B406" s="34"/>
      <c r="C406" s="133" t="s">
        <v>494</v>
      </c>
      <c r="D406" s="133" t="s">
        <v>154</v>
      </c>
      <c r="E406" s="134" t="s">
        <v>495</v>
      </c>
      <c r="F406" s="135" t="s">
        <v>496</v>
      </c>
      <c r="G406" s="136" t="s">
        <v>179</v>
      </c>
      <c r="H406" s="137">
        <v>9.4420000000000002</v>
      </c>
      <c r="I406" s="138"/>
      <c r="J406" s="139">
        <f>ROUND(I406*H406,2)</f>
        <v>0</v>
      </c>
      <c r="K406" s="135" t="s">
        <v>158</v>
      </c>
      <c r="L406" s="34"/>
      <c r="M406" s="140" t="s">
        <v>19</v>
      </c>
      <c r="N406" s="141" t="s">
        <v>43</v>
      </c>
      <c r="P406" s="142">
        <f>O406*H406</f>
        <v>0</v>
      </c>
      <c r="Q406" s="142">
        <v>0</v>
      </c>
      <c r="R406" s="142">
        <f>Q406*H406</f>
        <v>0</v>
      </c>
      <c r="S406" s="142">
        <v>0</v>
      </c>
      <c r="T406" s="143">
        <f>S406*H406</f>
        <v>0</v>
      </c>
      <c r="AR406" s="144" t="s">
        <v>159</v>
      </c>
      <c r="AT406" s="144" t="s">
        <v>154</v>
      </c>
      <c r="AU406" s="144" t="s">
        <v>82</v>
      </c>
      <c r="AY406" s="19" t="s">
        <v>152</v>
      </c>
      <c r="BE406" s="145">
        <f>IF(N406="základní",J406,0)</f>
        <v>0</v>
      </c>
      <c r="BF406" s="145">
        <f>IF(N406="snížená",J406,0)</f>
        <v>0</v>
      </c>
      <c r="BG406" s="145">
        <f>IF(N406="zákl. přenesená",J406,0)</f>
        <v>0</v>
      </c>
      <c r="BH406" s="145">
        <f>IF(N406="sníž. přenesená",J406,0)</f>
        <v>0</v>
      </c>
      <c r="BI406" s="145">
        <f>IF(N406="nulová",J406,0)</f>
        <v>0</v>
      </c>
      <c r="BJ406" s="19" t="s">
        <v>80</v>
      </c>
      <c r="BK406" s="145">
        <f>ROUND(I406*H406,2)</f>
        <v>0</v>
      </c>
      <c r="BL406" s="19" t="s">
        <v>159</v>
      </c>
      <c r="BM406" s="144" t="s">
        <v>497</v>
      </c>
    </row>
    <row r="407" spans="2:65" s="1" customFormat="1" ht="10">
      <c r="B407" s="34"/>
      <c r="D407" s="146" t="s">
        <v>161</v>
      </c>
      <c r="F407" s="147" t="s">
        <v>498</v>
      </c>
      <c r="I407" s="148"/>
      <c r="L407" s="34"/>
      <c r="M407" s="149"/>
      <c r="T407" s="55"/>
      <c r="AT407" s="19" t="s">
        <v>161</v>
      </c>
      <c r="AU407" s="19" t="s">
        <v>82</v>
      </c>
    </row>
    <row r="408" spans="2:65" s="11" customFormat="1" ht="22.75" customHeight="1">
      <c r="B408" s="121"/>
      <c r="D408" s="122" t="s">
        <v>71</v>
      </c>
      <c r="E408" s="131" t="s">
        <v>499</v>
      </c>
      <c r="F408" s="131" t="s">
        <v>500</v>
      </c>
      <c r="I408" s="124"/>
      <c r="J408" s="132">
        <f>BK408</f>
        <v>0</v>
      </c>
      <c r="L408" s="121"/>
      <c r="M408" s="126"/>
      <c r="P408" s="127">
        <f>SUM(P409:P410)</f>
        <v>0</v>
      </c>
      <c r="R408" s="127">
        <f>SUM(R409:R410)</f>
        <v>0</v>
      </c>
      <c r="T408" s="128">
        <f>SUM(T409:T410)</f>
        <v>0</v>
      </c>
      <c r="AR408" s="122" t="s">
        <v>80</v>
      </c>
      <c r="AT408" s="129" t="s">
        <v>71</v>
      </c>
      <c r="AU408" s="129" t="s">
        <v>80</v>
      </c>
      <c r="AY408" s="122" t="s">
        <v>152</v>
      </c>
      <c r="BK408" s="130">
        <f>SUM(BK409:BK410)</f>
        <v>0</v>
      </c>
    </row>
    <row r="409" spans="2:65" s="1" customFormat="1" ht="33" customHeight="1">
      <c r="B409" s="34"/>
      <c r="C409" s="133" t="s">
        <v>501</v>
      </c>
      <c r="D409" s="133" t="s">
        <v>154</v>
      </c>
      <c r="E409" s="134" t="s">
        <v>502</v>
      </c>
      <c r="F409" s="135" t="s">
        <v>503</v>
      </c>
      <c r="G409" s="136" t="s">
        <v>179</v>
      </c>
      <c r="H409" s="137">
        <v>18.686</v>
      </c>
      <c r="I409" s="138"/>
      <c r="J409" s="139">
        <f>ROUND(I409*H409,2)</f>
        <v>0</v>
      </c>
      <c r="K409" s="135" t="s">
        <v>158</v>
      </c>
      <c r="L409" s="34"/>
      <c r="M409" s="140" t="s">
        <v>19</v>
      </c>
      <c r="N409" s="141" t="s">
        <v>43</v>
      </c>
      <c r="P409" s="142">
        <f>O409*H409</f>
        <v>0</v>
      </c>
      <c r="Q409" s="142">
        <v>0</v>
      </c>
      <c r="R409" s="142">
        <f>Q409*H409</f>
        <v>0</v>
      </c>
      <c r="S409" s="142">
        <v>0</v>
      </c>
      <c r="T409" s="143">
        <f>S409*H409</f>
        <v>0</v>
      </c>
      <c r="AR409" s="144" t="s">
        <v>159</v>
      </c>
      <c r="AT409" s="144" t="s">
        <v>154</v>
      </c>
      <c r="AU409" s="144" t="s">
        <v>82</v>
      </c>
      <c r="AY409" s="19" t="s">
        <v>152</v>
      </c>
      <c r="BE409" s="145">
        <f>IF(N409="základní",J409,0)</f>
        <v>0</v>
      </c>
      <c r="BF409" s="145">
        <f>IF(N409="snížená",J409,0)</f>
        <v>0</v>
      </c>
      <c r="BG409" s="145">
        <f>IF(N409="zákl. přenesená",J409,0)</f>
        <v>0</v>
      </c>
      <c r="BH409" s="145">
        <f>IF(N409="sníž. přenesená",J409,0)</f>
        <v>0</v>
      </c>
      <c r="BI409" s="145">
        <f>IF(N409="nulová",J409,0)</f>
        <v>0</v>
      </c>
      <c r="BJ409" s="19" t="s">
        <v>80</v>
      </c>
      <c r="BK409" s="145">
        <f>ROUND(I409*H409,2)</f>
        <v>0</v>
      </c>
      <c r="BL409" s="19" t="s">
        <v>159</v>
      </c>
      <c r="BM409" s="144" t="s">
        <v>504</v>
      </c>
    </row>
    <row r="410" spans="2:65" s="1" customFormat="1" ht="10">
      <c r="B410" s="34"/>
      <c r="D410" s="146" t="s">
        <v>161</v>
      </c>
      <c r="F410" s="147" t="s">
        <v>505</v>
      </c>
      <c r="I410" s="148"/>
      <c r="L410" s="34"/>
      <c r="M410" s="149"/>
      <c r="T410" s="55"/>
      <c r="AT410" s="19" t="s">
        <v>161</v>
      </c>
      <c r="AU410" s="19" t="s">
        <v>82</v>
      </c>
    </row>
    <row r="411" spans="2:65" s="11" customFormat="1" ht="25.9" customHeight="1">
      <c r="B411" s="121"/>
      <c r="D411" s="122" t="s">
        <v>71</v>
      </c>
      <c r="E411" s="123" t="s">
        <v>506</v>
      </c>
      <c r="F411" s="123" t="s">
        <v>507</v>
      </c>
      <c r="I411" s="124"/>
      <c r="J411" s="125">
        <f>BK411</f>
        <v>0</v>
      </c>
      <c r="L411" s="121"/>
      <c r="M411" s="126"/>
      <c r="P411" s="127">
        <f>P412+P418+P489+P512</f>
        <v>0</v>
      </c>
      <c r="R411" s="127">
        <f>R412+R418+R489+R512</f>
        <v>12.995983440000002</v>
      </c>
      <c r="T411" s="128">
        <f>T412+T418+T489+T512</f>
        <v>2.0897003500000002</v>
      </c>
      <c r="AR411" s="122" t="s">
        <v>82</v>
      </c>
      <c r="AT411" s="129" t="s">
        <v>71</v>
      </c>
      <c r="AU411" s="129" t="s">
        <v>72</v>
      </c>
      <c r="AY411" s="122" t="s">
        <v>152</v>
      </c>
      <c r="BK411" s="130">
        <f>BK412+BK418+BK489+BK512</f>
        <v>0</v>
      </c>
    </row>
    <row r="412" spans="2:65" s="11" customFormat="1" ht="22.75" customHeight="1">
      <c r="B412" s="121"/>
      <c r="D412" s="122" t="s">
        <v>71</v>
      </c>
      <c r="E412" s="131" t="s">
        <v>508</v>
      </c>
      <c r="F412" s="131" t="s">
        <v>509</v>
      </c>
      <c r="I412" s="124"/>
      <c r="J412" s="132">
        <f>BK412</f>
        <v>0</v>
      </c>
      <c r="L412" s="121"/>
      <c r="M412" s="126"/>
      <c r="P412" s="127">
        <f>SUM(P413:P417)</f>
        <v>0</v>
      </c>
      <c r="R412" s="127">
        <f>SUM(R413:R417)</f>
        <v>0</v>
      </c>
      <c r="T412" s="128">
        <f>SUM(T413:T417)</f>
        <v>0.40319999999999995</v>
      </c>
      <c r="AR412" s="122" t="s">
        <v>82</v>
      </c>
      <c r="AT412" s="129" t="s">
        <v>71</v>
      </c>
      <c r="AU412" s="129" t="s">
        <v>80</v>
      </c>
      <c r="AY412" s="122" t="s">
        <v>152</v>
      </c>
      <c r="BK412" s="130">
        <f>SUM(BK413:BK417)</f>
        <v>0</v>
      </c>
    </row>
    <row r="413" spans="2:65" s="1" customFormat="1" ht="24.15" customHeight="1">
      <c r="B413" s="34"/>
      <c r="C413" s="133" t="s">
        <v>510</v>
      </c>
      <c r="D413" s="133" t="s">
        <v>154</v>
      </c>
      <c r="E413" s="134" t="s">
        <v>511</v>
      </c>
      <c r="F413" s="135" t="s">
        <v>512</v>
      </c>
      <c r="G413" s="136" t="s">
        <v>157</v>
      </c>
      <c r="H413" s="137">
        <v>26.88</v>
      </c>
      <c r="I413" s="138"/>
      <c r="J413" s="139">
        <f>ROUND(I413*H413,2)</f>
        <v>0</v>
      </c>
      <c r="K413" s="135" t="s">
        <v>158</v>
      </c>
      <c r="L413" s="34"/>
      <c r="M413" s="140" t="s">
        <v>19</v>
      </c>
      <c r="N413" s="141" t="s">
        <v>43</v>
      </c>
      <c r="P413" s="142">
        <f>O413*H413</f>
        <v>0</v>
      </c>
      <c r="Q413" s="142">
        <v>0</v>
      </c>
      <c r="R413" s="142">
        <f>Q413*H413</f>
        <v>0</v>
      </c>
      <c r="S413" s="142">
        <v>1.4999999999999999E-2</v>
      </c>
      <c r="T413" s="143">
        <f>S413*H413</f>
        <v>0.40319999999999995</v>
      </c>
      <c r="AR413" s="144" t="s">
        <v>274</v>
      </c>
      <c r="AT413" s="144" t="s">
        <v>154</v>
      </c>
      <c r="AU413" s="144" t="s">
        <v>82</v>
      </c>
      <c r="AY413" s="19" t="s">
        <v>152</v>
      </c>
      <c r="BE413" s="145">
        <f>IF(N413="základní",J413,0)</f>
        <v>0</v>
      </c>
      <c r="BF413" s="145">
        <f>IF(N413="snížená",J413,0)</f>
        <v>0</v>
      </c>
      <c r="BG413" s="145">
        <f>IF(N413="zákl. přenesená",J413,0)</f>
        <v>0</v>
      </c>
      <c r="BH413" s="145">
        <f>IF(N413="sníž. přenesená",J413,0)</f>
        <v>0</v>
      </c>
      <c r="BI413" s="145">
        <f>IF(N413="nulová",J413,0)</f>
        <v>0</v>
      </c>
      <c r="BJ413" s="19" t="s">
        <v>80</v>
      </c>
      <c r="BK413" s="145">
        <f>ROUND(I413*H413,2)</f>
        <v>0</v>
      </c>
      <c r="BL413" s="19" t="s">
        <v>274</v>
      </c>
      <c r="BM413" s="144" t="s">
        <v>513</v>
      </c>
    </row>
    <row r="414" spans="2:65" s="1" customFormat="1" ht="10">
      <c r="B414" s="34"/>
      <c r="D414" s="146" t="s">
        <v>161</v>
      </c>
      <c r="F414" s="147" t="s">
        <v>514</v>
      </c>
      <c r="I414" s="148"/>
      <c r="L414" s="34"/>
      <c r="M414" s="149"/>
      <c r="T414" s="55"/>
      <c r="AT414" s="19" t="s">
        <v>161</v>
      </c>
      <c r="AU414" s="19" t="s">
        <v>82</v>
      </c>
    </row>
    <row r="415" spans="2:65" s="13" customFormat="1" ht="10">
      <c r="B415" s="158"/>
      <c r="D415" s="151" t="s">
        <v>163</v>
      </c>
      <c r="E415" s="159" t="s">
        <v>19</v>
      </c>
      <c r="F415" s="160" t="s">
        <v>213</v>
      </c>
      <c r="H415" s="159" t="s">
        <v>19</v>
      </c>
      <c r="I415" s="161"/>
      <c r="L415" s="158"/>
      <c r="M415" s="162"/>
      <c r="T415" s="163"/>
      <c r="AT415" s="159" t="s">
        <v>163</v>
      </c>
      <c r="AU415" s="159" t="s">
        <v>82</v>
      </c>
      <c r="AV415" s="13" t="s">
        <v>80</v>
      </c>
      <c r="AW415" s="13" t="s">
        <v>33</v>
      </c>
      <c r="AX415" s="13" t="s">
        <v>72</v>
      </c>
      <c r="AY415" s="159" t="s">
        <v>152</v>
      </c>
    </row>
    <row r="416" spans="2:65" s="13" customFormat="1" ht="10">
      <c r="B416" s="158"/>
      <c r="D416" s="151" t="s">
        <v>163</v>
      </c>
      <c r="E416" s="159" t="s">
        <v>19</v>
      </c>
      <c r="F416" s="160" t="s">
        <v>295</v>
      </c>
      <c r="H416" s="159" t="s">
        <v>19</v>
      </c>
      <c r="I416" s="161"/>
      <c r="L416" s="158"/>
      <c r="M416" s="162"/>
      <c r="T416" s="163"/>
      <c r="AT416" s="159" t="s">
        <v>163</v>
      </c>
      <c r="AU416" s="159" t="s">
        <v>82</v>
      </c>
      <c r="AV416" s="13" t="s">
        <v>80</v>
      </c>
      <c r="AW416" s="13" t="s">
        <v>33</v>
      </c>
      <c r="AX416" s="13" t="s">
        <v>72</v>
      </c>
      <c r="AY416" s="159" t="s">
        <v>152</v>
      </c>
    </row>
    <row r="417" spans="2:65" s="12" customFormat="1" ht="10">
      <c r="B417" s="150"/>
      <c r="D417" s="151" t="s">
        <v>163</v>
      </c>
      <c r="E417" s="152" t="s">
        <v>19</v>
      </c>
      <c r="F417" s="153" t="s">
        <v>298</v>
      </c>
      <c r="H417" s="154">
        <v>26.88</v>
      </c>
      <c r="I417" s="155"/>
      <c r="L417" s="150"/>
      <c r="M417" s="156"/>
      <c r="T417" s="157"/>
      <c r="AT417" s="152" t="s">
        <v>163</v>
      </c>
      <c r="AU417" s="152" t="s">
        <v>82</v>
      </c>
      <c r="AV417" s="12" t="s">
        <v>82</v>
      </c>
      <c r="AW417" s="12" t="s">
        <v>33</v>
      </c>
      <c r="AX417" s="12" t="s">
        <v>80</v>
      </c>
      <c r="AY417" s="152" t="s">
        <v>152</v>
      </c>
    </row>
    <row r="418" spans="2:65" s="11" customFormat="1" ht="22.75" customHeight="1">
      <c r="B418" s="121"/>
      <c r="D418" s="122" t="s">
        <v>71</v>
      </c>
      <c r="E418" s="131" t="s">
        <v>515</v>
      </c>
      <c r="F418" s="131" t="s">
        <v>516</v>
      </c>
      <c r="I418" s="124"/>
      <c r="J418" s="132">
        <f>BK418</f>
        <v>0</v>
      </c>
      <c r="L418" s="121"/>
      <c r="M418" s="126"/>
      <c r="P418" s="127">
        <f>SUM(P419:P488)</f>
        <v>0</v>
      </c>
      <c r="R418" s="127">
        <f>SUM(R419:R488)</f>
        <v>7.8885334000000018</v>
      </c>
      <c r="T418" s="128">
        <f>SUM(T419:T488)</f>
        <v>0.46368000000000004</v>
      </c>
      <c r="AR418" s="122" t="s">
        <v>82</v>
      </c>
      <c r="AT418" s="129" t="s">
        <v>71</v>
      </c>
      <c r="AU418" s="129" t="s">
        <v>80</v>
      </c>
      <c r="AY418" s="122" t="s">
        <v>152</v>
      </c>
      <c r="BK418" s="130">
        <f>SUM(BK419:BK488)</f>
        <v>0</v>
      </c>
    </row>
    <row r="419" spans="2:65" s="1" customFormat="1" ht="24.15" customHeight="1">
      <c r="B419" s="34"/>
      <c r="C419" s="133" t="s">
        <v>517</v>
      </c>
      <c r="D419" s="133" t="s">
        <v>154</v>
      </c>
      <c r="E419" s="134" t="s">
        <v>518</v>
      </c>
      <c r="F419" s="135" t="s">
        <v>519</v>
      </c>
      <c r="G419" s="136" t="s">
        <v>157</v>
      </c>
      <c r="H419" s="137">
        <v>26.88</v>
      </c>
      <c r="I419" s="138"/>
      <c r="J419" s="139">
        <f>ROUND(I419*H419,2)</f>
        <v>0</v>
      </c>
      <c r="K419" s="135" t="s">
        <v>158</v>
      </c>
      <c r="L419" s="34"/>
      <c r="M419" s="140" t="s">
        <v>19</v>
      </c>
      <c r="N419" s="141" t="s">
        <v>43</v>
      </c>
      <c r="P419" s="142">
        <f>O419*H419</f>
        <v>0</v>
      </c>
      <c r="Q419" s="142">
        <v>0</v>
      </c>
      <c r="R419" s="142">
        <f>Q419*H419</f>
        <v>0</v>
      </c>
      <c r="S419" s="142">
        <v>1.7250000000000001E-2</v>
      </c>
      <c r="T419" s="143">
        <f>S419*H419</f>
        <v>0.46368000000000004</v>
      </c>
      <c r="AR419" s="144" t="s">
        <v>274</v>
      </c>
      <c r="AT419" s="144" t="s">
        <v>154</v>
      </c>
      <c r="AU419" s="144" t="s">
        <v>82</v>
      </c>
      <c r="AY419" s="19" t="s">
        <v>152</v>
      </c>
      <c r="BE419" s="145">
        <f>IF(N419="základní",J419,0)</f>
        <v>0</v>
      </c>
      <c r="BF419" s="145">
        <f>IF(N419="snížená",J419,0)</f>
        <v>0</v>
      </c>
      <c r="BG419" s="145">
        <f>IF(N419="zákl. přenesená",J419,0)</f>
        <v>0</v>
      </c>
      <c r="BH419" s="145">
        <f>IF(N419="sníž. přenesená",J419,0)</f>
        <v>0</v>
      </c>
      <c r="BI419" s="145">
        <f>IF(N419="nulová",J419,0)</f>
        <v>0</v>
      </c>
      <c r="BJ419" s="19" t="s">
        <v>80</v>
      </c>
      <c r="BK419" s="145">
        <f>ROUND(I419*H419,2)</f>
        <v>0</v>
      </c>
      <c r="BL419" s="19" t="s">
        <v>274</v>
      </c>
      <c r="BM419" s="144" t="s">
        <v>520</v>
      </c>
    </row>
    <row r="420" spans="2:65" s="1" customFormat="1" ht="10">
      <c r="B420" s="34"/>
      <c r="D420" s="146" t="s">
        <v>161</v>
      </c>
      <c r="F420" s="147" t="s">
        <v>521</v>
      </c>
      <c r="I420" s="148"/>
      <c r="L420" s="34"/>
      <c r="M420" s="149"/>
      <c r="T420" s="55"/>
      <c r="AT420" s="19" t="s">
        <v>161</v>
      </c>
      <c r="AU420" s="19" t="s">
        <v>82</v>
      </c>
    </row>
    <row r="421" spans="2:65" s="13" customFormat="1" ht="10">
      <c r="B421" s="158"/>
      <c r="D421" s="151" t="s">
        <v>163</v>
      </c>
      <c r="E421" s="159" t="s">
        <v>19</v>
      </c>
      <c r="F421" s="160" t="s">
        <v>213</v>
      </c>
      <c r="H421" s="159" t="s">
        <v>19</v>
      </c>
      <c r="I421" s="161"/>
      <c r="L421" s="158"/>
      <c r="M421" s="162"/>
      <c r="T421" s="163"/>
      <c r="AT421" s="159" t="s">
        <v>163</v>
      </c>
      <c r="AU421" s="159" t="s">
        <v>82</v>
      </c>
      <c r="AV421" s="13" t="s">
        <v>80</v>
      </c>
      <c r="AW421" s="13" t="s">
        <v>33</v>
      </c>
      <c r="AX421" s="13" t="s">
        <v>72</v>
      </c>
      <c r="AY421" s="159" t="s">
        <v>152</v>
      </c>
    </row>
    <row r="422" spans="2:65" s="13" customFormat="1" ht="10">
      <c r="B422" s="158"/>
      <c r="D422" s="151" t="s">
        <v>163</v>
      </c>
      <c r="E422" s="159" t="s">
        <v>19</v>
      </c>
      <c r="F422" s="160" t="s">
        <v>295</v>
      </c>
      <c r="H422" s="159" t="s">
        <v>19</v>
      </c>
      <c r="I422" s="161"/>
      <c r="L422" s="158"/>
      <c r="M422" s="162"/>
      <c r="T422" s="163"/>
      <c r="AT422" s="159" t="s">
        <v>163</v>
      </c>
      <c r="AU422" s="159" t="s">
        <v>82</v>
      </c>
      <c r="AV422" s="13" t="s">
        <v>80</v>
      </c>
      <c r="AW422" s="13" t="s">
        <v>33</v>
      </c>
      <c r="AX422" s="13" t="s">
        <v>72</v>
      </c>
      <c r="AY422" s="159" t="s">
        <v>152</v>
      </c>
    </row>
    <row r="423" spans="2:65" s="12" customFormat="1" ht="10">
      <c r="B423" s="150"/>
      <c r="D423" s="151" t="s">
        <v>163</v>
      </c>
      <c r="E423" s="152" t="s">
        <v>19</v>
      </c>
      <c r="F423" s="153" t="s">
        <v>298</v>
      </c>
      <c r="H423" s="154">
        <v>26.88</v>
      </c>
      <c r="I423" s="155"/>
      <c r="L423" s="150"/>
      <c r="M423" s="156"/>
      <c r="T423" s="157"/>
      <c r="AT423" s="152" t="s">
        <v>163</v>
      </c>
      <c r="AU423" s="152" t="s">
        <v>82</v>
      </c>
      <c r="AV423" s="12" t="s">
        <v>82</v>
      </c>
      <c r="AW423" s="12" t="s">
        <v>33</v>
      </c>
      <c r="AX423" s="12" t="s">
        <v>80</v>
      </c>
      <c r="AY423" s="152" t="s">
        <v>152</v>
      </c>
    </row>
    <row r="424" spans="2:65" s="1" customFormat="1" ht="24.15" customHeight="1">
      <c r="B424" s="34"/>
      <c r="C424" s="133" t="s">
        <v>522</v>
      </c>
      <c r="D424" s="133" t="s">
        <v>154</v>
      </c>
      <c r="E424" s="134" t="s">
        <v>523</v>
      </c>
      <c r="F424" s="135" t="s">
        <v>524</v>
      </c>
      <c r="G424" s="136" t="s">
        <v>157</v>
      </c>
      <c r="H424" s="137">
        <v>559.35</v>
      </c>
      <c r="I424" s="138"/>
      <c r="J424" s="139">
        <f>ROUND(I424*H424,2)</f>
        <v>0</v>
      </c>
      <c r="K424" s="135" t="s">
        <v>158</v>
      </c>
      <c r="L424" s="34"/>
      <c r="M424" s="140" t="s">
        <v>19</v>
      </c>
      <c r="N424" s="141" t="s">
        <v>43</v>
      </c>
      <c r="P424" s="142">
        <f>O424*H424</f>
        <v>0</v>
      </c>
      <c r="Q424" s="142">
        <v>1.2200000000000001E-2</v>
      </c>
      <c r="R424" s="142">
        <f>Q424*H424</f>
        <v>6.8240700000000007</v>
      </c>
      <c r="S424" s="142">
        <v>0</v>
      </c>
      <c r="T424" s="143">
        <f>S424*H424</f>
        <v>0</v>
      </c>
      <c r="AR424" s="144" t="s">
        <v>274</v>
      </c>
      <c r="AT424" s="144" t="s">
        <v>154</v>
      </c>
      <c r="AU424" s="144" t="s">
        <v>82</v>
      </c>
      <c r="AY424" s="19" t="s">
        <v>152</v>
      </c>
      <c r="BE424" s="145">
        <f>IF(N424="základní",J424,0)</f>
        <v>0</v>
      </c>
      <c r="BF424" s="145">
        <f>IF(N424="snížená",J424,0)</f>
        <v>0</v>
      </c>
      <c r="BG424" s="145">
        <f>IF(N424="zákl. přenesená",J424,0)</f>
        <v>0</v>
      </c>
      <c r="BH424" s="145">
        <f>IF(N424="sníž. přenesená",J424,0)</f>
        <v>0</v>
      </c>
      <c r="BI424" s="145">
        <f>IF(N424="nulová",J424,0)</f>
        <v>0</v>
      </c>
      <c r="BJ424" s="19" t="s">
        <v>80</v>
      </c>
      <c r="BK424" s="145">
        <f>ROUND(I424*H424,2)</f>
        <v>0</v>
      </c>
      <c r="BL424" s="19" t="s">
        <v>274</v>
      </c>
      <c r="BM424" s="144" t="s">
        <v>525</v>
      </c>
    </row>
    <row r="425" spans="2:65" s="1" customFormat="1" ht="10">
      <c r="B425" s="34"/>
      <c r="D425" s="146" t="s">
        <v>161</v>
      </c>
      <c r="F425" s="147" t="s">
        <v>526</v>
      </c>
      <c r="I425" s="148"/>
      <c r="L425" s="34"/>
      <c r="M425" s="149"/>
      <c r="T425" s="55"/>
      <c r="AT425" s="19" t="s">
        <v>161</v>
      </c>
      <c r="AU425" s="19" t="s">
        <v>82</v>
      </c>
    </row>
    <row r="426" spans="2:65" s="13" customFormat="1" ht="10">
      <c r="B426" s="158"/>
      <c r="D426" s="151" t="s">
        <v>163</v>
      </c>
      <c r="E426" s="159" t="s">
        <v>19</v>
      </c>
      <c r="F426" s="160" t="s">
        <v>209</v>
      </c>
      <c r="H426" s="159" t="s">
        <v>19</v>
      </c>
      <c r="I426" s="161"/>
      <c r="L426" s="158"/>
      <c r="M426" s="162"/>
      <c r="T426" s="163"/>
      <c r="AT426" s="159" t="s">
        <v>163</v>
      </c>
      <c r="AU426" s="159" t="s">
        <v>82</v>
      </c>
      <c r="AV426" s="13" t="s">
        <v>80</v>
      </c>
      <c r="AW426" s="13" t="s">
        <v>33</v>
      </c>
      <c r="AX426" s="13" t="s">
        <v>72</v>
      </c>
      <c r="AY426" s="159" t="s">
        <v>152</v>
      </c>
    </row>
    <row r="427" spans="2:65" s="12" customFormat="1" ht="10">
      <c r="B427" s="150"/>
      <c r="D427" s="151" t="s">
        <v>163</v>
      </c>
      <c r="E427" s="152" t="s">
        <v>19</v>
      </c>
      <c r="F427" s="153" t="s">
        <v>527</v>
      </c>
      <c r="H427" s="154">
        <v>42.5</v>
      </c>
      <c r="I427" s="155"/>
      <c r="L427" s="150"/>
      <c r="M427" s="156"/>
      <c r="T427" s="157"/>
      <c r="AT427" s="152" t="s">
        <v>163</v>
      </c>
      <c r="AU427" s="152" t="s">
        <v>82</v>
      </c>
      <c r="AV427" s="12" t="s">
        <v>82</v>
      </c>
      <c r="AW427" s="12" t="s">
        <v>33</v>
      </c>
      <c r="AX427" s="12" t="s">
        <v>72</v>
      </c>
      <c r="AY427" s="152" t="s">
        <v>152</v>
      </c>
    </row>
    <row r="428" spans="2:65" s="12" customFormat="1" ht="10">
      <c r="B428" s="150"/>
      <c r="D428" s="151" t="s">
        <v>163</v>
      </c>
      <c r="E428" s="152" t="s">
        <v>19</v>
      </c>
      <c r="F428" s="153" t="s">
        <v>528</v>
      </c>
      <c r="H428" s="154">
        <v>12.5</v>
      </c>
      <c r="I428" s="155"/>
      <c r="L428" s="150"/>
      <c r="M428" s="156"/>
      <c r="T428" s="157"/>
      <c r="AT428" s="152" t="s">
        <v>163</v>
      </c>
      <c r="AU428" s="152" t="s">
        <v>82</v>
      </c>
      <c r="AV428" s="12" t="s">
        <v>82</v>
      </c>
      <c r="AW428" s="12" t="s">
        <v>33</v>
      </c>
      <c r="AX428" s="12" t="s">
        <v>72</v>
      </c>
      <c r="AY428" s="152" t="s">
        <v>152</v>
      </c>
    </row>
    <row r="429" spans="2:65" s="12" customFormat="1" ht="10">
      <c r="B429" s="150"/>
      <c r="D429" s="151" t="s">
        <v>163</v>
      </c>
      <c r="E429" s="152" t="s">
        <v>19</v>
      </c>
      <c r="F429" s="153" t="s">
        <v>529</v>
      </c>
      <c r="H429" s="154">
        <v>12</v>
      </c>
      <c r="I429" s="155"/>
      <c r="L429" s="150"/>
      <c r="M429" s="156"/>
      <c r="T429" s="157"/>
      <c r="AT429" s="152" t="s">
        <v>163</v>
      </c>
      <c r="AU429" s="152" t="s">
        <v>82</v>
      </c>
      <c r="AV429" s="12" t="s">
        <v>82</v>
      </c>
      <c r="AW429" s="12" t="s">
        <v>33</v>
      </c>
      <c r="AX429" s="12" t="s">
        <v>72</v>
      </c>
      <c r="AY429" s="152" t="s">
        <v>152</v>
      </c>
    </row>
    <row r="430" spans="2:65" s="12" customFormat="1" ht="10">
      <c r="B430" s="150"/>
      <c r="D430" s="151" t="s">
        <v>163</v>
      </c>
      <c r="E430" s="152" t="s">
        <v>19</v>
      </c>
      <c r="F430" s="153" t="s">
        <v>530</v>
      </c>
      <c r="H430" s="154">
        <v>6</v>
      </c>
      <c r="I430" s="155"/>
      <c r="L430" s="150"/>
      <c r="M430" s="156"/>
      <c r="T430" s="157"/>
      <c r="AT430" s="152" t="s">
        <v>163</v>
      </c>
      <c r="AU430" s="152" t="s">
        <v>82</v>
      </c>
      <c r="AV430" s="12" t="s">
        <v>82</v>
      </c>
      <c r="AW430" s="12" t="s">
        <v>33</v>
      </c>
      <c r="AX430" s="12" t="s">
        <v>72</v>
      </c>
      <c r="AY430" s="152" t="s">
        <v>152</v>
      </c>
    </row>
    <row r="431" spans="2:65" s="12" customFormat="1" ht="10">
      <c r="B431" s="150"/>
      <c r="D431" s="151" t="s">
        <v>163</v>
      </c>
      <c r="E431" s="152" t="s">
        <v>19</v>
      </c>
      <c r="F431" s="153" t="s">
        <v>531</v>
      </c>
      <c r="H431" s="154">
        <v>9.5500000000000007</v>
      </c>
      <c r="I431" s="155"/>
      <c r="L431" s="150"/>
      <c r="M431" s="156"/>
      <c r="T431" s="157"/>
      <c r="AT431" s="152" t="s">
        <v>163</v>
      </c>
      <c r="AU431" s="152" t="s">
        <v>82</v>
      </c>
      <c r="AV431" s="12" t="s">
        <v>82</v>
      </c>
      <c r="AW431" s="12" t="s">
        <v>33</v>
      </c>
      <c r="AX431" s="12" t="s">
        <v>72</v>
      </c>
      <c r="AY431" s="152" t="s">
        <v>152</v>
      </c>
    </row>
    <row r="432" spans="2:65" s="12" customFormat="1" ht="10">
      <c r="B432" s="150"/>
      <c r="D432" s="151" t="s">
        <v>163</v>
      </c>
      <c r="E432" s="152" t="s">
        <v>19</v>
      </c>
      <c r="F432" s="153" t="s">
        <v>532</v>
      </c>
      <c r="H432" s="154">
        <v>1.6</v>
      </c>
      <c r="I432" s="155"/>
      <c r="L432" s="150"/>
      <c r="M432" s="156"/>
      <c r="T432" s="157"/>
      <c r="AT432" s="152" t="s">
        <v>163</v>
      </c>
      <c r="AU432" s="152" t="s">
        <v>82</v>
      </c>
      <c r="AV432" s="12" t="s">
        <v>82</v>
      </c>
      <c r="AW432" s="12" t="s">
        <v>33</v>
      </c>
      <c r="AX432" s="12" t="s">
        <v>72</v>
      </c>
      <c r="AY432" s="152" t="s">
        <v>152</v>
      </c>
    </row>
    <row r="433" spans="2:51" s="15" customFormat="1" ht="10">
      <c r="B433" s="171"/>
      <c r="D433" s="151" t="s">
        <v>163</v>
      </c>
      <c r="E433" s="172" t="s">
        <v>19</v>
      </c>
      <c r="F433" s="173" t="s">
        <v>236</v>
      </c>
      <c r="H433" s="174">
        <v>84.15</v>
      </c>
      <c r="I433" s="175"/>
      <c r="L433" s="171"/>
      <c r="M433" s="176"/>
      <c r="T433" s="177"/>
      <c r="AT433" s="172" t="s">
        <v>163</v>
      </c>
      <c r="AU433" s="172" t="s">
        <v>82</v>
      </c>
      <c r="AV433" s="15" t="s">
        <v>95</v>
      </c>
      <c r="AW433" s="15" t="s">
        <v>33</v>
      </c>
      <c r="AX433" s="15" t="s">
        <v>72</v>
      </c>
      <c r="AY433" s="172" t="s">
        <v>152</v>
      </c>
    </row>
    <row r="434" spans="2:51" s="13" customFormat="1" ht="10">
      <c r="B434" s="158"/>
      <c r="D434" s="151" t="s">
        <v>163</v>
      </c>
      <c r="E434" s="159" t="s">
        <v>19</v>
      </c>
      <c r="F434" s="160" t="s">
        <v>211</v>
      </c>
      <c r="H434" s="159" t="s">
        <v>19</v>
      </c>
      <c r="I434" s="161"/>
      <c r="L434" s="158"/>
      <c r="M434" s="162"/>
      <c r="T434" s="163"/>
      <c r="AT434" s="159" t="s">
        <v>163</v>
      </c>
      <c r="AU434" s="159" t="s">
        <v>82</v>
      </c>
      <c r="AV434" s="13" t="s">
        <v>80</v>
      </c>
      <c r="AW434" s="13" t="s">
        <v>33</v>
      </c>
      <c r="AX434" s="13" t="s">
        <v>72</v>
      </c>
      <c r="AY434" s="159" t="s">
        <v>152</v>
      </c>
    </row>
    <row r="435" spans="2:51" s="12" customFormat="1" ht="10">
      <c r="B435" s="150"/>
      <c r="D435" s="151" t="s">
        <v>163</v>
      </c>
      <c r="E435" s="152" t="s">
        <v>19</v>
      </c>
      <c r="F435" s="153" t="s">
        <v>533</v>
      </c>
      <c r="H435" s="154">
        <v>6.5</v>
      </c>
      <c r="I435" s="155"/>
      <c r="L435" s="150"/>
      <c r="M435" s="156"/>
      <c r="T435" s="157"/>
      <c r="AT435" s="152" t="s">
        <v>163</v>
      </c>
      <c r="AU435" s="152" t="s">
        <v>82</v>
      </c>
      <c r="AV435" s="12" t="s">
        <v>82</v>
      </c>
      <c r="AW435" s="12" t="s">
        <v>33</v>
      </c>
      <c r="AX435" s="12" t="s">
        <v>72</v>
      </c>
      <c r="AY435" s="152" t="s">
        <v>152</v>
      </c>
    </row>
    <row r="436" spans="2:51" s="12" customFormat="1" ht="10">
      <c r="B436" s="150"/>
      <c r="D436" s="151" t="s">
        <v>163</v>
      </c>
      <c r="E436" s="152" t="s">
        <v>19</v>
      </c>
      <c r="F436" s="153" t="s">
        <v>534</v>
      </c>
      <c r="H436" s="154">
        <v>46.05</v>
      </c>
      <c r="I436" s="155"/>
      <c r="L436" s="150"/>
      <c r="M436" s="156"/>
      <c r="T436" s="157"/>
      <c r="AT436" s="152" t="s">
        <v>163</v>
      </c>
      <c r="AU436" s="152" t="s">
        <v>82</v>
      </c>
      <c r="AV436" s="12" t="s">
        <v>82</v>
      </c>
      <c r="AW436" s="12" t="s">
        <v>33</v>
      </c>
      <c r="AX436" s="12" t="s">
        <v>72</v>
      </c>
      <c r="AY436" s="152" t="s">
        <v>152</v>
      </c>
    </row>
    <row r="437" spans="2:51" s="12" customFormat="1" ht="10">
      <c r="B437" s="150"/>
      <c r="D437" s="151" t="s">
        <v>163</v>
      </c>
      <c r="E437" s="152" t="s">
        <v>19</v>
      </c>
      <c r="F437" s="153" t="s">
        <v>535</v>
      </c>
      <c r="H437" s="154">
        <v>41.9</v>
      </c>
      <c r="I437" s="155"/>
      <c r="L437" s="150"/>
      <c r="M437" s="156"/>
      <c r="T437" s="157"/>
      <c r="AT437" s="152" t="s">
        <v>163</v>
      </c>
      <c r="AU437" s="152" t="s">
        <v>82</v>
      </c>
      <c r="AV437" s="12" t="s">
        <v>82</v>
      </c>
      <c r="AW437" s="12" t="s">
        <v>33</v>
      </c>
      <c r="AX437" s="12" t="s">
        <v>72</v>
      </c>
      <c r="AY437" s="152" t="s">
        <v>152</v>
      </c>
    </row>
    <row r="438" spans="2:51" s="12" customFormat="1" ht="10">
      <c r="B438" s="150"/>
      <c r="D438" s="151" t="s">
        <v>163</v>
      </c>
      <c r="E438" s="152" t="s">
        <v>19</v>
      </c>
      <c r="F438" s="153" t="s">
        <v>536</v>
      </c>
      <c r="H438" s="154">
        <v>8.25</v>
      </c>
      <c r="I438" s="155"/>
      <c r="L438" s="150"/>
      <c r="M438" s="156"/>
      <c r="T438" s="157"/>
      <c r="AT438" s="152" t="s">
        <v>163</v>
      </c>
      <c r="AU438" s="152" t="s">
        <v>82</v>
      </c>
      <c r="AV438" s="12" t="s">
        <v>82</v>
      </c>
      <c r="AW438" s="12" t="s">
        <v>33</v>
      </c>
      <c r="AX438" s="12" t="s">
        <v>72</v>
      </c>
      <c r="AY438" s="152" t="s">
        <v>152</v>
      </c>
    </row>
    <row r="439" spans="2:51" s="12" customFormat="1" ht="10">
      <c r="B439" s="150"/>
      <c r="D439" s="151" t="s">
        <v>163</v>
      </c>
      <c r="E439" s="152" t="s">
        <v>19</v>
      </c>
      <c r="F439" s="153" t="s">
        <v>537</v>
      </c>
      <c r="H439" s="154">
        <v>6.55</v>
      </c>
      <c r="I439" s="155"/>
      <c r="L439" s="150"/>
      <c r="M439" s="156"/>
      <c r="T439" s="157"/>
      <c r="AT439" s="152" t="s">
        <v>163</v>
      </c>
      <c r="AU439" s="152" t="s">
        <v>82</v>
      </c>
      <c r="AV439" s="12" t="s">
        <v>82</v>
      </c>
      <c r="AW439" s="12" t="s">
        <v>33</v>
      </c>
      <c r="AX439" s="12" t="s">
        <v>72</v>
      </c>
      <c r="AY439" s="152" t="s">
        <v>152</v>
      </c>
    </row>
    <row r="440" spans="2:51" s="12" customFormat="1" ht="10">
      <c r="B440" s="150"/>
      <c r="D440" s="151" t="s">
        <v>163</v>
      </c>
      <c r="E440" s="152" t="s">
        <v>19</v>
      </c>
      <c r="F440" s="153" t="s">
        <v>538</v>
      </c>
      <c r="H440" s="154">
        <v>9.6999999999999993</v>
      </c>
      <c r="I440" s="155"/>
      <c r="L440" s="150"/>
      <c r="M440" s="156"/>
      <c r="T440" s="157"/>
      <c r="AT440" s="152" t="s">
        <v>163</v>
      </c>
      <c r="AU440" s="152" t="s">
        <v>82</v>
      </c>
      <c r="AV440" s="12" t="s">
        <v>82</v>
      </c>
      <c r="AW440" s="12" t="s">
        <v>33</v>
      </c>
      <c r="AX440" s="12" t="s">
        <v>72</v>
      </c>
      <c r="AY440" s="152" t="s">
        <v>152</v>
      </c>
    </row>
    <row r="441" spans="2:51" s="12" customFormat="1" ht="10">
      <c r="B441" s="150"/>
      <c r="D441" s="151" t="s">
        <v>163</v>
      </c>
      <c r="E441" s="152" t="s">
        <v>19</v>
      </c>
      <c r="F441" s="153" t="s">
        <v>539</v>
      </c>
      <c r="H441" s="154">
        <v>8.9</v>
      </c>
      <c r="I441" s="155"/>
      <c r="L441" s="150"/>
      <c r="M441" s="156"/>
      <c r="T441" s="157"/>
      <c r="AT441" s="152" t="s">
        <v>163</v>
      </c>
      <c r="AU441" s="152" t="s">
        <v>82</v>
      </c>
      <c r="AV441" s="12" t="s">
        <v>82</v>
      </c>
      <c r="AW441" s="12" t="s">
        <v>33</v>
      </c>
      <c r="AX441" s="12" t="s">
        <v>72</v>
      </c>
      <c r="AY441" s="152" t="s">
        <v>152</v>
      </c>
    </row>
    <row r="442" spans="2:51" s="12" customFormat="1" ht="10">
      <c r="B442" s="150"/>
      <c r="D442" s="151" t="s">
        <v>163</v>
      </c>
      <c r="E442" s="152" t="s">
        <v>19</v>
      </c>
      <c r="F442" s="153" t="s">
        <v>540</v>
      </c>
      <c r="H442" s="154">
        <v>7</v>
      </c>
      <c r="I442" s="155"/>
      <c r="L442" s="150"/>
      <c r="M442" s="156"/>
      <c r="T442" s="157"/>
      <c r="AT442" s="152" t="s">
        <v>163</v>
      </c>
      <c r="AU442" s="152" t="s">
        <v>82</v>
      </c>
      <c r="AV442" s="12" t="s">
        <v>82</v>
      </c>
      <c r="AW442" s="12" t="s">
        <v>33</v>
      </c>
      <c r="AX442" s="12" t="s">
        <v>72</v>
      </c>
      <c r="AY442" s="152" t="s">
        <v>152</v>
      </c>
    </row>
    <row r="443" spans="2:51" s="12" customFormat="1" ht="10">
      <c r="B443" s="150"/>
      <c r="D443" s="151" t="s">
        <v>163</v>
      </c>
      <c r="E443" s="152" t="s">
        <v>19</v>
      </c>
      <c r="F443" s="153" t="s">
        <v>541</v>
      </c>
      <c r="H443" s="154">
        <v>8.1999999999999993</v>
      </c>
      <c r="I443" s="155"/>
      <c r="L443" s="150"/>
      <c r="M443" s="156"/>
      <c r="T443" s="157"/>
      <c r="AT443" s="152" t="s">
        <v>163</v>
      </c>
      <c r="AU443" s="152" t="s">
        <v>82</v>
      </c>
      <c r="AV443" s="12" t="s">
        <v>82</v>
      </c>
      <c r="AW443" s="12" t="s">
        <v>33</v>
      </c>
      <c r="AX443" s="12" t="s">
        <v>72</v>
      </c>
      <c r="AY443" s="152" t="s">
        <v>152</v>
      </c>
    </row>
    <row r="444" spans="2:51" s="12" customFormat="1" ht="10">
      <c r="B444" s="150"/>
      <c r="D444" s="151" t="s">
        <v>163</v>
      </c>
      <c r="E444" s="152" t="s">
        <v>19</v>
      </c>
      <c r="F444" s="153" t="s">
        <v>542</v>
      </c>
      <c r="H444" s="154">
        <v>42.55</v>
      </c>
      <c r="I444" s="155"/>
      <c r="L444" s="150"/>
      <c r="M444" s="156"/>
      <c r="T444" s="157"/>
      <c r="AT444" s="152" t="s">
        <v>163</v>
      </c>
      <c r="AU444" s="152" t="s">
        <v>82</v>
      </c>
      <c r="AV444" s="12" t="s">
        <v>82</v>
      </c>
      <c r="AW444" s="12" t="s">
        <v>33</v>
      </c>
      <c r="AX444" s="12" t="s">
        <v>72</v>
      </c>
      <c r="AY444" s="152" t="s">
        <v>152</v>
      </c>
    </row>
    <row r="445" spans="2:51" s="12" customFormat="1" ht="10">
      <c r="B445" s="150"/>
      <c r="D445" s="151" t="s">
        <v>163</v>
      </c>
      <c r="E445" s="152" t="s">
        <v>19</v>
      </c>
      <c r="F445" s="153" t="s">
        <v>543</v>
      </c>
      <c r="H445" s="154">
        <v>45.7</v>
      </c>
      <c r="I445" s="155"/>
      <c r="L445" s="150"/>
      <c r="M445" s="156"/>
      <c r="T445" s="157"/>
      <c r="AT445" s="152" t="s">
        <v>163</v>
      </c>
      <c r="AU445" s="152" t="s">
        <v>82</v>
      </c>
      <c r="AV445" s="12" t="s">
        <v>82</v>
      </c>
      <c r="AW445" s="12" t="s">
        <v>33</v>
      </c>
      <c r="AX445" s="12" t="s">
        <v>72</v>
      </c>
      <c r="AY445" s="152" t="s">
        <v>152</v>
      </c>
    </row>
    <row r="446" spans="2:51" s="12" customFormat="1" ht="10">
      <c r="B446" s="150"/>
      <c r="D446" s="151" t="s">
        <v>163</v>
      </c>
      <c r="E446" s="152" t="s">
        <v>19</v>
      </c>
      <c r="F446" s="153" t="s">
        <v>544</v>
      </c>
      <c r="H446" s="154">
        <v>6.3</v>
      </c>
      <c r="I446" s="155"/>
      <c r="L446" s="150"/>
      <c r="M446" s="156"/>
      <c r="T446" s="157"/>
      <c r="AT446" s="152" t="s">
        <v>163</v>
      </c>
      <c r="AU446" s="152" t="s">
        <v>82</v>
      </c>
      <c r="AV446" s="12" t="s">
        <v>82</v>
      </c>
      <c r="AW446" s="12" t="s">
        <v>33</v>
      </c>
      <c r="AX446" s="12" t="s">
        <v>72</v>
      </c>
      <c r="AY446" s="152" t="s">
        <v>152</v>
      </c>
    </row>
    <row r="447" spans="2:51" s="15" customFormat="1" ht="10">
      <c r="B447" s="171"/>
      <c r="D447" s="151" t="s">
        <v>163</v>
      </c>
      <c r="E447" s="172" t="s">
        <v>19</v>
      </c>
      <c r="F447" s="173" t="s">
        <v>236</v>
      </c>
      <c r="H447" s="174">
        <v>237.6</v>
      </c>
      <c r="I447" s="175"/>
      <c r="L447" s="171"/>
      <c r="M447" s="176"/>
      <c r="T447" s="177"/>
      <c r="AT447" s="172" t="s">
        <v>163</v>
      </c>
      <c r="AU447" s="172" t="s">
        <v>82</v>
      </c>
      <c r="AV447" s="15" t="s">
        <v>95</v>
      </c>
      <c r="AW447" s="15" t="s">
        <v>33</v>
      </c>
      <c r="AX447" s="15" t="s">
        <v>72</v>
      </c>
      <c r="AY447" s="172" t="s">
        <v>152</v>
      </c>
    </row>
    <row r="448" spans="2:51" s="13" customFormat="1" ht="10">
      <c r="B448" s="158"/>
      <c r="D448" s="151" t="s">
        <v>163</v>
      </c>
      <c r="E448" s="159" t="s">
        <v>19</v>
      </c>
      <c r="F448" s="160" t="s">
        <v>213</v>
      </c>
      <c r="H448" s="159" t="s">
        <v>19</v>
      </c>
      <c r="I448" s="161"/>
      <c r="L448" s="158"/>
      <c r="M448" s="162"/>
      <c r="T448" s="163"/>
      <c r="AT448" s="159" t="s">
        <v>163</v>
      </c>
      <c r="AU448" s="159" t="s">
        <v>82</v>
      </c>
      <c r="AV448" s="13" t="s">
        <v>80</v>
      </c>
      <c r="AW448" s="13" t="s">
        <v>33</v>
      </c>
      <c r="AX448" s="13" t="s">
        <v>72</v>
      </c>
      <c r="AY448" s="159" t="s">
        <v>152</v>
      </c>
    </row>
    <row r="449" spans="2:65" s="12" customFormat="1" ht="10">
      <c r="B449" s="150"/>
      <c r="D449" s="151" t="s">
        <v>163</v>
      </c>
      <c r="E449" s="152" t="s">
        <v>19</v>
      </c>
      <c r="F449" s="153" t="s">
        <v>545</v>
      </c>
      <c r="H449" s="154">
        <v>6.5</v>
      </c>
      <c r="I449" s="155"/>
      <c r="L449" s="150"/>
      <c r="M449" s="156"/>
      <c r="T449" s="157"/>
      <c r="AT449" s="152" t="s">
        <v>163</v>
      </c>
      <c r="AU449" s="152" t="s">
        <v>82</v>
      </c>
      <c r="AV449" s="12" t="s">
        <v>82</v>
      </c>
      <c r="AW449" s="12" t="s">
        <v>33</v>
      </c>
      <c r="AX449" s="12" t="s">
        <v>72</v>
      </c>
      <c r="AY449" s="152" t="s">
        <v>152</v>
      </c>
    </row>
    <row r="450" spans="2:65" s="12" customFormat="1" ht="10">
      <c r="B450" s="150"/>
      <c r="D450" s="151" t="s">
        <v>163</v>
      </c>
      <c r="E450" s="152" t="s">
        <v>19</v>
      </c>
      <c r="F450" s="153" t="s">
        <v>546</v>
      </c>
      <c r="H450" s="154">
        <v>46.05</v>
      </c>
      <c r="I450" s="155"/>
      <c r="L450" s="150"/>
      <c r="M450" s="156"/>
      <c r="T450" s="157"/>
      <c r="AT450" s="152" t="s">
        <v>163</v>
      </c>
      <c r="AU450" s="152" t="s">
        <v>82</v>
      </c>
      <c r="AV450" s="12" t="s">
        <v>82</v>
      </c>
      <c r="AW450" s="12" t="s">
        <v>33</v>
      </c>
      <c r="AX450" s="12" t="s">
        <v>72</v>
      </c>
      <c r="AY450" s="152" t="s">
        <v>152</v>
      </c>
    </row>
    <row r="451" spans="2:65" s="12" customFormat="1" ht="10">
      <c r="B451" s="150"/>
      <c r="D451" s="151" t="s">
        <v>163</v>
      </c>
      <c r="E451" s="152" t="s">
        <v>19</v>
      </c>
      <c r="F451" s="153" t="s">
        <v>547</v>
      </c>
      <c r="H451" s="154">
        <v>41.9</v>
      </c>
      <c r="I451" s="155"/>
      <c r="L451" s="150"/>
      <c r="M451" s="156"/>
      <c r="T451" s="157"/>
      <c r="AT451" s="152" t="s">
        <v>163</v>
      </c>
      <c r="AU451" s="152" t="s">
        <v>82</v>
      </c>
      <c r="AV451" s="12" t="s">
        <v>82</v>
      </c>
      <c r="AW451" s="12" t="s">
        <v>33</v>
      </c>
      <c r="AX451" s="12" t="s">
        <v>72</v>
      </c>
      <c r="AY451" s="152" t="s">
        <v>152</v>
      </c>
    </row>
    <row r="452" spans="2:65" s="12" customFormat="1" ht="10">
      <c r="B452" s="150"/>
      <c r="D452" s="151" t="s">
        <v>163</v>
      </c>
      <c r="E452" s="152" t="s">
        <v>19</v>
      </c>
      <c r="F452" s="153" t="s">
        <v>548</v>
      </c>
      <c r="H452" s="154">
        <v>8.25</v>
      </c>
      <c r="I452" s="155"/>
      <c r="L452" s="150"/>
      <c r="M452" s="156"/>
      <c r="T452" s="157"/>
      <c r="AT452" s="152" t="s">
        <v>163</v>
      </c>
      <c r="AU452" s="152" t="s">
        <v>82</v>
      </c>
      <c r="AV452" s="12" t="s">
        <v>82</v>
      </c>
      <c r="AW452" s="12" t="s">
        <v>33</v>
      </c>
      <c r="AX452" s="12" t="s">
        <v>72</v>
      </c>
      <c r="AY452" s="152" t="s">
        <v>152</v>
      </c>
    </row>
    <row r="453" spans="2:65" s="12" customFormat="1" ht="10">
      <c r="B453" s="150"/>
      <c r="D453" s="151" t="s">
        <v>163</v>
      </c>
      <c r="E453" s="152" t="s">
        <v>19</v>
      </c>
      <c r="F453" s="153" t="s">
        <v>549</v>
      </c>
      <c r="H453" s="154">
        <v>6.55</v>
      </c>
      <c r="I453" s="155"/>
      <c r="L453" s="150"/>
      <c r="M453" s="156"/>
      <c r="T453" s="157"/>
      <c r="AT453" s="152" t="s">
        <v>163</v>
      </c>
      <c r="AU453" s="152" t="s">
        <v>82</v>
      </c>
      <c r="AV453" s="12" t="s">
        <v>82</v>
      </c>
      <c r="AW453" s="12" t="s">
        <v>33</v>
      </c>
      <c r="AX453" s="12" t="s">
        <v>72</v>
      </c>
      <c r="AY453" s="152" t="s">
        <v>152</v>
      </c>
    </row>
    <row r="454" spans="2:65" s="12" customFormat="1" ht="10">
      <c r="B454" s="150"/>
      <c r="D454" s="151" t="s">
        <v>163</v>
      </c>
      <c r="E454" s="152" t="s">
        <v>19</v>
      </c>
      <c r="F454" s="153" t="s">
        <v>550</v>
      </c>
      <c r="H454" s="154">
        <v>9.6999999999999993</v>
      </c>
      <c r="I454" s="155"/>
      <c r="L454" s="150"/>
      <c r="M454" s="156"/>
      <c r="T454" s="157"/>
      <c r="AT454" s="152" t="s">
        <v>163</v>
      </c>
      <c r="AU454" s="152" t="s">
        <v>82</v>
      </c>
      <c r="AV454" s="12" t="s">
        <v>82</v>
      </c>
      <c r="AW454" s="12" t="s">
        <v>33</v>
      </c>
      <c r="AX454" s="12" t="s">
        <v>72</v>
      </c>
      <c r="AY454" s="152" t="s">
        <v>152</v>
      </c>
    </row>
    <row r="455" spans="2:65" s="12" customFormat="1" ht="10">
      <c r="B455" s="150"/>
      <c r="D455" s="151" t="s">
        <v>163</v>
      </c>
      <c r="E455" s="152" t="s">
        <v>19</v>
      </c>
      <c r="F455" s="153" t="s">
        <v>551</v>
      </c>
      <c r="H455" s="154">
        <v>8.9</v>
      </c>
      <c r="I455" s="155"/>
      <c r="L455" s="150"/>
      <c r="M455" s="156"/>
      <c r="T455" s="157"/>
      <c r="AT455" s="152" t="s">
        <v>163</v>
      </c>
      <c r="AU455" s="152" t="s">
        <v>82</v>
      </c>
      <c r="AV455" s="12" t="s">
        <v>82</v>
      </c>
      <c r="AW455" s="12" t="s">
        <v>33</v>
      </c>
      <c r="AX455" s="12" t="s">
        <v>72</v>
      </c>
      <c r="AY455" s="152" t="s">
        <v>152</v>
      </c>
    </row>
    <row r="456" spans="2:65" s="12" customFormat="1" ht="10">
      <c r="B456" s="150"/>
      <c r="D456" s="151" t="s">
        <v>163</v>
      </c>
      <c r="E456" s="152" t="s">
        <v>19</v>
      </c>
      <c r="F456" s="153" t="s">
        <v>552</v>
      </c>
      <c r="H456" s="154">
        <v>7</v>
      </c>
      <c r="I456" s="155"/>
      <c r="L456" s="150"/>
      <c r="M456" s="156"/>
      <c r="T456" s="157"/>
      <c r="AT456" s="152" t="s">
        <v>163</v>
      </c>
      <c r="AU456" s="152" t="s">
        <v>82</v>
      </c>
      <c r="AV456" s="12" t="s">
        <v>82</v>
      </c>
      <c r="AW456" s="12" t="s">
        <v>33</v>
      </c>
      <c r="AX456" s="12" t="s">
        <v>72</v>
      </c>
      <c r="AY456" s="152" t="s">
        <v>152</v>
      </c>
    </row>
    <row r="457" spans="2:65" s="12" customFormat="1" ht="10">
      <c r="B457" s="150"/>
      <c r="D457" s="151" t="s">
        <v>163</v>
      </c>
      <c r="E457" s="152" t="s">
        <v>19</v>
      </c>
      <c r="F457" s="153" t="s">
        <v>553</v>
      </c>
      <c r="H457" s="154">
        <v>8.1999999999999993</v>
      </c>
      <c r="I457" s="155"/>
      <c r="L457" s="150"/>
      <c r="M457" s="156"/>
      <c r="T457" s="157"/>
      <c r="AT457" s="152" t="s">
        <v>163</v>
      </c>
      <c r="AU457" s="152" t="s">
        <v>82</v>
      </c>
      <c r="AV457" s="12" t="s">
        <v>82</v>
      </c>
      <c r="AW457" s="12" t="s">
        <v>33</v>
      </c>
      <c r="AX457" s="12" t="s">
        <v>72</v>
      </c>
      <c r="AY457" s="152" t="s">
        <v>152</v>
      </c>
    </row>
    <row r="458" spans="2:65" s="12" customFormat="1" ht="10">
      <c r="B458" s="150"/>
      <c r="D458" s="151" t="s">
        <v>163</v>
      </c>
      <c r="E458" s="152" t="s">
        <v>19</v>
      </c>
      <c r="F458" s="153" t="s">
        <v>554</v>
      </c>
      <c r="H458" s="154">
        <v>42.55</v>
      </c>
      <c r="I458" s="155"/>
      <c r="L458" s="150"/>
      <c r="M458" s="156"/>
      <c r="T458" s="157"/>
      <c r="AT458" s="152" t="s">
        <v>163</v>
      </c>
      <c r="AU458" s="152" t="s">
        <v>82</v>
      </c>
      <c r="AV458" s="12" t="s">
        <v>82</v>
      </c>
      <c r="AW458" s="12" t="s">
        <v>33</v>
      </c>
      <c r="AX458" s="12" t="s">
        <v>72</v>
      </c>
      <c r="AY458" s="152" t="s">
        <v>152</v>
      </c>
    </row>
    <row r="459" spans="2:65" s="12" customFormat="1" ht="10">
      <c r="B459" s="150"/>
      <c r="D459" s="151" t="s">
        <v>163</v>
      </c>
      <c r="E459" s="152" t="s">
        <v>19</v>
      </c>
      <c r="F459" s="153" t="s">
        <v>555</v>
      </c>
      <c r="H459" s="154">
        <v>45.7</v>
      </c>
      <c r="I459" s="155"/>
      <c r="L459" s="150"/>
      <c r="M459" s="156"/>
      <c r="T459" s="157"/>
      <c r="AT459" s="152" t="s">
        <v>163</v>
      </c>
      <c r="AU459" s="152" t="s">
        <v>82</v>
      </c>
      <c r="AV459" s="12" t="s">
        <v>82</v>
      </c>
      <c r="AW459" s="12" t="s">
        <v>33</v>
      </c>
      <c r="AX459" s="12" t="s">
        <v>72</v>
      </c>
      <c r="AY459" s="152" t="s">
        <v>152</v>
      </c>
    </row>
    <row r="460" spans="2:65" s="12" customFormat="1" ht="10">
      <c r="B460" s="150"/>
      <c r="D460" s="151" t="s">
        <v>163</v>
      </c>
      <c r="E460" s="152" t="s">
        <v>19</v>
      </c>
      <c r="F460" s="153" t="s">
        <v>556</v>
      </c>
      <c r="H460" s="154">
        <v>6.3</v>
      </c>
      <c r="I460" s="155"/>
      <c r="L460" s="150"/>
      <c r="M460" s="156"/>
      <c r="T460" s="157"/>
      <c r="AT460" s="152" t="s">
        <v>163</v>
      </c>
      <c r="AU460" s="152" t="s">
        <v>82</v>
      </c>
      <c r="AV460" s="12" t="s">
        <v>82</v>
      </c>
      <c r="AW460" s="12" t="s">
        <v>33</v>
      </c>
      <c r="AX460" s="12" t="s">
        <v>72</v>
      </c>
      <c r="AY460" s="152" t="s">
        <v>152</v>
      </c>
    </row>
    <row r="461" spans="2:65" s="15" customFormat="1" ht="10">
      <c r="B461" s="171"/>
      <c r="D461" s="151" t="s">
        <v>163</v>
      </c>
      <c r="E461" s="172" t="s">
        <v>19</v>
      </c>
      <c r="F461" s="173" t="s">
        <v>236</v>
      </c>
      <c r="H461" s="174">
        <v>237.6</v>
      </c>
      <c r="I461" s="175"/>
      <c r="L461" s="171"/>
      <c r="M461" s="176"/>
      <c r="T461" s="177"/>
      <c r="AT461" s="172" t="s">
        <v>163</v>
      </c>
      <c r="AU461" s="172" t="s">
        <v>82</v>
      </c>
      <c r="AV461" s="15" t="s">
        <v>95</v>
      </c>
      <c r="AW461" s="15" t="s">
        <v>33</v>
      </c>
      <c r="AX461" s="15" t="s">
        <v>72</v>
      </c>
      <c r="AY461" s="172" t="s">
        <v>152</v>
      </c>
    </row>
    <row r="462" spans="2:65" s="14" customFormat="1" ht="10">
      <c r="B462" s="164"/>
      <c r="D462" s="151" t="s">
        <v>163</v>
      </c>
      <c r="E462" s="165" t="s">
        <v>19</v>
      </c>
      <c r="F462" s="166" t="s">
        <v>218</v>
      </c>
      <c r="H462" s="167">
        <v>559.35</v>
      </c>
      <c r="I462" s="168"/>
      <c r="L462" s="164"/>
      <c r="M462" s="169"/>
      <c r="T462" s="170"/>
      <c r="AT462" s="165" t="s">
        <v>163</v>
      </c>
      <c r="AU462" s="165" t="s">
        <v>82</v>
      </c>
      <c r="AV462" s="14" t="s">
        <v>159</v>
      </c>
      <c r="AW462" s="14" t="s">
        <v>33</v>
      </c>
      <c r="AX462" s="14" t="s">
        <v>80</v>
      </c>
      <c r="AY462" s="165" t="s">
        <v>152</v>
      </c>
    </row>
    <row r="463" spans="2:65" s="1" customFormat="1" ht="24.15" customHeight="1">
      <c r="B463" s="34"/>
      <c r="C463" s="133" t="s">
        <v>557</v>
      </c>
      <c r="D463" s="133" t="s">
        <v>154</v>
      </c>
      <c r="E463" s="134" t="s">
        <v>558</v>
      </c>
      <c r="F463" s="135" t="s">
        <v>559</v>
      </c>
      <c r="G463" s="136" t="s">
        <v>157</v>
      </c>
      <c r="H463" s="137">
        <v>69.040000000000006</v>
      </c>
      <c r="I463" s="138"/>
      <c r="J463" s="139">
        <f>ROUND(I463*H463,2)</f>
        <v>0</v>
      </c>
      <c r="K463" s="135" t="s">
        <v>158</v>
      </c>
      <c r="L463" s="34"/>
      <c r="M463" s="140" t="s">
        <v>19</v>
      </c>
      <c r="N463" s="141" t="s">
        <v>43</v>
      </c>
      <c r="P463" s="142">
        <f>O463*H463</f>
        <v>0</v>
      </c>
      <c r="Q463" s="142">
        <v>1.3860000000000001E-2</v>
      </c>
      <c r="R463" s="142">
        <f>Q463*H463</f>
        <v>0.95689440000000014</v>
      </c>
      <c r="S463" s="142">
        <v>0</v>
      </c>
      <c r="T463" s="143">
        <f>S463*H463</f>
        <v>0</v>
      </c>
      <c r="AR463" s="144" t="s">
        <v>274</v>
      </c>
      <c r="AT463" s="144" t="s">
        <v>154</v>
      </c>
      <c r="AU463" s="144" t="s">
        <v>82</v>
      </c>
      <c r="AY463" s="19" t="s">
        <v>152</v>
      </c>
      <c r="BE463" s="145">
        <f>IF(N463="základní",J463,0)</f>
        <v>0</v>
      </c>
      <c r="BF463" s="145">
        <f>IF(N463="snížená",J463,0)</f>
        <v>0</v>
      </c>
      <c r="BG463" s="145">
        <f>IF(N463="zákl. přenesená",J463,0)</f>
        <v>0</v>
      </c>
      <c r="BH463" s="145">
        <f>IF(N463="sníž. přenesená",J463,0)</f>
        <v>0</v>
      </c>
      <c r="BI463" s="145">
        <f>IF(N463="nulová",J463,0)</f>
        <v>0</v>
      </c>
      <c r="BJ463" s="19" t="s">
        <v>80</v>
      </c>
      <c r="BK463" s="145">
        <f>ROUND(I463*H463,2)</f>
        <v>0</v>
      </c>
      <c r="BL463" s="19" t="s">
        <v>274</v>
      </c>
      <c r="BM463" s="144" t="s">
        <v>560</v>
      </c>
    </row>
    <row r="464" spans="2:65" s="1" customFormat="1" ht="10">
      <c r="B464" s="34"/>
      <c r="D464" s="146" t="s">
        <v>161</v>
      </c>
      <c r="F464" s="147" t="s">
        <v>561</v>
      </c>
      <c r="I464" s="148"/>
      <c r="L464" s="34"/>
      <c r="M464" s="149"/>
      <c r="T464" s="55"/>
      <c r="AT464" s="19" t="s">
        <v>161</v>
      </c>
      <c r="AU464" s="19" t="s">
        <v>82</v>
      </c>
    </row>
    <row r="465" spans="2:65" s="13" customFormat="1" ht="10">
      <c r="B465" s="158"/>
      <c r="D465" s="151" t="s">
        <v>163</v>
      </c>
      <c r="E465" s="159" t="s">
        <v>19</v>
      </c>
      <c r="F465" s="160" t="s">
        <v>209</v>
      </c>
      <c r="H465" s="159" t="s">
        <v>19</v>
      </c>
      <c r="I465" s="161"/>
      <c r="L465" s="158"/>
      <c r="M465" s="162"/>
      <c r="T465" s="163"/>
      <c r="AT465" s="159" t="s">
        <v>163</v>
      </c>
      <c r="AU465" s="159" t="s">
        <v>82</v>
      </c>
      <c r="AV465" s="13" t="s">
        <v>80</v>
      </c>
      <c r="AW465" s="13" t="s">
        <v>33</v>
      </c>
      <c r="AX465" s="13" t="s">
        <v>72</v>
      </c>
      <c r="AY465" s="159" t="s">
        <v>152</v>
      </c>
    </row>
    <row r="466" spans="2:65" s="12" customFormat="1" ht="10">
      <c r="B466" s="150"/>
      <c r="D466" s="151" t="s">
        <v>163</v>
      </c>
      <c r="E466" s="152" t="s">
        <v>19</v>
      </c>
      <c r="F466" s="153" t="s">
        <v>562</v>
      </c>
      <c r="H466" s="154">
        <v>8.31</v>
      </c>
      <c r="I466" s="155"/>
      <c r="L466" s="150"/>
      <c r="M466" s="156"/>
      <c r="T466" s="157"/>
      <c r="AT466" s="152" t="s">
        <v>163</v>
      </c>
      <c r="AU466" s="152" t="s">
        <v>82</v>
      </c>
      <c r="AV466" s="12" t="s">
        <v>82</v>
      </c>
      <c r="AW466" s="12" t="s">
        <v>33</v>
      </c>
      <c r="AX466" s="12" t="s">
        <v>72</v>
      </c>
      <c r="AY466" s="152" t="s">
        <v>152</v>
      </c>
    </row>
    <row r="467" spans="2:65" s="12" customFormat="1" ht="10">
      <c r="B467" s="150"/>
      <c r="D467" s="151" t="s">
        <v>163</v>
      </c>
      <c r="E467" s="152" t="s">
        <v>19</v>
      </c>
      <c r="F467" s="153" t="s">
        <v>563</v>
      </c>
      <c r="H467" s="154">
        <v>37.200000000000003</v>
      </c>
      <c r="I467" s="155"/>
      <c r="L467" s="150"/>
      <c r="M467" s="156"/>
      <c r="T467" s="157"/>
      <c r="AT467" s="152" t="s">
        <v>163</v>
      </c>
      <c r="AU467" s="152" t="s">
        <v>82</v>
      </c>
      <c r="AV467" s="12" t="s">
        <v>82</v>
      </c>
      <c r="AW467" s="12" t="s">
        <v>33</v>
      </c>
      <c r="AX467" s="12" t="s">
        <v>72</v>
      </c>
      <c r="AY467" s="152" t="s">
        <v>152</v>
      </c>
    </row>
    <row r="468" spans="2:65" s="12" customFormat="1" ht="10">
      <c r="B468" s="150"/>
      <c r="D468" s="151" t="s">
        <v>163</v>
      </c>
      <c r="E468" s="152" t="s">
        <v>19</v>
      </c>
      <c r="F468" s="153" t="s">
        <v>564</v>
      </c>
      <c r="H468" s="154">
        <v>6.55</v>
      </c>
      <c r="I468" s="155"/>
      <c r="L468" s="150"/>
      <c r="M468" s="156"/>
      <c r="T468" s="157"/>
      <c r="AT468" s="152" t="s">
        <v>163</v>
      </c>
      <c r="AU468" s="152" t="s">
        <v>82</v>
      </c>
      <c r="AV468" s="12" t="s">
        <v>82</v>
      </c>
      <c r="AW468" s="12" t="s">
        <v>33</v>
      </c>
      <c r="AX468" s="12" t="s">
        <v>72</v>
      </c>
      <c r="AY468" s="152" t="s">
        <v>152</v>
      </c>
    </row>
    <row r="469" spans="2:65" s="15" customFormat="1" ht="10">
      <c r="B469" s="171"/>
      <c r="D469" s="151" t="s">
        <v>163</v>
      </c>
      <c r="E469" s="172" t="s">
        <v>19</v>
      </c>
      <c r="F469" s="173" t="s">
        <v>236</v>
      </c>
      <c r="H469" s="174">
        <v>52.06</v>
      </c>
      <c r="I469" s="175"/>
      <c r="L469" s="171"/>
      <c r="M469" s="176"/>
      <c r="T469" s="177"/>
      <c r="AT469" s="172" t="s">
        <v>163</v>
      </c>
      <c r="AU469" s="172" t="s">
        <v>82</v>
      </c>
      <c r="AV469" s="15" t="s">
        <v>95</v>
      </c>
      <c r="AW469" s="15" t="s">
        <v>33</v>
      </c>
      <c r="AX469" s="15" t="s">
        <v>72</v>
      </c>
      <c r="AY469" s="172" t="s">
        <v>152</v>
      </c>
    </row>
    <row r="470" spans="2:65" s="13" customFormat="1" ht="10">
      <c r="B470" s="158"/>
      <c r="D470" s="151" t="s">
        <v>163</v>
      </c>
      <c r="E470" s="159" t="s">
        <v>19</v>
      </c>
      <c r="F470" s="160" t="s">
        <v>211</v>
      </c>
      <c r="H470" s="159" t="s">
        <v>19</v>
      </c>
      <c r="I470" s="161"/>
      <c r="L470" s="158"/>
      <c r="M470" s="162"/>
      <c r="T470" s="163"/>
      <c r="AT470" s="159" t="s">
        <v>163</v>
      </c>
      <c r="AU470" s="159" t="s">
        <v>82</v>
      </c>
      <c r="AV470" s="13" t="s">
        <v>80</v>
      </c>
      <c r="AW470" s="13" t="s">
        <v>33</v>
      </c>
      <c r="AX470" s="13" t="s">
        <v>72</v>
      </c>
      <c r="AY470" s="159" t="s">
        <v>152</v>
      </c>
    </row>
    <row r="471" spans="2:65" s="12" customFormat="1" ht="10">
      <c r="B471" s="150"/>
      <c r="D471" s="151" t="s">
        <v>163</v>
      </c>
      <c r="E471" s="152" t="s">
        <v>19</v>
      </c>
      <c r="F471" s="153" t="s">
        <v>565</v>
      </c>
      <c r="H471" s="154">
        <v>8.5500000000000007</v>
      </c>
      <c r="I471" s="155"/>
      <c r="L471" s="150"/>
      <c r="M471" s="156"/>
      <c r="T471" s="157"/>
      <c r="AT471" s="152" t="s">
        <v>163</v>
      </c>
      <c r="AU471" s="152" t="s">
        <v>82</v>
      </c>
      <c r="AV471" s="12" t="s">
        <v>82</v>
      </c>
      <c r="AW471" s="12" t="s">
        <v>33</v>
      </c>
      <c r="AX471" s="12" t="s">
        <v>72</v>
      </c>
      <c r="AY471" s="152" t="s">
        <v>152</v>
      </c>
    </row>
    <row r="472" spans="2:65" s="15" customFormat="1" ht="10">
      <c r="B472" s="171"/>
      <c r="D472" s="151" t="s">
        <v>163</v>
      </c>
      <c r="E472" s="172" t="s">
        <v>19</v>
      </c>
      <c r="F472" s="173" t="s">
        <v>236</v>
      </c>
      <c r="H472" s="174">
        <v>8.5500000000000007</v>
      </c>
      <c r="I472" s="175"/>
      <c r="L472" s="171"/>
      <c r="M472" s="176"/>
      <c r="T472" s="177"/>
      <c r="AT472" s="172" t="s">
        <v>163</v>
      </c>
      <c r="AU472" s="172" t="s">
        <v>82</v>
      </c>
      <c r="AV472" s="15" t="s">
        <v>95</v>
      </c>
      <c r="AW472" s="15" t="s">
        <v>33</v>
      </c>
      <c r="AX472" s="15" t="s">
        <v>72</v>
      </c>
      <c r="AY472" s="172" t="s">
        <v>152</v>
      </c>
    </row>
    <row r="473" spans="2:65" s="13" customFormat="1" ht="10">
      <c r="B473" s="158"/>
      <c r="D473" s="151" t="s">
        <v>163</v>
      </c>
      <c r="E473" s="159" t="s">
        <v>19</v>
      </c>
      <c r="F473" s="160" t="s">
        <v>213</v>
      </c>
      <c r="H473" s="159" t="s">
        <v>19</v>
      </c>
      <c r="I473" s="161"/>
      <c r="L473" s="158"/>
      <c r="M473" s="162"/>
      <c r="T473" s="163"/>
      <c r="AT473" s="159" t="s">
        <v>163</v>
      </c>
      <c r="AU473" s="159" t="s">
        <v>82</v>
      </c>
      <c r="AV473" s="13" t="s">
        <v>80</v>
      </c>
      <c r="AW473" s="13" t="s">
        <v>33</v>
      </c>
      <c r="AX473" s="13" t="s">
        <v>72</v>
      </c>
      <c r="AY473" s="159" t="s">
        <v>152</v>
      </c>
    </row>
    <row r="474" spans="2:65" s="12" customFormat="1" ht="10">
      <c r="B474" s="150"/>
      <c r="D474" s="151" t="s">
        <v>163</v>
      </c>
      <c r="E474" s="152" t="s">
        <v>19</v>
      </c>
      <c r="F474" s="153" t="s">
        <v>566</v>
      </c>
      <c r="H474" s="154">
        <v>8.43</v>
      </c>
      <c r="I474" s="155"/>
      <c r="L474" s="150"/>
      <c r="M474" s="156"/>
      <c r="T474" s="157"/>
      <c r="AT474" s="152" t="s">
        <v>163</v>
      </c>
      <c r="AU474" s="152" t="s">
        <v>82</v>
      </c>
      <c r="AV474" s="12" t="s">
        <v>82</v>
      </c>
      <c r="AW474" s="12" t="s">
        <v>33</v>
      </c>
      <c r="AX474" s="12" t="s">
        <v>72</v>
      </c>
      <c r="AY474" s="152" t="s">
        <v>152</v>
      </c>
    </row>
    <row r="475" spans="2:65" s="15" customFormat="1" ht="10">
      <c r="B475" s="171"/>
      <c r="D475" s="151" t="s">
        <v>163</v>
      </c>
      <c r="E475" s="172" t="s">
        <v>19</v>
      </c>
      <c r="F475" s="173" t="s">
        <v>236</v>
      </c>
      <c r="H475" s="174">
        <v>8.43</v>
      </c>
      <c r="I475" s="175"/>
      <c r="L475" s="171"/>
      <c r="M475" s="176"/>
      <c r="T475" s="177"/>
      <c r="AT475" s="172" t="s">
        <v>163</v>
      </c>
      <c r="AU475" s="172" t="s">
        <v>82</v>
      </c>
      <c r="AV475" s="15" t="s">
        <v>95</v>
      </c>
      <c r="AW475" s="15" t="s">
        <v>33</v>
      </c>
      <c r="AX475" s="15" t="s">
        <v>72</v>
      </c>
      <c r="AY475" s="172" t="s">
        <v>152</v>
      </c>
    </row>
    <row r="476" spans="2:65" s="14" customFormat="1" ht="10">
      <c r="B476" s="164"/>
      <c r="D476" s="151" t="s">
        <v>163</v>
      </c>
      <c r="E476" s="165" t="s">
        <v>19</v>
      </c>
      <c r="F476" s="166" t="s">
        <v>218</v>
      </c>
      <c r="H476" s="167">
        <v>69.040000000000006</v>
      </c>
      <c r="I476" s="168"/>
      <c r="L476" s="164"/>
      <c r="M476" s="169"/>
      <c r="T476" s="170"/>
      <c r="AT476" s="165" t="s">
        <v>163</v>
      </c>
      <c r="AU476" s="165" t="s">
        <v>82</v>
      </c>
      <c r="AV476" s="14" t="s">
        <v>159</v>
      </c>
      <c r="AW476" s="14" t="s">
        <v>33</v>
      </c>
      <c r="AX476" s="14" t="s">
        <v>80</v>
      </c>
      <c r="AY476" s="165" t="s">
        <v>152</v>
      </c>
    </row>
    <row r="477" spans="2:65" s="1" customFormat="1" ht="24.15" customHeight="1">
      <c r="B477" s="34"/>
      <c r="C477" s="133" t="s">
        <v>567</v>
      </c>
      <c r="D477" s="133" t="s">
        <v>154</v>
      </c>
      <c r="E477" s="134" t="s">
        <v>568</v>
      </c>
      <c r="F477" s="135" t="s">
        <v>569</v>
      </c>
      <c r="G477" s="136" t="s">
        <v>157</v>
      </c>
      <c r="H477" s="137">
        <v>628.39</v>
      </c>
      <c r="I477" s="138"/>
      <c r="J477" s="139">
        <f>ROUND(I477*H477,2)</f>
        <v>0</v>
      </c>
      <c r="K477" s="135" t="s">
        <v>158</v>
      </c>
      <c r="L477" s="34"/>
      <c r="M477" s="140" t="s">
        <v>19</v>
      </c>
      <c r="N477" s="141" t="s">
        <v>43</v>
      </c>
      <c r="P477" s="142">
        <f>O477*H477</f>
        <v>0</v>
      </c>
      <c r="Q477" s="142">
        <v>1E-4</v>
      </c>
      <c r="R477" s="142">
        <f>Q477*H477</f>
        <v>6.2839000000000006E-2</v>
      </c>
      <c r="S477" s="142">
        <v>0</v>
      </c>
      <c r="T477" s="143">
        <f>S477*H477</f>
        <v>0</v>
      </c>
      <c r="AR477" s="144" t="s">
        <v>274</v>
      </c>
      <c r="AT477" s="144" t="s">
        <v>154</v>
      </c>
      <c r="AU477" s="144" t="s">
        <v>82</v>
      </c>
      <c r="AY477" s="19" t="s">
        <v>152</v>
      </c>
      <c r="BE477" s="145">
        <f>IF(N477="základní",J477,0)</f>
        <v>0</v>
      </c>
      <c r="BF477" s="145">
        <f>IF(N477="snížená",J477,0)</f>
        <v>0</v>
      </c>
      <c r="BG477" s="145">
        <f>IF(N477="zákl. přenesená",J477,0)</f>
        <v>0</v>
      </c>
      <c r="BH477" s="145">
        <f>IF(N477="sníž. přenesená",J477,0)</f>
        <v>0</v>
      </c>
      <c r="BI477" s="145">
        <f>IF(N477="nulová",J477,0)</f>
        <v>0</v>
      </c>
      <c r="BJ477" s="19" t="s">
        <v>80</v>
      </c>
      <c r="BK477" s="145">
        <f>ROUND(I477*H477,2)</f>
        <v>0</v>
      </c>
      <c r="BL477" s="19" t="s">
        <v>274</v>
      </c>
      <c r="BM477" s="144" t="s">
        <v>570</v>
      </c>
    </row>
    <row r="478" spans="2:65" s="1" customFormat="1" ht="10">
      <c r="B478" s="34"/>
      <c r="D478" s="146" t="s">
        <v>161</v>
      </c>
      <c r="F478" s="147" t="s">
        <v>571</v>
      </c>
      <c r="I478" s="148"/>
      <c r="L478" s="34"/>
      <c r="M478" s="149"/>
      <c r="T478" s="55"/>
      <c r="AT478" s="19" t="s">
        <v>161</v>
      </c>
      <c r="AU478" s="19" t="s">
        <v>82</v>
      </c>
    </row>
    <row r="479" spans="2:65" s="12" customFormat="1" ht="10">
      <c r="B479" s="150"/>
      <c r="D479" s="151" t="s">
        <v>163</v>
      </c>
      <c r="E479" s="152" t="s">
        <v>19</v>
      </c>
      <c r="F479" s="153" t="s">
        <v>572</v>
      </c>
      <c r="H479" s="154">
        <v>628.39</v>
      </c>
      <c r="I479" s="155"/>
      <c r="L479" s="150"/>
      <c r="M479" s="156"/>
      <c r="T479" s="157"/>
      <c r="AT479" s="152" t="s">
        <v>163</v>
      </c>
      <c r="AU479" s="152" t="s">
        <v>82</v>
      </c>
      <c r="AV479" s="12" t="s">
        <v>82</v>
      </c>
      <c r="AW479" s="12" t="s">
        <v>33</v>
      </c>
      <c r="AX479" s="12" t="s">
        <v>80</v>
      </c>
      <c r="AY479" s="152" t="s">
        <v>152</v>
      </c>
    </row>
    <row r="480" spans="2:65" s="1" customFormat="1" ht="24.15" customHeight="1">
      <c r="B480" s="34"/>
      <c r="C480" s="133" t="s">
        <v>573</v>
      </c>
      <c r="D480" s="133" t="s">
        <v>154</v>
      </c>
      <c r="E480" s="134" t="s">
        <v>574</v>
      </c>
      <c r="F480" s="135" t="s">
        <v>575</v>
      </c>
      <c r="G480" s="136" t="s">
        <v>269</v>
      </c>
      <c r="H480" s="137">
        <v>9</v>
      </c>
      <c r="I480" s="138"/>
      <c r="J480" s="139">
        <f>ROUND(I480*H480,2)</f>
        <v>0</v>
      </c>
      <c r="K480" s="135" t="s">
        <v>158</v>
      </c>
      <c r="L480" s="34"/>
      <c r="M480" s="140" t="s">
        <v>19</v>
      </c>
      <c r="N480" s="141" t="s">
        <v>43</v>
      </c>
      <c r="P480" s="142">
        <f>O480*H480</f>
        <v>0</v>
      </c>
      <c r="Q480" s="142">
        <v>2.7E-4</v>
      </c>
      <c r="R480" s="142">
        <f>Q480*H480</f>
        <v>2.4299999999999999E-3</v>
      </c>
      <c r="S480" s="142">
        <v>0</v>
      </c>
      <c r="T480" s="143">
        <f>S480*H480</f>
        <v>0</v>
      </c>
      <c r="AR480" s="144" t="s">
        <v>274</v>
      </c>
      <c r="AT480" s="144" t="s">
        <v>154</v>
      </c>
      <c r="AU480" s="144" t="s">
        <v>82</v>
      </c>
      <c r="AY480" s="19" t="s">
        <v>152</v>
      </c>
      <c r="BE480" s="145">
        <f>IF(N480="základní",J480,0)</f>
        <v>0</v>
      </c>
      <c r="BF480" s="145">
        <f>IF(N480="snížená",J480,0)</f>
        <v>0</v>
      </c>
      <c r="BG480" s="145">
        <f>IF(N480="zákl. přenesená",J480,0)</f>
        <v>0</v>
      </c>
      <c r="BH480" s="145">
        <f>IF(N480="sníž. přenesená",J480,0)</f>
        <v>0</v>
      </c>
      <c r="BI480" s="145">
        <f>IF(N480="nulová",J480,0)</f>
        <v>0</v>
      </c>
      <c r="BJ480" s="19" t="s">
        <v>80</v>
      </c>
      <c r="BK480" s="145">
        <f>ROUND(I480*H480,2)</f>
        <v>0</v>
      </c>
      <c r="BL480" s="19" t="s">
        <v>274</v>
      </c>
      <c r="BM480" s="144" t="s">
        <v>576</v>
      </c>
    </row>
    <row r="481" spans="2:65" s="1" customFormat="1" ht="10">
      <c r="B481" s="34"/>
      <c r="D481" s="146" t="s">
        <v>161</v>
      </c>
      <c r="F481" s="147" t="s">
        <v>577</v>
      </c>
      <c r="I481" s="148"/>
      <c r="L481" s="34"/>
      <c r="M481" s="149"/>
      <c r="T481" s="55"/>
      <c r="AT481" s="19" t="s">
        <v>161</v>
      </c>
      <c r="AU481" s="19" t="s">
        <v>82</v>
      </c>
    </row>
    <row r="482" spans="2:65" s="12" customFormat="1" ht="10">
      <c r="B482" s="150"/>
      <c r="D482" s="151" t="s">
        <v>163</v>
      </c>
      <c r="E482" s="152" t="s">
        <v>19</v>
      </c>
      <c r="F482" s="153" t="s">
        <v>578</v>
      </c>
      <c r="H482" s="154">
        <v>5</v>
      </c>
      <c r="I482" s="155"/>
      <c r="L482" s="150"/>
      <c r="M482" s="156"/>
      <c r="T482" s="157"/>
      <c r="AT482" s="152" t="s">
        <v>163</v>
      </c>
      <c r="AU482" s="152" t="s">
        <v>82</v>
      </c>
      <c r="AV482" s="12" t="s">
        <v>82</v>
      </c>
      <c r="AW482" s="12" t="s">
        <v>33</v>
      </c>
      <c r="AX482" s="12" t="s">
        <v>72</v>
      </c>
      <c r="AY482" s="152" t="s">
        <v>152</v>
      </c>
    </row>
    <row r="483" spans="2:65" s="12" customFormat="1" ht="10">
      <c r="B483" s="150"/>
      <c r="D483" s="151" t="s">
        <v>163</v>
      </c>
      <c r="E483" s="152" t="s">
        <v>19</v>
      </c>
      <c r="F483" s="153" t="s">
        <v>579</v>
      </c>
      <c r="H483" s="154">
        <v>2</v>
      </c>
      <c r="I483" s="155"/>
      <c r="L483" s="150"/>
      <c r="M483" s="156"/>
      <c r="T483" s="157"/>
      <c r="AT483" s="152" t="s">
        <v>163</v>
      </c>
      <c r="AU483" s="152" t="s">
        <v>82</v>
      </c>
      <c r="AV483" s="12" t="s">
        <v>82</v>
      </c>
      <c r="AW483" s="12" t="s">
        <v>33</v>
      </c>
      <c r="AX483" s="12" t="s">
        <v>72</v>
      </c>
      <c r="AY483" s="152" t="s">
        <v>152</v>
      </c>
    </row>
    <row r="484" spans="2:65" s="12" customFormat="1" ht="10">
      <c r="B484" s="150"/>
      <c r="D484" s="151" t="s">
        <v>163</v>
      </c>
      <c r="E484" s="152" t="s">
        <v>19</v>
      </c>
      <c r="F484" s="153" t="s">
        <v>580</v>
      </c>
      <c r="H484" s="154">
        <v>2</v>
      </c>
      <c r="I484" s="155"/>
      <c r="L484" s="150"/>
      <c r="M484" s="156"/>
      <c r="T484" s="157"/>
      <c r="AT484" s="152" t="s">
        <v>163</v>
      </c>
      <c r="AU484" s="152" t="s">
        <v>82</v>
      </c>
      <c r="AV484" s="12" t="s">
        <v>82</v>
      </c>
      <c r="AW484" s="12" t="s">
        <v>33</v>
      </c>
      <c r="AX484" s="12" t="s">
        <v>72</v>
      </c>
      <c r="AY484" s="152" t="s">
        <v>152</v>
      </c>
    </row>
    <row r="485" spans="2:65" s="14" customFormat="1" ht="10">
      <c r="B485" s="164"/>
      <c r="D485" s="151" t="s">
        <v>163</v>
      </c>
      <c r="E485" s="165" t="s">
        <v>19</v>
      </c>
      <c r="F485" s="166" t="s">
        <v>218</v>
      </c>
      <c r="H485" s="167">
        <v>9</v>
      </c>
      <c r="I485" s="168"/>
      <c r="L485" s="164"/>
      <c r="M485" s="169"/>
      <c r="T485" s="170"/>
      <c r="AT485" s="165" t="s">
        <v>163</v>
      </c>
      <c r="AU485" s="165" t="s">
        <v>82</v>
      </c>
      <c r="AV485" s="14" t="s">
        <v>159</v>
      </c>
      <c r="AW485" s="14" t="s">
        <v>33</v>
      </c>
      <c r="AX485" s="14" t="s">
        <v>80</v>
      </c>
      <c r="AY485" s="165" t="s">
        <v>152</v>
      </c>
    </row>
    <row r="486" spans="2:65" s="1" customFormat="1" ht="16.5" customHeight="1">
      <c r="B486" s="34"/>
      <c r="C486" s="178" t="s">
        <v>581</v>
      </c>
      <c r="D486" s="178" t="s">
        <v>582</v>
      </c>
      <c r="E486" s="179" t="s">
        <v>583</v>
      </c>
      <c r="F486" s="180" t="s">
        <v>584</v>
      </c>
      <c r="G486" s="181" t="s">
        <v>269</v>
      </c>
      <c r="H486" s="182">
        <v>9</v>
      </c>
      <c r="I486" s="183"/>
      <c r="J486" s="184">
        <f>ROUND(I486*H486,2)</f>
        <v>0</v>
      </c>
      <c r="K486" s="180" t="s">
        <v>158</v>
      </c>
      <c r="L486" s="185"/>
      <c r="M486" s="186" t="s">
        <v>19</v>
      </c>
      <c r="N486" s="187" t="s">
        <v>43</v>
      </c>
      <c r="P486" s="142">
        <f>O486*H486</f>
        <v>0</v>
      </c>
      <c r="Q486" s="142">
        <v>4.7000000000000002E-3</v>
      </c>
      <c r="R486" s="142">
        <f>Q486*H486</f>
        <v>4.2300000000000004E-2</v>
      </c>
      <c r="S486" s="142">
        <v>0</v>
      </c>
      <c r="T486" s="143">
        <f>S486*H486</f>
        <v>0</v>
      </c>
      <c r="AR486" s="144" t="s">
        <v>396</v>
      </c>
      <c r="AT486" s="144" t="s">
        <v>582</v>
      </c>
      <c r="AU486" s="144" t="s">
        <v>82</v>
      </c>
      <c r="AY486" s="19" t="s">
        <v>152</v>
      </c>
      <c r="BE486" s="145">
        <f>IF(N486="základní",J486,0)</f>
        <v>0</v>
      </c>
      <c r="BF486" s="145">
        <f>IF(N486="snížená",J486,0)</f>
        <v>0</v>
      </c>
      <c r="BG486" s="145">
        <f>IF(N486="zákl. přenesená",J486,0)</f>
        <v>0</v>
      </c>
      <c r="BH486" s="145">
        <f>IF(N486="sníž. přenesená",J486,0)</f>
        <v>0</v>
      </c>
      <c r="BI486" s="145">
        <f>IF(N486="nulová",J486,0)</f>
        <v>0</v>
      </c>
      <c r="BJ486" s="19" t="s">
        <v>80</v>
      </c>
      <c r="BK486" s="145">
        <f>ROUND(I486*H486,2)</f>
        <v>0</v>
      </c>
      <c r="BL486" s="19" t="s">
        <v>274</v>
      </c>
      <c r="BM486" s="144" t="s">
        <v>585</v>
      </c>
    </row>
    <row r="487" spans="2:65" s="1" customFormat="1" ht="37.75" customHeight="1">
      <c r="B487" s="34"/>
      <c r="C487" s="133" t="s">
        <v>586</v>
      </c>
      <c r="D487" s="133" t="s">
        <v>154</v>
      </c>
      <c r="E487" s="134" t="s">
        <v>587</v>
      </c>
      <c r="F487" s="135" t="s">
        <v>588</v>
      </c>
      <c r="G487" s="136" t="s">
        <v>589</v>
      </c>
      <c r="H487" s="188"/>
      <c r="I487" s="138"/>
      <c r="J487" s="139">
        <f>ROUND(I487*H487,2)</f>
        <v>0</v>
      </c>
      <c r="K487" s="135" t="s">
        <v>158</v>
      </c>
      <c r="L487" s="34"/>
      <c r="M487" s="140" t="s">
        <v>19</v>
      </c>
      <c r="N487" s="141" t="s">
        <v>43</v>
      </c>
      <c r="P487" s="142">
        <f>O487*H487</f>
        <v>0</v>
      </c>
      <c r="Q487" s="142">
        <v>0</v>
      </c>
      <c r="R487" s="142">
        <f>Q487*H487</f>
        <v>0</v>
      </c>
      <c r="S487" s="142">
        <v>0</v>
      </c>
      <c r="T487" s="143">
        <f>S487*H487</f>
        <v>0</v>
      </c>
      <c r="AR487" s="144" t="s">
        <v>274</v>
      </c>
      <c r="AT487" s="144" t="s">
        <v>154</v>
      </c>
      <c r="AU487" s="144" t="s">
        <v>82</v>
      </c>
      <c r="AY487" s="19" t="s">
        <v>152</v>
      </c>
      <c r="BE487" s="145">
        <f>IF(N487="základní",J487,0)</f>
        <v>0</v>
      </c>
      <c r="BF487" s="145">
        <f>IF(N487="snížená",J487,0)</f>
        <v>0</v>
      </c>
      <c r="BG487" s="145">
        <f>IF(N487="zákl. přenesená",J487,0)</f>
        <v>0</v>
      </c>
      <c r="BH487" s="145">
        <f>IF(N487="sníž. přenesená",J487,0)</f>
        <v>0</v>
      </c>
      <c r="BI487" s="145">
        <f>IF(N487="nulová",J487,0)</f>
        <v>0</v>
      </c>
      <c r="BJ487" s="19" t="s">
        <v>80</v>
      </c>
      <c r="BK487" s="145">
        <f>ROUND(I487*H487,2)</f>
        <v>0</v>
      </c>
      <c r="BL487" s="19" t="s">
        <v>274</v>
      </c>
      <c r="BM487" s="144" t="s">
        <v>590</v>
      </c>
    </row>
    <row r="488" spans="2:65" s="1" customFormat="1" ht="10">
      <c r="B488" s="34"/>
      <c r="D488" s="146" t="s">
        <v>161</v>
      </c>
      <c r="F488" s="147" t="s">
        <v>591</v>
      </c>
      <c r="I488" s="148"/>
      <c r="L488" s="34"/>
      <c r="M488" s="149"/>
      <c r="T488" s="55"/>
      <c r="AT488" s="19" t="s">
        <v>161</v>
      </c>
      <c r="AU488" s="19" t="s">
        <v>82</v>
      </c>
    </row>
    <row r="489" spans="2:65" s="11" customFormat="1" ht="22.75" customHeight="1">
      <c r="B489" s="121"/>
      <c r="D489" s="122" t="s">
        <v>71</v>
      </c>
      <c r="E489" s="131" t="s">
        <v>592</v>
      </c>
      <c r="F489" s="131" t="s">
        <v>593</v>
      </c>
      <c r="I489" s="124"/>
      <c r="J489" s="132">
        <f>BK489</f>
        <v>0</v>
      </c>
      <c r="L489" s="121"/>
      <c r="M489" s="126"/>
      <c r="P489" s="127">
        <f>SUM(P490:P511)</f>
        <v>0</v>
      </c>
      <c r="R489" s="127">
        <f>SUM(R490:R511)</f>
        <v>0</v>
      </c>
      <c r="T489" s="128">
        <f>SUM(T490:T511)</f>
        <v>0.61836840000000004</v>
      </c>
      <c r="AR489" s="122" t="s">
        <v>82</v>
      </c>
      <c r="AT489" s="129" t="s">
        <v>71</v>
      </c>
      <c r="AU489" s="129" t="s">
        <v>80</v>
      </c>
      <c r="AY489" s="122" t="s">
        <v>152</v>
      </c>
      <c r="BK489" s="130">
        <f>SUM(BK490:BK511)</f>
        <v>0</v>
      </c>
    </row>
    <row r="490" spans="2:65" s="1" customFormat="1" ht="16.5" customHeight="1">
      <c r="B490" s="34"/>
      <c r="C490" s="133" t="s">
        <v>594</v>
      </c>
      <c r="D490" s="133" t="s">
        <v>154</v>
      </c>
      <c r="E490" s="134" t="s">
        <v>595</v>
      </c>
      <c r="F490" s="135" t="s">
        <v>596</v>
      </c>
      <c r="G490" s="136" t="s">
        <v>157</v>
      </c>
      <c r="H490" s="137">
        <v>32.58</v>
      </c>
      <c r="I490" s="138"/>
      <c r="J490" s="139">
        <f>ROUND(I490*H490,2)</f>
        <v>0</v>
      </c>
      <c r="K490" s="135" t="s">
        <v>158</v>
      </c>
      <c r="L490" s="34"/>
      <c r="M490" s="140" t="s">
        <v>19</v>
      </c>
      <c r="N490" s="141" t="s">
        <v>43</v>
      </c>
      <c r="P490" s="142">
        <f>O490*H490</f>
        <v>0</v>
      </c>
      <c r="Q490" s="142">
        <v>0</v>
      </c>
      <c r="R490" s="142">
        <f>Q490*H490</f>
        <v>0</v>
      </c>
      <c r="S490" s="142">
        <v>1.098E-2</v>
      </c>
      <c r="T490" s="143">
        <f>S490*H490</f>
        <v>0.3577284</v>
      </c>
      <c r="AR490" s="144" t="s">
        <v>274</v>
      </c>
      <c r="AT490" s="144" t="s">
        <v>154</v>
      </c>
      <c r="AU490" s="144" t="s">
        <v>82</v>
      </c>
      <c r="AY490" s="19" t="s">
        <v>152</v>
      </c>
      <c r="BE490" s="145">
        <f>IF(N490="základní",J490,0)</f>
        <v>0</v>
      </c>
      <c r="BF490" s="145">
        <f>IF(N490="snížená",J490,0)</f>
        <v>0</v>
      </c>
      <c r="BG490" s="145">
        <f>IF(N490="zákl. přenesená",J490,0)</f>
        <v>0</v>
      </c>
      <c r="BH490" s="145">
        <f>IF(N490="sníž. přenesená",J490,0)</f>
        <v>0</v>
      </c>
      <c r="BI490" s="145">
        <f>IF(N490="nulová",J490,0)</f>
        <v>0</v>
      </c>
      <c r="BJ490" s="19" t="s">
        <v>80</v>
      </c>
      <c r="BK490" s="145">
        <f>ROUND(I490*H490,2)</f>
        <v>0</v>
      </c>
      <c r="BL490" s="19" t="s">
        <v>274</v>
      </c>
      <c r="BM490" s="144" t="s">
        <v>597</v>
      </c>
    </row>
    <row r="491" spans="2:65" s="1" customFormat="1" ht="10">
      <c r="B491" s="34"/>
      <c r="D491" s="146" t="s">
        <v>161</v>
      </c>
      <c r="F491" s="147" t="s">
        <v>598</v>
      </c>
      <c r="I491" s="148"/>
      <c r="L491" s="34"/>
      <c r="M491" s="149"/>
      <c r="T491" s="55"/>
      <c r="AT491" s="19" t="s">
        <v>161</v>
      </c>
      <c r="AU491" s="19" t="s">
        <v>82</v>
      </c>
    </row>
    <row r="492" spans="2:65" s="13" customFormat="1" ht="10">
      <c r="B492" s="158"/>
      <c r="D492" s="151" t="s">
        <v>163</v>
      </c>
      <c r="E492" s="159" t="s">
        <v>19</v>
      </c>
      <c r="F492" s="160" t="s">
        <v>209</v>
      </c>
      <c r="H492" s="159" t="s">
        <v>19</v>
      </c>
      <c r="I492" s="161"/>
      <c r="L492" s="158"/>
      <c r="M492" s="162"/>
      <c r="T492" s="163"/>
      <c r="AT492" s="159" t="s">
        <v>163</v>
      </c>
      <c r="AU492" s="159" t="s">
        <v>82</v>
      </c>
      <c r="AV492" s="13" t="s">
        <v>80</v>
      </c>
      <c r="AW492" s="13" t="s">
        <v>33</v>
      </c>
      <c r="AX492" s="13" t="s">
        <v>72</v>
      </c>
      <c r="AY492" s="159" t="s">
        <v>152</v>
      </c>
    </row>
    <row r="493" spans="2:65" s="13" customFormat="1" ht="10">
      <c r="B493" s="158"/>
      <c r="D493" s="151" t="s">
        <v>163</v>
      </c>
      <c r="E493" s="159" t="s">
        <v>19</v>
      </c>
      <c r="F493" s="160" t="s">
        <v>289</v>
      </c>
      <c r="H493" s="159" t="s">
        <v>19</v>
      </c>
      <c r="I493" s="161"/>
      <c r="L493" s="158"/>
      <c r="M493" s="162"/>
      <c r="T493" s="163"/>
      <c r="AT493" s="159" t="s">
        <v>163</v>
      </c>
      <c r="AU493" s="159" t="s">
        <v>82</v>
      </c>
      <c r="AV493" s="13" t="s">
        <v>80</v>
      </c>
      <c r="AW493" s="13" t="s">
        <v>33</v>
      </c>
      <c r="AX493" s="13" t="s">
        <v>72</v>
      </c>
      <c r="AY493" s="159" t="s">
        <v>152</v>
      </c>
    </row>
    <row r="494" spans="2:65" s="12" customFormat="1" ht="10">
      <c r="B494" s="150"/>
      <c r="D494" s="151" t="s">
        <v>163</v>
      </c>
      <c r="E494" s="152" t="s">
        <v>19</v>
      </c>
      <c r="F494" s="153" t="s">
        <v>290</v>
      </c>
      <c r="H494" s="154">
        <v>8.4600000000000009</v>
      </c>
      <c r="I494" s="155"/>
      <c r="L494" s="150"/>
      <c r="M494" s="156"/>
      <c r="T494" s="157"/>
      <c r="AT494" s="152" t="s">
        <v>163</v>
      </c>
      <c r="AU494" s="152" t="s">
        <v>82</v>
      </c>
      <c r="AV494" s="12" t="s">
        <v>82</v>
      </c>
      <c r="AW494" s="12" t="s">
        <v>33</v>
      </c>
      <c r="AX494" s="12" t="s">
        <v>72</v>
      </c>
      <c r="AY494" s="152" t="s">
        <v>152</v>
      </c>
    </row>
    <row r="495" spans="2:65" s="12" customFormat="1" ht="10">
      <c r="B495" s="150"/>
      <c r="D495" s="151" t="s">
        <v>163</v>
      </c>
      <c r="E495" s="152" t="s">
        <v>19</v>
      </c>
      <c r="F495" s="153" t="s">
        <v>291</v>
      </c>
      <c r="H495" s="154">
        <v>8.82</v>
      </c>
      <c r="I495" s="155"/>
      <c r="L495" s="150"/>
      <c r="M495" s="156"/>
      <c r="T495" s="157"/>
      <c r="AT495" s="152" t="s">
        <v>163</v>
      </c>
      <c r="AU495" s="152" t="s">
        <v>82</v>
      </c>
      <c r="AV495" s="12" t="s">
        <v>82</v>
      </c>
      <c r="AW495" s="12" t="s">
        <v>33</v>
      </c>
      <c r="AX495" s="12" t="s">
        <v>72</v>
      </c>
      <c r="AY495" s="152" t="s">
        <v>152</v>
      </c>
    </row>
    <row r="496" spans="2:65" s="15" customFormat="1" ht="10">
      <c r="B496" s="171"/>
      <c r="D496" s="151" t="s">
        <v>163</v>
      </c>
      <c r="E496" s="172" t="s">
        <v>19</v>
      </c>
      <c r="F496" s="173" t="s">
        <v>236</v>
      </c>
      <c r="H496" s="174">
        <v>17.28</v>
      </c>
      <c r="I496" s="175"/>
      <c r="L496" s="171"/>
      <c r="M496" s="176"/>
      <c r="T496" s="177"/>
      <c r="AT496" s="172" t="s">
        <v>163</v>
      </c>
      <c r="AU496" s="172" t="s">
        <v>82</v>
      </c>
      <c r="AV496" s="15" t="s">
        <v>95</v>
      </c>
      <c r="AW496" s="15" t="s">
        <v>33</v>
      </c>
      <c r="AX496" s="15" t="s">
        <v>72</v>
      </c>
      <c r="AY496" s="172" t="s">
        <v>152</v>
      </c>
    </row>
    <row r="497" spans="2:65" s="13" customFormat="1" ht="10">
      <c r="B497" s="158"/>
      <c r="D497" s="151" t="s">
        <v>163</v>
      </c>
      <c r="E497" s="159" t="s">
        <v>19</v>
      </c>
      <c r="F497" s="160" t="s">
        <v>211</v>
      </c>
      <c r="H497" s="159" t="s">
        <v>19</v>
      </c>
      <c r="I497" s="161"/>
      <c r="L497" s="158"/>
      <c r="M497" s="162"/>
      <c r="T497" s="163"/>
      <c r="AT497" s="159" t="s">
        <v>163</v>
      </c>
      <c r="AU497" s="159" t="s">
        <v>82</v>
      </c>
      <c r="AV497" s="13" t="s">
        <v>80</v>
      </c>
      <c r="AW497" s="13" t="s">
        <v>33</v>
      </c>
      <c r="AX497" s="13" t="s">
        <v>72</v>
      </c>
      <c r="AY497" s="159" t="s">
        <v>152</v>
      </c>
    </row>
    <row r="498" spans="2:65" s="13" customFormat="1" ht="10">
      <c r="B498" s="158"/>
      <c r="D498" s="151" t="s">
        <v>163</v>
      </c>
      <c r="E498" s="159" t="s">
        <v>19</v>
      </c>
      <c r="F498" s="160" t="s">
        <v>292</v>
      </c>
      <c r="H498" s="159" t="s">
        <v>19</v>
      </c>
      <c r="I498" s="161"/>
      <c r="L498" s="158"/>
      <c r="M498" s="162"/>
      <c r="T498" s="163"/>
      <c r="AT498" s="159" t="s">
        <v>163</v>
      </c>
      <c r="AU498" s="159" t="s">
        <v>82</v>
      </c>
      <c r="AV498" s="13" t="s">
        <v>80</v>
      </c>
      <c r="AW498" s="13" t="s">
        <v>33</v>
      </c>
      <c r="AX498" s="13" t="s">
        <v>72</v>
      </c>
      <c r="AY498" s="159" t="s">
        <v>152</v>
      </c>
    </row>
    <row r="499" spans="2:65" s="12" customFormat="1" ht="10">
      <c r="B499" s="150"/>
      <c r="D499" s="151" t="s">
        <v>163</v>
      </c>
      <c r="E499" s="152" t="s">
        <v>19</v>
      </c>
      <c r="F499" s="153" t="s">
        <v>293</v>
      </c>
      <c r="H499" s="154">
        <v>3.8250000000000002</v>
      </c>
      <c r="I499" s="155"/>
      <c r="L499" s="150"/>
      <c r="M499" s="156"/>
      <c r="T499" s="157"/>
      <c r="AT499" s="152" t="s">
        <v>163</v>
      </c>
      <c r="AU499" s="152" t="s">
        <v>82</v>
      </c>
      <c r="AV499" s="12" t="s">
        <v>82</v>
      </c>
      <c r="AW499" s="12" t="s">
        <v>33</v>
      </c>
      <c r="AX499" s="12" t="s">
        <v>72</v>
      </c>
      <c r="AY499" s="152" t="s">
        <v>152</v>
      </c>
    </row>
    <row r="500" spans="2:65" s="13" customFormat="1" ht="10">
      <c r="B500" s="158"/>
      <c r="D500" s="151" t="s">
        <v>163</v>
      </c>
      <c r="E500" s="159" t="s">
        <v>19</v>
      </c>
      <c r="F500" s="160" t="s">
        <v>294</v>
      </c>
      <c r="H500" s="159" t="s">
        <v>19</v>
      </c>
      <c r="I500" s="161"/>
      <c r="L500" s="158"/>
      <c r="M500" s="162"/>
      <c r="T500" s="163"/>
      <c r="AT500" s="159" t="s">
        <v>163</v>
      </c>
      <c r="AU500" s="159" t="s">
        <v>82</v>
      </c>
      <c r="AV500" s="13" t="s">
        <v>80</v>
      </c>
      <c r="AW500" s="13" t="s">
        <v>33</v>
      </c>
      <c r="AX500" s="13" t="s">
        <v>72</v>
      </c>
      <c r="AY500" s="159" t="s">
        <v>152</v>
      </c>
    </row>
    <row r="501" spans="2:65" s="12" customFormat="1" ht="10">
      <c r="B501" s="150"/>
      <c r="D501" s="151" t="s">
        <v>163</v>
      </c>
      <c r="E501" s="152" t="s">
        <v>19</v>
      </c>
      <c r="F501" s="153" t="s">
        <v>293</v>
      </c>
      <c r="H501" s="154">
        <v>3.8250000000000002</v>
      </c>
      <c r="I501" s="155"/>
      <c r="L501" s="150"/>
      <c r="M501" s="156"/>
      <c r="T501" s="157"/>
      <c r="AT501" s="152" t="s">
        <v>163</v>
      </c>
      <c r="AU501" s="152" t="s">
        <v>82</v>
      </c>
      <c r="AV501" s="12" t="s">
        <v>82</v>
      </c>
      <c r="AW501" s="12" t="s">
        <v>33</v>
      </c>
      <c r="AX501" s="12" t="s">
        <v>72</v>
      </c>
      <c r="AY501" s="152" t="s">
        <v>152</v>
      </c>
    </row>
    <row r="502" spans="2:65" s="15" customFormat="1" ht="10">
      <c r="B502" s="171"/>
      <c r="D502" s="151" t="s">
        <v>163</v>
      </c>
      <c r="E502" s="172" t="s">
        <v>19</v>
      </c>
      <c r="F502" s="173" t="s">
        <v>236</v>
      </c>
      <c r="H502" s="174">
        <v>7.65</v>
      </c>
      <c r="I502" s="175"/>
      <c r="L502" s="171"/>
      <c r="M502" s="176"/>
      <c r="T502" s="177"/>
      <c r="AT502" s="172" t="s">
        <v>163</v>
      </c>
      <c r="AU502" s="172" t="s">
        <v>82</v>
      </c>
      <c r="AV502" s="15" t="s">
        <v>95</v>
      </c>
      <c r="AW502" s="15" t="s">
        <v>33</v>
      </c>
      <c r="AX502" s="15" t="s">
        <v>72</v>
      </c>
      <c r="AY502" s="172" t="s">
        <v>152</v>
      </c>
    </row>
    <row r="503" spans="2:65" s="13" customFormat="1" ht="10">
      <c r="B503" s="158"/>
      <c r="D503" s="151" t="s">
        <v>163</v>
      </c>
      <c r="E503" s="159" t="s">
        <v>19</v>
      </c>
      <c r="F503" s="160" t="s">
        <v>213</v>
      </c>
      <c r="H503" s="159" t="s">
        <v>19</v>
      </c>
      <c r="I503" s="161"/>
      <c r="L503" s="158"/>
      <c r="M503" s="162"/>
      <c r="T503" s="163"/>
      <c r="AT503" s="159" t="s">
        <v>163</v>
      </c>
      <c r="AU503" s="159" t="s">
        <v>82</v>
      </c>
      <c r="AV503" s="13" t="s">
        <v>80</v>
      </c>
      <c r="AW503" s="13" t="s">
        <v>33</v>
      </c>
      <c r="AX503" s="13" t="s">
        <v>72</v>
      </c>
      <c r="AY503" s="159" t="s">
        <v>152</v>
      </c>
    </row>
    <row r="504" spans="2:65" s="13" customFormat="1" ht="10">
      <c r="B504" s="158"/>
      <c r="D504" s="151" t="s">
        <v>163</v>
      </c>
      <c r="E504" s="159" t="s">
        <v>19</v>
      </c>
      <c r="F504" s="160" t="s">
        <v>295</v>
      </c>
      <c r="H504" s="159" t="s">
        <v>19</v>
      </c>
      <c r="I504" s="161"/>
      <c r="L504" s="158"/>
      <c r="M504" s="162"/>
      <c r="T504" s="163"/>
      <c r="AT504" s="159" t="s">
        <v>163</v>
      </c>
      <c r="AU504" s="159" t="s">
        <v>82</v>
      </c>
      <c r="AV504" s="13" t="s">
        <v>80</v>
      </c>
      <c r="AW504" s="13" t="s">
        <v>33</v>
      </c>
      <c r="AX504" s="13" t="s">
        <v>72</v>
      </c>
      <c r="AY504" s="159" t="s">
        <v>152</v>
      </c>
    </row>
    <row r="505" spans="2:65" s="12" customFormat="1" ht="10">
      <c r="B505" s="150"/>
      <c r="D505" s="151" t="s">
        <v>163</v>
      </c>
      <c r="E505" s="152" t="s">
        <v>19</v>
      </c>
      <c r="F505" s="153" t="s">
        <v>293</v>
      </c>
      <c r="H505" s="154">
        <v>3.8250000000000002</v>
      </c>
      <c r="I505" s="155"/>
      <c r="L505" s="150"/>
      <c r="M505" s="156"/>
      <c r="T505" s="157"/>
      <c r="AT505" s="152" t="s">
        <v>163</v>
      </c>
      <c r="AU505" s="152" t="s">
        <v>82</v>
      </c>
      <c r="AV505" s="12" t="s">
        <v>82</v>
      </c>
      <c r="AW505" s="12" t="s">
        <v>33</v>
      </c>
      <c r="AX505" s="12" t="s">
        <v>72</v>
      </c>
      <c r="AY505" s="152" t="s">
        <v>152</v>
      </c>
    </row>
    <row r="506" spans="2:65" s="13" customFormat="1" ht="10">
      <c r="B506" s="158"/>
      <c r="D506" s="151" t="s">
        <v>163</v>
      </c>
      <c r="E506" s="159" t="s">
        <v>19</v>
      </c>
      <c r="F506" s="160" t="s">
        <v>296</v>
      </c>
      <c r="H506" s="159" t="s">
        <v>19</v>
      </c>
      <c r="I506" s="161"/>
      <c r="L506" s="158"/>
      <c r="M506" s="162"/>
      <c r="T506" s="163"/>
      <c r="AT506" s="159" t="s">
        <v>163</v>
      </c>
      <c r="AU506" s="159" t="s">
        <v>82</v>
      </c>
      <c r="AV506" s="13" t="s">
        <v>80</v>
      </c>
      <c r="AW506" s="13" t="s">
        <v>33</v>
      </c>
      <c r="AX506" s="13" t="s">
        <v>72</v>
      </c>
      <c r="AY506" s="159" t="s">
        <v>152</v>
      </c>
    </row>
    <row r="507" spans="2:65" s="12" customFormat="1" ht="10">
      <c r="B507" s="150"/>
      <c r="D507" s="151" t="s">
        <v>163</v>
      </c>
      <c r="E507" s="152" t="s">
        <v>19</v>
      </c>
      <c r="F507" s="153" t="s">
        <v>293</v>
      </c>
      <c r="H507" s="154">
        <v>3.8250000000000002</v>
      </c>
      <c r="I507" s="155"/>
      <c r="L507" s="150"/>
      <c r="M507" s="156"/>
      <c r="T507" s="157"/>
      <c r="AT507" s="152" t="s">
        <v>163</v>
      </c>
      <c r="AU507" s="152" t="s">
        <v>82</v>
      </c>
      <c r="AV507" s="12" t="s">
        <v>82</v>
      </c>
      <c r="AW507" s="12" t="s">
        <v>33</v>
      </c>
      <c r="AX507" s="12" t="s">
        <v>72</v>
      </c>
      <c r="AY507" s="152" t="s">
        <v>152</v>
      </c>
    </row>
    <row r="508" spans="2:65" s="15" customFormat="1" ht="10">
      <c r="B508" s="171"/>
      <c r="D508" s="151" t="s">
        <v>163</v>
      </c>
      <c r="E508" s="172" t="s">
        <v>19</v>
      </c>
      <c r="F508" s="173" t="s">
        <v>236</v>
      </c>
      <c r="H508" s="174">
        <v>7.65</v>
      </c>
      <c r="I508" s="175"/>
      <c r="L508" s="171"/>
      <c r="M508" s="176"/>
      <c r="T508" s="177"/>
      <c r="AT508" s="172" t="s">
        <v>163</v>
      </c>
      <c r="AU508" s="172" t="s">
        <v>82</v>
      </c>
      <c r="AV508" s="15" t="s">
        <v>95</v>
      </c>
      <c r="AW508" s="15" t="s">
        <v>33</v>
      </c>
      <c r="AX508" s="15" t="s">
        <v>72</v>
      </c>
      <c r="AY508" s="172" t="s">
        <v>152</v>
      </c>
    </row>
    <row r="509" spans="2:65" s="14" customFormat="1" ht="10">
      <c r="B509" s="164"/>
      <c r="D509" s="151" t="s">
        <v>163</v>
      </c>
      <c r="E509" s="165" t="s">
        <v>19</v>
      </c>
      <c r="F509" s="166" t="s">
        <v>218</v>
      </c>
      <c r="H509" s="167">
        <v>32.58</v>
      </c>
      <c r="I509" s="168"/>
      <c r="L509" s="164"/>
      <c r="M509" s="169"/>
      <c r="T509" s="170"/>
      <c r="AT509" s="165" t="s">
        <v>163</v>
      </c>
      <c r="AU509" s="165" t="s">
        <v>82</v>
      </c>
      <c r="AV509" s="14" t="s">
        <v>159</v>
      </c>
      <c r="AW509" s="14" t="s">
        <v>33</v>
      </c>
      <c r="AX509" s="14" t="s">
        <v>80</v>
      </c>
      <c r="AY509" s="165" t="s">
        <v>152</v>
      </c>
    </row>
    <row r="510" spans="2:65" s="1" customFormat="1" ht="16.5" customHeight="1">
      <c r="B510" s="34"/>
      <c r="C510" s="133" t="s">
        <v>395</v>
      </c>
      <c r="D510" s="133" t="s">
        <v>154</v>
      </c>
      <c r="E510" s="134" t="s">
        <v>599</v>
      </c>
      <c r="F510" s="135" t="s">
        <v>600</v>
      </c>
      <c r="G510" s="136" t="s">
        <v>157</v>
      </c>
      <c r="H510" s="137">
        <v>32.58</v>
      </c>
      <c r="I510" s="138"/>
      <c r="J510" s="139">
        <f>ROUND(I510*H510,2)</f>
        <v>0</v>
      </c>
      <c r="K510" s="135" t="s">
        <v>158</v>
      </c>
      <c r="L510" s="34"/>
      <c r="M510" s="140" t="s">
        <v>19</v>
      </c>
      <c r="N510" s="141" t="s">
        <v>43</v>
      </c>
      <c r="P510" s="142">
        <f>O510*H510</f>
        <v>0</v>
      </c>
      <c r="Q510" s="142">
        <v>0</v>
      </c>
      <c r="R510" s="142">
        <f>Q510*H510</f>
        <v>0</v>
      </c>
      <c r="S510" s="142">
        <v>8.0000000000000002E-3</v>
      </c>
      <c r="T510" s="143">
        <f>S510*H510</f>
        <v>0.26063999999999998</v>
      </c>
      <c r="AR510" s="144" t="s">
        <v>274</v>
      </c>
      <c r="AT510" s="144" t="s">
        <v>154</v>
      </c>
      <c r="AU510" s="144" t="s">
        <v>82</v>
      </c>
      <c r="AY510" s="19" t="s">
        <v>152</v>
      </c>
      <c r="BE510" s="145">
        <f>IF(N510="základní",J510,0)</f>
        <v>0</v>
      </c>
      <c r="BF510" s="145">
        <f>IF(N510="snížená",J510,0)</f>
        <v>0</v>
      </c>
      <c r="BG510" s="145">
        <f>IF(N510="zákl. přenesená",J510,0)</f>
        <v>0</v>
      </c>
      <c r="BH510" s="145">
        <f>IF(N510="sníž. přenesená",J510,0)</f>
        <v>0</v>
      </c>
      <c r="BI510" s="145">
        <f>IF(N510="nulová",J510,0)</f>
        <v>0</v>
      </c>
      <c r="BJ510" s="19" t="s">
        <v>80</v>
      </c>
      <c r="BK510" s="145">
        <f>ROUND(I510*H510,2)</f>
        <v>0</v>
      </c>
      <c r="BL510" s="19" t="s">
        <v>274</v>
      </c>
      <c r="BM510" s="144" t="s">
        <v>601</v>
      </c>
    </row>
    <row r="511" spans="2:65" s="1" customFormat="1" ht="10">
      <c r="B511" s="34"/>
      <c r="D511" s="146" t="s">
        <v>161</v>
      </c>
      <c r="F511" s="147" t="s">
        <v>602</v>
      </c>
      <c r="I511" s="148"/>
      <c r="L511" s="34"/>
      <c r="M511" s="149"/>
      <c r="T511" s="55"/>
      <c r="AT511" s="19" t="s">
        <v>161</v>
      </c>
      <c r="AU511" s="19" t="s">
        <v>82</v>
      </c>
    </row>
    <row r="512" spans="2:65" s="11" customFormat="1" ht="22.75" customHeight="1">
      <c r="B512" s="121"/>
      <c r="D512" s="122" t="s">
        <v>71</v>
      </c>
      <c r="E512" s="131" t="s">
        <v>603</v>
      </c>
      <c r="F512" s="131" t="s">
        <v>604</v>
      </c>
      <c r="I512" s="124"/>
      <c r="J512" s="132">
        <f>BK512</f>
        <v>0</v>
      </c>
      <c r="L512" s="121"/>
      <c r="M512" s="126"/>
      <c r="P512" s="127">
        <f>SUM(P513:P1066)</f>
        <v>0</v>
      </c>
      <c r="R512" s="127">
        <f>SUM(R513:R1066)</f>
        <v>5.1074500399999998</v>
      </c>
      <c r="T512" s="128">
        <f>SUM(T513:T1066)</f>
        <v>0.60445195000000007</v>
      </c>
      <c r="AR512" s="122" t="s">
        <v>82</v>
      </c>
      <c r="AT512" s="129" t="s">
        <v>71</v>
      </c>
      <c r="AU512" s="129" t="s">
        <v>80</v>
      </c>
      <c r="AY512" s="122" t="s">
        <v>152</v>
      </c>
      <c r="BK512" s="130">
        <f>SUM(BK513:BK1066)</f>
        <v>0</v>
      </c>
    </row>
    <row r="513" spans="2:65" s="1" customFormat="1" ht="16.5" customHeight="1">
      <c r="B513" s="34"/>
      <c r="C513" s="133" t="s">
        <v>605</v>
      </c>
      <c r="D513" s="133" t="s">
        <v>154</v>
      </c>
      <c r="E513" s="134" t="s">
        <v>606</v>
      </c>
      <c r="F513" s="135" t="s">
        <v>607</v>
      </c>
      <c r="G513" s="136" t="s">
        <v>157</v>
      </c>
      <c r="H513" s="137">
        <v>191.41499999999999</v>
      </c>
      <c r="I513" s="138"/>
      <c r="J513" s="139">
        <f>ROUND(I513*H513,2)</f>
        <v>0</v>
      </c>
      <c r="K513" s="135" t="s">
        <v>158</v>
      </c>
      <c r="L513" s="34"/>
      <c r="M513" s="140" t="s">
        <v>19</v>
      </c>
      <c r="N513" s="141" t="s">
        <v>43</v>
      </c>
      <c r="P513" s="142">
        <f>O513*H513</f>
        <v>0</v>
      </c>
      <c r="Q513" s="142">
        <v>1E-3</v>
      </c>
      <c r="R513" s="142">
        <f>Q513*H513</f>
        <v>0.191415</v>
      </c>
      <c r="S513" s="142">
        <v>3.1E-4</v>
      </c>
      <c r="T513" s="143">
        <f>S513*H513</f>
        <v>5.933865E-2</v>
      </c>
      <c r="AR513" s="144" t="s">
        <v>274</v>
      </c>
      <c r="AT513" s="144" t="s">
        <v>154</v>
      </c>
      <c r="AU513" s="144" t="s">
        <v>82</v>
      </c>
      <c r="AY513" s="19" t="s">
        <v>152</v>
      </c>
      <c r="BE513" s="145">
        <f>IF(N513="základní",J513,0)</f>
        <v>0</v>
      </c>
      <c r="BF513" s="145">
        <f>IF(N513="snížená",J513,0)</f>
        <v>0</v>
      </c>
      <c r="BG513" s="145">
        <f>IF(N513="zákl. přenesená",J513,0)</f>
        <v>0</v>
      </c>
      <c r="BH513" s="145">
        <f>IF(N513="sníž. přenesená",J513,0)</f>
        <v>0</v>
      </c>
      <c r="BI513" s="145">
        <f>IF(N513="nulová",J513,0)</f>
        <v>0</v>
      </c>
      <c r="BJ513" s="19" t="s">
        <v>80</v>
      </c>
      <c r="BK513" s="145">
        <f>ROUND(I513*H513,2)</f>
        <v>0</v>
      </c>
      <c r="BL513" s="19" t="s">
        <v>274</v>
      </c>
      <c r="BM513" s="144" t="s">
        <v>608</v>
      </c>
    </row>
    <row r="514" spans="2:65" s="1" customFormat="1" ht="10">
      <c r="B514" s="34"/>
      <c r="D514" s="146" t="s">
        <v>161</v>
      </c>
      <c r="F514" s="147" t="s">
        <v>609</v>
      </c>
      <c r="I514" s="148"/>
      <c r="L514" s="34"/>
      <c r="M514" s="149"/>
      <c r="T514" s="55"/>
      <c r="AT514" s="19" t="s">
        <v>161</v>
      </c>
      <c r="AU514" s="19" t="s">
        <v>82</v>
      </c>
    </row>
    <row r="515" spans="2:65" s="1" customFormat="1" ht="16.5" customHeight="1">
      <c r="B515" s="34"/>
      <c r="C515" s="133" t="s">
        <v>610</v>
      </c>
      <c r="D515" s="133" t="s">
        <v>154</v>
      </c>
      <c r="E515" s="134" t="s">
        <v>611</v>
      </c>
      <c r="F515" s="135" t="s">
        <v>612</v>
      </c>
      <c r="G515" s="136" t="s">
        <v>157</v>
      </c>
      <c r="H515" s="137">
        <v>191.41499999999999</v>
      </c>
      <c r="I515" s="138"/>
      <c r="J515" s="139">
        <f>ROUND(I515*H515,2)</f>
        <v>0</v>
      </c>
      <c r="K515" s="135" t="s">
        <v>158</v>
      </c>
      <c r="L515" s="34"/>
      <c r="M515" s="140" t="s">
        <v>19</v>
      </c>
      <c r="N515" s="141" t="s">
        <v>43</v>
      </c>
      <c r="P515" s="142">
        <f>O515*H515</f>
        <v>0</v>
      </c>
      <c r="Q515" s="142">
        <v>0</v>
      </c>
      <c r="R515" s="142">
        <f>Q515*H515</f>
        <v>0</v>
      </c>
      <c r="S515" s="142">
        <v>0</v>
      </c>
      <c r="T515" s="143">
        <f>S515*H515</f>
        <v>0</v>
      </c>
      <c r="AR515" s="144" t="s">
        <v>274</v>
      </c>
      <c r="AT515" s="144" t="s">
        <v>154</v>
      </c>
      <c r="AU515" s="144" t="s">
        <v>82</v>
      </c>
      <c r="AY515" s="19" t="s">
        <v>152</v>
      </c>
      <c r="BE515" s="145">
        <f>IF(N515="základní",J515,0)</f>
        <v>0</v>
      </c>
      <c r="BF515" s="145">
        <f>IF(N515="snížená",J515,0)</f>
        <v>0</v>
      </c>
      <c r="BG515" s="145">
        <f>IF(N515="zákl. přenesená",J515,0)</f>
        <v>0</v>
      </c>
      <c r="BH515" s="145">
        <f>IF(N515="sníž. přenesená",J515,0)</f>
        <v>0</v>
      </c>
      <c r="BI515" s="145">
        <f>IF(N515="nulová",J515,0)</f>
        <v>0</v>
      </c>
      <c r="BJ515" s="19" t="s">
        <v>80</v>
      </c>
      <c r="BK515" s="145">
        <f>ROUND(I515*H515,2)</f>
        <v>0</v>
      </c>
      <c r="BL515" s="19" t="s">
        <v>274</v>
      </c>
      <c r="BM515" s="144" t="s">
        <v>613</v>
      </c>
    </row>
    <row r="516" spans="2:65" s="1" customFormat="1" ht="10">
      <c r="B516" s="34"/>
      <c r="D516" s="146" t="s">
        <v>161</v>
      </c>
      <c r="F516" s="147" t="s">
        <v>614</v>
      </c>
      <c r="I516" s="148"/>
      <c r="L516" s="34"/>
      <c r="M516" s="149"/>
      <c r="T516" s="55"/>
      <c r="AT516" s="19" t="s">
        <v>161</v>
      </c>
      <c r="AU516" s="19" t="s">
        <v>82</v>
      </c>
    </row>
    <row r="517" spans="2:65" s="1" customFormat="1" ht="24.15" customHeight="1">
      <c r="B517" s="34"/>
      <c r="C517" s="133" t="s">
        <v>201</v>
      </c>
      <c r="D517" s="133" t="s">
        <v>154</v>
      </c>
      <c r="E517" s="134" t="s">
        <v>615</v>
      </c>
      <c r="F517" s="135" t="s">
        <v>616</v>
      </c>
      <c r="G517" s="136" t="s">
        <v>269</v>
      </c>
      <c r="H517" s="137">
        <v>19.141999999999999</v>
      </c>
      <c r="I517" s="138"/>
      <c r="J517" s="139">
        <f>ROUND(I517*H517,2)</f>
        <v>0</v>
      </c>
      <c r="K517" s="135" t="s">
        <v>158</v>
      </c>
      <c r="L517" s="34"/>
      <c r="M517" s="140" t="s">
        <v>19</v>
      </c>
      <c r="N517" s="141" t="s">
        <v>43</v>
      </c>
      <c r="P517" s="142">
        <f>O517*H517</f>
        <v>0</v>
      </c>
      <c r="Q517" s="142">
        <v>4.7999999999999996E-3</v>
      </c>
      <c r="R517" s="142">
        <f>Q517*H517</f>
        <v>9.1881599999999994E-2</v>
      </c>
      <c r="S517" s="142">
        <v>0</v>
      </c>
      <c r="T517" s="143">
        <f>S517*H517</f>
        <v>0</v>
      </c>
      <c r="AR517" s="144" t="s">
        <v>274</v>
      </c>
      <c r="AT517" s="144" t="s">
        <v>154</v>
      </c>
      <c r="AU517" s="144" t="s">
        <v>82</v>
      </c>
      <c r="AY517" s="19" t="s">
        <v>152</v>
      </c>
      <c r="BE517" s="145">
        <f>IF(N517="základní",J517,0)</f>
        <v>0</v>
      </c>
      <c r="BF517" s="145">
        <f>IF(N517="snížená",J517,0)</f>
        <v>0</v>
      </c>
      <c r="BG517" s="145">
        <f>IF(N517="zákl. přenesená",J517,0)</f>
        <v>0</v>
      </c>
      <c r="BH517" s="145">
        <f>IF(N517="sníž. přenesená",J517,0)</f>
        <v>0</v>
      </c>
      <c r="BI517" s="145">
        <f>IF(N517="nulová",J517,0)</f>
        <v>0</v>
      </c>
      <c r="BJ517" s="19" t="s">
        <v>80</v>
      </c>
      <c r="BK517" s="145">
        <f>ROUND(I517*H517,2)</f>
        <v>0</v>
      </c>
      <c r="BL517" s="19" t="s">
        <v>274</v>
      </c>
      <c r="BM517" s="144" t="s">
        <v>617</v>
      </c>
    </row>
    <row r="518" spans="2:65" s="1" customFormat="1" ht="10">
      <c r="B518" s="34"/>
      <c r="D518" s="146" t="s">
        <v>161</v>
      </c>
      <c r="F518" s="147" t="s">
        <v>618</v>
      </c>
      <c r="I518" s="148"/>
      <c r="L518" s="34"/>
      <c r="M518" s="149"/>
      <c r="T518" s="55"/>
      <c r="AT518" s="19" t="s">
        <v>161</v>
      </c>
      <c r="AU518" s="19" t="s">
        <v>82</v>
      </c>
    </row>
    <row r="519" spans="2:65" s="13" customFormat="1" ht="10">
      <c r="B519" s="158"/>
      <c r="D519" s="151" t="s">
        <v>163</v>
      </c>
      <c r="E519" s="159" t="s">
        <v>19</v>
      </c>
      <c r="F519" s="160" t="s">
        <v>619</v>
      </c>
      <c r="H519" s="159" t="s">
        <v>19</v>
      </c>
      <c r="I519" s="161"/>
      <c r="L519" s="158"/>
      <c r="M519" s="162"/>
      <c r="T519" s="163"/>
      <c r="AT519" s="159" t="s">
        <v>163</v>
      </c>
      <c r="AU519" s="159" t="s">
        <v>82</v>
      </c>
      <c r="AV519" s="13" t="s">
        <v>80</v>
      </c>
      <c r="AW519" s="13" t="s">
        <v>33</v>
      </c>
      <c r="AX519" s="13" t="s">
        <v>72</v>
      </c>
      <c r="AY519" s="159" t="s">
        <v>152</v>
      </c>
    </row>
    <row r="520" spans="2:65" s="12" customFormat="1" ht="10">
      <c r="B520" s="150"/>
      <c r="D520" s="151" t="s">
        <v>163</v>
      </c>
      <c r="E520" s="152" t="s">
        <v>19</v>
      </c>
      <c r="F520" s="153" t="s">
        <v>620</v>
      </c>
      <c r="H520" s="154">
        <v>19.141999999999999</v>
      </c>
      <c r="I520" s="155"/>
      <c r="L520" s="150"/>
      <c r="M520" s="156"/>
      <c r="T520" s="157"/>
      <c r="AT520" s="152" t="s">
        <v>163</v>
      </c>
      <c r="AU520" s="152" t="s">
        <v>82</v>
      </c>
      <c r="AV520" s="12" t="s">
        <v>82</v>
      </c>
      <c r="AW520" s="12" t="s">
        <v>33</v>
      </c>
      <c r="AX520" s="12" t="s">
        <v>80</v>
      </c>
      <c r="AY520" s="152" t="s">
        <v>152</v>
      </c>
    </row>
    <row r="521" spans="2:65" s="1" customFormat="1" ht="21.75" customHeight="1">
      <c r="B521" s="34"/>
      <c r="C521" s="133" t="s">
        <v>316</v>
      </c>
      <c r="D521" s="133" t="s">
        <v>154</v>
      </c>
      <c r="E521" s="134" t="s">
        <v>621</v>
      </c>
      <c r="F521" s="135" t="s">
        <v>622</v>
      </c>
      <c r="G521" s="136" t="s">
        <v>157</v>
      </c>
      <c r="H521" s="137">
        <v>191.41499999999999</v>
      </c>
      <c r="I521" s="138"/>
      <c r="J521" s="139">
        <f>ROUND(I521*H521,2)</f>
        <v>0</v>
      </c>
      <c r="K521" s="135" t="s">
        <v>158</v>
      </c>
      <c r="L521" s="34"/>
      <c r="M521" s="140" t="s">
        <v>19</v>
      </c>
      <c r="N521" s="141" t="s">
        <v>43</v>
      </c>
      <c r="P521" s="142">
        <f>O521*H521</f>
        <v>0</v>
      </c>
      <c r="Q521" s="142">
        <v>2.1000000000000001E-4</v>
      </c>
      <c r="R521" s="142">
        <f>Q521*H521</f>
        <v>4.0197150000000001E-2</v>
      </c>
      <c r="S521" s="142">
        <v>0</v>
      </c>
      <c r="T521" s="143">
        <f>S521*H521</f>
        <v>0</v>
      </c>
      <c r="AR521" s="144" t="s">
        <v>274</v>
      </c>
      <c r="AT521" s="144" t="s">
        <v>154</v>
      </c>
      <c r="AU521" s="144" t="s">
        <v>82</v>
      </c>
      <c r="AY521" s="19" t="s">
        <v>152</v>
      </c>
      <c r="BE521" s="145">
        <f>IF(N521="základní",J521,0)</f>
        <v>0</v>
      </c>
      <c r="BF521" s="145">
        <f>IF(N521="snížená",J521,0)</f>
        <v>0</v>
      </c>
      <c r="BG521" s="145">
        <f>IF(N521="zákl. přenesená",J521,0)</f>
        <v>0</v>
      </c>
      <c r="BH521" s="145">
        <f>IF(N521="sníž. přenesená",J521,0)</f>
        <v>0</v>
      </c>
      <c r="BI521" s="145">
        <f>IF(N521="nulová",J521,0)</f>
        <v>0</v>
      </c>
      <c r="BJ521" s="19" t="s">
        <v>80</v>
      </c>
      <c r="BK521" s="145">
        <f>ROUND(I521*H521,2)</f>
        <v>0</v>
      </c>
      <c r="BL521" s="19" t="s">
        <v>274</v>
      </c>
      <c r="BM521" s="144" t="s">
        <v>623</v>
      </c>
    </row>
    <row r="522" spans="2:65" s="1" customFormat="1" ht="10">
      <c r="B522" s="34"/>
      <c r="D522" s="146" t="s">
        <v>161</v>
      </c>
      <c r="F522" s="147" t="s">
        <v>624</v>
      </c>
      <c r="I522" s="148"/>
      <c r="L522" s="34"/>
      <c r="M522" s="149"/>
      <c r="T522" s="55"/>
      <c r="AT522" s="19" t="s">
        <v>161</v>
      </c>
      <c r="AU522" s="19" t="s">
        <v>82</v>
      </c>
    </row>
    <row r="523" spans="2:65" s="1" customFormat="1" ht="24.15" customHeight="1">
      <c r="B523" s="34"/>
      <c r="C523" s="133" t="s">
        <v>625</v>
      </c>
      <c r="D523" s="133" t="s">
        <v>154</v>
      </c>
      <c r="E523" s="134" t="s">
        <v>626</v>
      </c>
      <c r="F523" s="135" t="s">
        <v>627</v>
      </c>
      <c r="G523" s="136" t="s">
        <v>157</v>
      </c>
      <c r="H523" s="137">
        <v>191.41499999999999</v>
      </c>
      <c r="I523" s="138"/>
      <c r="J523" s="139">
        <f>ROUND(I523*H523,2)</f>
        <v>0</v>
      </c>
      <c r="K523" s="135" t="s">
        <v>158</v>
      </c>
      <c r="L523" s="34"/>
      <c r="M523" s="140" t="s">
        <v>19</v>
      </c>
      <c r="N523" s="141" t="s">
        <v>43</v>
      </c>
      <c r="P523" s="142">
        <f>O523*H523</f>
        <v>0</v>
      </c>
      <c r="Q523" s="142">
        <v>2.9E-4</v>
      </c>
      <c r="R523" s="142">
        <f>Q523*H523</f>
        <v>5.551035E-2</v>
      </c>
      <c r="S523" s="142">
        <v>0</v>
      </c>
      <c r="T523" s="143">
        <f>S523*H523</f>
        <v>0</v>
      </c>
      <c r="AR523" s="144" t="s">
        <v>274</v>
      </c>
      <c r="AT523" s="144" t="s">
        <v>154</v>
      </c>
      <c r="AU523" s="144" t="s">
        <v>82</v>
      </c>
      <c r="AY523" s="19" t="s">
        <v>152</v>
      </c>
      <c r="BE523" s="145">
        <f>IF(N523="základní",J523,0)</f>
        <v>0</v>
      </c>
      <c r="BF523" s="145">
        <f>IF(N523="snížená",J523,0)</f>
        <v>0</v>
      </c>
      <c r="BG523" s="145">
        <f>IF(N523="zákl. přenesená",J523,0)</f>
        <v>0</v>
      </c>
      <c r="BH523" s="145">
        <f>IF(N523="sníž. přenesená",J523,0)</f>
        <v>0</v>
      </c>
      <c r="BI523" s="145">
        <f>IF(N523="nulová",J523,0)</f>
        <v>0</v>
      </c>
      <c r="BJ523" s="19" t="s">
        <v>80</v>
      </c>
      <c r="BK523" s="145">
        <f>ROUND(I523*H523,2)</f>
        <v>0</v>
      </c>
      <c r="BL523" s="19" t="s">
        <v>274</v>
      </c>
      <c r="BM523" s="144" t="s">
        <v>628</v>
      </c>
    </row>
    <row r="524" spans="2:65" s="1" customFormat="1" ht="10">
      <c r="B524" s="34"/>
      <c r="D524" s="146" t="s">
        <v>161</v>
      </c>
      <c r="F524" s="147" t="s">
        <v>629</v>
      </c>
      <c r="I524" s="148"/>
      <c r="L524" s="34"/>
      <c r="M524" s="149"/>
      <c r="T524" s="55"/>
      <c r="AT524" s="19" t="s">
        <v>161</v>
      </c>
      <c r="AU524" s="19" t="s">
        <v>82</v>
      </c>
    </row>
    <row r="525" spans="2:65" s="13" customFormat="1" ht="10">
      <c r="B525" s="158"/>
      <c r="D525" s="151" t="s">
        <v>163</v>
      </c>
      <c r="E525" s="159" t="s">
        <v>19</v>
      </c>
      <c r="F525" s="160" t="s">
        <v>215</v>
      </c>
      <c r="H525" s="159" t="s">
        <v>19</v>
      </c>
      <c r="I525" s="161"/>
      <c r="L525" s="158"/>
      <c r="M525" s="162"/>
      <c r="T525" s="163"/>
      <c r="AT525" s="159" t="s">
        <v>163</v>
      </c>
      <c r="AU525" s="159" t="s">
        <v>82</v>
      </c>
      <c r="AV525" s="13" t="s">
        <v>80</v>
      </c>
      <c r="AW525" s="13" t="s">
        <v>33</v>
      </c>
      <c r="AX525" s="13" t="s">
        <v>72</v>
      </c>
      <c r="AY525" s="159" t="s">
        <v>152</v>
      </c>
    </row>
    <row r="526" spans="2:65" s="12" customFormat="1" ht="10">
      <c r="B526" s="150"/>
      <c r="D526" s="151" t="s">
        <v>163</v>
      </c>
      <c r="E526" s="152" t="s">
        <v>19</v>
      </c>
      <c r="F526" s="153" t="s">
        <v>630</v>
      </c>
      <c r="H526" s="154">
        <v>15.728</v>
      </c>
      <c r="I526" s="155"/>
      <c r="L526" s="150"/>
      <c r="M526" s="156"/>
      <c r="T526" s="157"/>
      <c r="AT526" s="152" t="s">
        <v>163</v>
      </c>
      <c r="AU526" s="152" t="s">
        <v>82</v>
      </c>
      <c r="AV526" s="12" t="s">
        <v>82</v>
      </c>
      <c r="AW526" s="12" t="s">
        <v>33</v>
      </c>
      <c r="AX526" s="12" t="s">
        <v>72</v>
      </c>
      <c r="AY526" s="152" t="s">
        <v>152</v>
      </c>
    </row>
    <row r="527" spans="2:65" s="12" customFormat="1" ht="10">
      <c r="B527" s="150"/>
      <c r="D527" s="151" t="s">
        <v>163</v>
      </c>
      <c r="E527" s="152" t="s">
        <v>19</v>
      </c>
      <c r="F527" s="153" t="s">
        <v>631</v>
      </c>
      <c r="H527" s="154">
        <v>36.036000000000001</v>
      </c>
      <c r="I527" s="155"/>
      <c r="L527" s="150"/>
      <c r="M527" s="156"/>
      <c r="T527" s="157"/>
      <c r="AT527" s="152" t="s">
        <v>163</v>
      </c>
      <c r="AU527" s="152" t="s">
        <v>82</v>
      </c>
      <c r="AV527" s="12" t="s">
        <v>82</v>
      </c>
      <c r="AW527" s="12" t="s">
        <v>33</v>
      </c>
      <c r="AX527" s="12" t="s">
        <v>72</v>
      </c>
      <c r="AY527" s="152" t="s">
        <v>152</v>
      </c>
    </row>
    <row r="528" spans="2:65" s="12" customFormat="1" ht="10">
      <c r="B528" s="150"/>
      <c r="D528" s="151" t="s">
        <v>163</v>
      </c>
      <c r="E528" s="152" t="s">
        <v>19</v>
      </c>
      <c r="F528" s="153" t="s">
        <v>632</v>
      </c>
      <c r="H528" s="154">
        <v>20.228999999999999</v>
      </c>
      <c r="I528" s="155"/>
      <c r="L528" s="150"/>
      <c r="M528" s="156"/>
      <c r="T528" s="157"/>
      <c r="AT528" s="152" t="s">
        <v>163</v>
      </c>
      <c r="AU528" s="152" t="s">
        <v>82</v>
      </c>
      <c r="AV528" s="12" t="s">
        <v>82</v>
      </c>
      <c r="AW528" s="12" t="s">
        <v>33</v>
      </c>
      <c r="AX528" s="12" t="s">
        <v>72</v>
      </c>
      <c r="AY528" s="152" t="s">
        <v>152</v>
      </c>
    </row>
    <row r="529" spans="2:65" s="12" customFormat="1" ht="10">
      <c r="B529" s="150"/>
      <c r="D529" s="151" t="s">
        <v>163</v>
      </c>
      <c r="E529" s="152" t="s">
        <v>19</v>
      </c>
      <c r="F529" s="153" t="s">
        <v>633</v>
      </c>
      <c r="H529" s="154">
        <v>19.84</v>
      </c>
      <c r="I529" s="155"/>
      <c r="L529" s="150"/>
      <c r="M529" s="156"/>
      <c r="T529" s="157"/>
      <c r="AT529" s="152" t="s">
        <v>163</v>
      </c>
      <c r="AU529" s="152" t="s">
        <v>82</v>
      </c>
      <c r="AV529" s="12" t="s">
        <v>82</v>
      </c>
      <c r="AW529" s="12" t="s">
        <v>33</v>
      </c>
      <c r="AX529" s="12" t="s">
        <v>72</v>
      </c>
      <c r="AY529" s="152" t="s">
        <v>152</v>
      </c>
    </row>
    <row r="530" spans="2:65" s="12" customFormat="1" ht="10">
      <c r="B530" s="150"/>
      <c r="D530" s="151" t="s">
        <v>163</v>
      </c>
      <c r="E530" s="152" t="s">
        <v>19</v>
      </c>
      <c r="F530" s="153" t="s">
        <v>634</v>
      </c>
      <c r="H530" s="154">
        <v>53.28</v>
      </c>
      <c r="I530" s="155"/>
      <c r="L530" s="150"/>
      <c r="M530" s="156"/>
      <c r="T530" s="157"/>
      <c r="AT530" s="152" t="s">
        <v>163</v>
      </c>
      <c r="AU530" s="152" t="s">
        <v>82</v>
      </c>
      <c r="AV530" s="12" t="s">
        <v>82</v>
      </c>
      <c r="AW530" s="12" t="s">
        <v>33</v>
      </c>
      <c r="AX530" s="12" t="s">
        <v>72</v>
      </c>
      <c r="AY530" s="152" t="s">
        <v>152</v>
      </c>
    </row>
    <row r="531" spans="2:65" s="12" customFormat="1" ht="10">
      <c r="B531" s="150"/>
      <c r="D531" s="151" t="s">
        <v>163</v>
      </c>
      <c r="E531" s="152" t="s">
        <v>19</v>
      </c>
      <c r="F531" s="153" t="s">
        <v>635</v>
      </c>
      <c r="H531" s="154">
        <v>-8.2200000000000006</v>
      </c>
      <c r="I531" s="155"/>
      <c r="L531" s="150"/>
      <c r="M531" s="156"/>
      <c r="T531" s="157"/>
      <c r="AT531" s="152" t="s">
        <v>163</v>
      </c>
      <c r="AU531" s="152" t="s">
        <v>82</v>
      </c>
      <c r="AV531" s="12" t="s">
        <v>82</v>
      </c>
      <c r="AW531" s="12" t="s">
        <v>33</v>
      </c>
      <c r="AX531" s="12" t="s">
        <v>72</v>
      </c>
      <c r="AY531" s="152" t="s">
        <v>152</v>
      </c>
    </row>
    <row r="532" spans="2:65" s="12" customFormat="1" ht="10">
      <c r="B532" s="150"/>
      <c r="D532" s="151" t="s">
        <v>163</v>
      </c>
      <c r="E532" s="152" t="s">
        <v>19</v>
      </c>
      <c r="F532" s="153" t="s">
        <v>348</v>
      </c>
      <c r="H532" s="154">
        <v>12.69</v>
      </c>
      <c r="I532" s="155"/>
      <c r="L532" s="150"/>
      <c r="M532" s="156"/>
      <c r="T532" s="157"/>
      <c r="AT532" s="152" t="s">
        <v>163</v>
      </c>
      <c r="AU532" s="152" t="s">
        <v>82</v>
      </c>
      <c r="AV532" s="12" t="s">
        <v>82</v>
      </c>
      <c r="AW532" s="12" t="s">
        <v>33</v>
      </c>
      <c r="AX532" s="12" t="s">
        <v>72</v>
      </c>
      <c r="AY532" s="152" t="s">
        <v>152</v>
      </c>
    </row>
    <row r="533" spans="2:65" s="12" customFormat="1" ht="10">
      <c r="B533" s="150"/>
      <c r="D533" s="151" t="s">
        <v>163</v>
      </c>
      <c r="E533" s="152" t="s">
        <v>19</v>
      </c>
      <c r="F533" s="153" t="s">
        <v>636</v>
      </c>
      <c r="H533" s="154">
        <v>49.58</v>
      </c>
      <c r="I533" s="155"/>
      <c r="L533" s="150"/>
      <c r="M533" s="156"/>
      <c r="T533" s="157"/>
      <c r="AT533" s="152" t="s">
        <v>163</v>
      </c>
      <c r="AU533" s="152" t="s">
        <v>82</v>
      </c>
      <c r="AV533" s="12" t="s">
        <v>82</v>
      </c>
      <c r="AW533" s="12" t="s">
        <v>33</v>
      </c>
      <c r="AX533" s="12" t="s">
        <v>72</v>
      </c>
      <c r="AY533" s="152" t="s">
        <v>152</v>
      </c>
    </row>
    <row r="534" spans="2:65" s="12" customFormat="1" ht="10">
      <c r="B534" s="150"/>
      <c r="D534" s="151" t="s">
        <v>163</v>
      </c>
      <c r="E534" s="152" t="s">
        <v>19</v>
      </c>
      <c r="F534" s="153" t="s">
        <v>637</v>
      </c>
      <c r="H534" s="154">
        <v>-7.7480000000000002</v>
      </c>
      <c r="I534" s="155"/>
      <c r="L534" s="150"/>
      <c r="M534" s="156"/>
      <c r="T534" s="157"/>
      <c r="AT534" s="152" t="s">
        <v>163</v>
      </c>
      <c r="AU534" s="152" t="s">
        <v>82</v>
      </c>
      <c r="AV534" s="12" t="s">
        <v>82</v>
      </c>
      <c r="AW534" s="12" t="s">
        <v>33</v>
      </c>
      <c r="AX534" s="12" t="s">
        <v>72</v>
      </c>
      <c r="AY534" s="152" t="s">
        <v>152</v>
      </c>
    </row>
    <row r="535" spans="2:65" s="14" customFormat="1" ht="10">
      <c r="B535" s="164"/>
      <c r="D535" s="151" t="s">
        <v>163</v>
      </c>
      <c r="E535" s="165" t="s">
        <v>19</v>
      </c>
      <c r="F535" s="166" t="s">
        <v>218</v>
      </c>
      <c r="H535" s="167">
        <v>191.41499999999999</v>
      </c>
      <c r="I535" s="168"/>
      <c r="L535" s="164"/>
      <c r="M535" s="169"/>
      <c r="T535" s="170"/>
      <c r="AT535" s="165" t="s">
        <v>163</v>
      </c>
      <c r="AU535" s="165" t="s">
        <v>82</v>
      </c>
      <c r="AV535" s="14" t="s">
        <v>159</v>
      </c>
      <c r="AW535" s="14" t="s">
        <v>33</v>
      </c>
      <c r="AX535" s="14" t="s">
        <v>80</v>
      </c>
      <c r="AY535" s="165" t="s">
        <v>152</v>
      </c>
    </row>
    <row r="536" spans="2:65" s="1" customFormat="1" ht="16.5" customHeight="1">
      <c r="B536" s="34"/>
      <c r="C536" s="133" t="s">
        <v>638</v>
      </c>
      <c r="D536" s="133" t="s">
        <v>154</v>
      </c>
      <c r="E536" s="134" t="s">
        <v>639</v>
      </c>
      <c r="F536" s="135" t="s">
        <v>640</v>
      </c>
      <c r="G536" s="136" t="s">
        <v>157</v>
      </c>
      <c r="H536" s="137">
        <v>1758.43</v>
      </c>
      <c r="I536" s="138"/>
      <c r="J536" s="139">
        <f>ROUND(I536*H536,2)</f>
        <v>0</v>
      </c>
      <c r="K536" s="135" t="s">
        <v>158</v>
      </c>
      <c r="L536" s="34"/>
      <c r="M536" s="140" t="s">
        <v>19</v>
      </c>
      <c r="N536" s="141" t="s">
        <v>43</v>
      </c>
      <c r="P536" s="142">
        <f>O536*H536</f>
        <v>0</v>
      </c>
      <c r="Q536" s="142">
        <v>1E-3</v>
      </c>
      <c r="R536" s="142">
        <f>Q536*H536</f>
        <v>1.7584300000000002</v>
      </c>
      <c r="S536" s="142">
        <v>3.1E-4</v>
      </c>
      <c r="T536" s="143">
        <f>S536*H536</f>
        <v>0.54511330000000002</v>
      </c>
      <c r="AR536" s="144" t="s">
        <v>274</v>
      </c>
      <c r="AT536" s="144" t="s">
        <v>154</v>
      </c>
      <c r="AU536" s="144" t="s">
        <v>82</v>
      </c>
      <c r="AY536" s="19" t="s">
        <v>152</v>
      </c>
      <c r="BE536" s="145">
        <f>IF(N536="základní",J536,0)</f>
        <v>0</v>
      </c>
      <c r="BF536" s="145">
        <f>IF(N536="snížená",J536,0)</f>
        <v>0</v>
      </c>
      <c r="BG536" s="145">
        <f>IF(N536="zákl. přenesená",J536,0)</f>
        <v>0</v>
      </c>
      <c r="BH536" s="145">
        <f>IF(N536="sníž. přenesená",J536,0)</f>
        <v>0</v>
      </c>
      <c r="BI536" s="145">
        <f>IF(N536="nulová",J536,0)</f>
        <v>0</v>
      </c>
      <c r="BJ536" s="19" t="s">
        <v>80</v>
      </c>
      <c r="BK536" s="145">
        <f>ROUND(I536*H536,2)</f>
        <v>0</v>
      </c>
      <c r="BL536" s="19" t="s">
        <v>274</v>
      </c>
      <c r="BM536" s="144" t="s">
        <v>641</v>
      </c>
    </row>
    <row r="537" spans="2:65" s="1" customFormat="1" ht="10">
      <c r="B537" s="34"/>
      <c r="D537" s="146" t="s">
        <v>161</v>
      </c>
      <c r="F537" s="147" t="s">
        <v>642</v>
      </c>
      <c r="I537" s="148"/>
      <c r="L537" s="34"/>
      <c r="M537" s="149"/>
      <c r="T537" s="55"/>
      <c r="AT537" s="19" t="s">
        <v>161</v>
      </c>
      <c r="AU537" s="19" t="s">
        <v>82</v>
      </c>
    </row>
    <row r="538" spans="2:65" s="13" customFormat="1" ht="10">
      <c r="B538" s="158"/>
      <c r="D538" s="151" t="s">
        <v>163</v>
      </c>
      <c r="E538" s="159" t="s">
        <v>19</v>
      </c>
      <c r="F538" s="160" t="s">
        <v>209</v>
      </c>
      <c r="H538" s="159" t="s">
        <v>19</v>
      </c>
      <c r="I538" s="161"/>
      <c r="L538" s="158"/>
      <c r="M538" s="162"/>
      <c r="T538" s="163"/>
      <c r="AT538" s="159" t="s">
        <v>163</v>
      </c>
      <c r="AU538" s="159" t="s">
        <v>82</v>
      </c>
      <c r="AV538" s="13" t="s">
        <v>80</v>
      </c>
      <c r="AW538" s="13" t="s">
        <v>33</v>
      </c>
      <c r="AX538" s="13" t="s">
        <v>72</v>
      </c>
      <c r="AY538" s="159" t="s">
        <v>152</v>
      </c>
    </row>
    <row r="539" spans="2:65" s="13" customFormat="1" ht="10">
      <c r="B539" s="158"/>
      <c r="D539" s="151" t="s">
        <v>163</v>
      </c>
      <c r="E539" s="159" t="s">
        <v>19</v>
      </c>
      <c r="F539" s="160" t="s">
        <v>643</v>
      </c>
      <c r="H539" s="159" t="s">
        <v>19</v>
      </c>
      <c r="I539" s="161"/>
      <c r="L539" s="158"/>
      <c r="M539" s="162"/>
      <c r="T539" s="163"/>
      <c r="AT539" s="159" t="s">
        <v>163</v>
      </c>
      <c r="AU539" s="159" t="s">
        <v>82</v>
      </c>
      <c r="AV539" s="13" t="s">
        <v>80</v>
      </c>
      <c r="AW539" s="13" t="s">
        <v>33</v>
      </c>
      <c r="AX539" s="13" t="s">
        <v>72</v>
      </c>
      <c r="AY539" s="159" t="s">
        <v>152</v>
      </c>
    </row>
    <row r="540" spans="2:65" s="12" customFormat="1" ht="10">
      <c r="B540" s="150"/>
      <c r="D540" s="151" t="s">
        <v>163</v>
      </c>
      <c r="E540" s="152" t="s">
        <v>19</v>
      </c>
      <c r="F540" s="153" t="s">
        <v>644</v>
      </c>
      <c r="H540" s="154">
        <v>4.7</v>
      </c>
      <c r="I540" s="155"/>
      <c r="L540" s="150"/>
      <c r="M540" s="156"/>
      <c r="T540" s="157"/>
      <c r="AT540" s="152" t="s">
        <v>163</v>
      </c>
      <c r="AU540" s="152" t="s">
        <v>82</v>
      </c>
      <c r="AV540" s="12" t="s">
        <v>82</v>
      </c>
      <c r="AW540" s="12" t="s">
        <v>33</v>
      </c>
      <c r="AX540" s="12" t="s">
        <v>72</v>
      </c>
      <c r="AY540" s="152" t="s">
        <v>152</v>
      </c>
    </row>
    <row r="541" spans="2:65" s="13" customFormat="1" ht="10">
      <c r="B541" s="158"/>
      <c r="D541" s="151" t="s">
        <v>163</v>
      </c>
      <c r="E541" s="159" t="s">
        <v>19</v>
      </c>
      <c r="F541" s="160" t="s">
        <v>645</v>
      </c>
      <c r="H541" s="159" t="s">
        <v>19</v>
      </c>
      <c r="I541" s="161"/>
      <c r="L541" s="158"/>
      <c r="M541" s="162"/>
      <c r="T541" s="163"/>
      <c r="AT541" s="159" t="s">
        <v>163</v>
      </c>
      <c r="AU541" s="159" t="s">
        <v>82</v>
      </c>
      <c r="AV541" s="13" t="s">
        <v>80</v>
      </c>
      <c r="AW541" s="13" t="s">
        <v>33</v>
      </c>
      <c r="AX541" s="13" t="s">
        <v>72</v>
      </c>
      <c r="AY541" s="159" t="s">
        <v>152</v>
      </c>
    </row>
    <row r="542" spans="2:65" s="12" customFormat="1" ht="10">
      <c r="B542" s="150"/>
      <c r="D542" s="151" t="s">
        <v>163</v>
      </c>
      <c r="E542" s="152" t="s">
        <v>19</v>
      </c>
      <c r="F542" s="153" t="s">
        <v>646</v>
      </c>
      <c r="H542" s="154">
        <v>45</v>
      </c>
      <c r="I542" s="155"/>
      <c r="L542" s="150"/>
      <c r="M542" s="156"/>
      <c r="T542" s="157"/>
      <c r="AT542" s="152" t="s">
        <v>163</v>
      </c>
      <c r="AU542" s="152" t="s">
        <v>82</v>
      </c>
      <c r="AV542" s="12" t="s">
        <v>82</v>
      </c>
      <c r="AW542" s="12" t="s">
        <v>33</v>
      </c>
      <c r="AX542" s="12" t="s">
        <v>72</v>
      </c>
      <c r="AY542" s="152" t="s">
        <v>152</v>
      </c>
    </row>
    <row r="543" spans="2:65" s="12" customFormat="1" ht="10">
      <c r="B543" s="150"/>
      <c r="D543" s="151" t="s">
        <v>163</v>
      </c>
      <c r="E543" s="152" t="s">
        <v>19</v>
      </c>
      <c r="F543" s="153" t="s">
        <v>647</v>
      </c>
      <c r="H543" s="154">
        <v>25.2</v>
      </c>
      <c r="I543" s="155"/>
      <c r="L543" s="150"/>
      <c r="M543" s="156"/>
      <c r="T543" s="157"/>
      <c r="AT543" s="152" t="s">
        <v>163</v>
      </c>
      <c r="AU543" s="152" t="s">
        <v>82</v>
      </c>
      <c r="AV543" s="12" t="s">
        <v>82</v>
      </c>
      <c r="AW543" s="12" t="s">
        <v>33</v>
      </c>
      <c r="AX543" s="12" t="s">
        <v>72</v>
      </c>
      <c r="AY543" s="152" t="s">
        <v>152</v>
      </c>
    </row>
    <row r="544" spans="2:65" s="13" customFormat="1" ht="10">
      <c r="B544" s="158"/>
      <c r="D544" s="151" t="s">
        <v>163</v>
      </c>
      <c r="E544" s="159" t="s">
        <v>19</v>
      </c>
      <c r="F544" s="160" t="s">
        <v>648</v>
      </c>
      <c r="H544" s="159" t="s">
        <v>19</v>
      </c>
      <c r="I544" s="161"/>
      <c r="L544" s="158"/>
      <c r="M544" s="162"/>
      <c r="T544" s="163"/>
      <c r="AT544" s="159" t="s">
        <v>163</v>
      </c>
      <c r="AU544" s="159" t="s">
        <v>82</v>
      </c>
      <c r="AV544" s="13" t="s">
        <v>80</v>
      </c>
      <c r="AW544" s="13" t="s">
        <v>33</v>
      </c>
      <c r="AX544" s="13" t="s">
        <v>72</v>
      </c>
      <c r="AY544" s="159" t="s">
        <v>152</v>
      </c>
    </row>
    <row r="545" spans="2:51" s="12" customFormat="1" ht="10">
      <c r="B545" s="150"/>
      <c r="D545" s="151" t="s">
        <v>163</v>
      </c>
      <c r="E545" s="152" t="s">
        <v>19</v>
      </c>
      <c r="F545" s="153" t="s">
        <v>649</v>
      </c>
      <c r="H545" s="154">
        <v>36.35</v>
      </c>
      <c r="I545" s="155"/>
      <c r="L545" s="150"/>
      <c r="M545" s="156"/>
      <c r="T545" s="157"/>
      <c r="AT545" s="152" t="s">
        <v>163</v>
      </c>
      <c r="AU545" s="152" t="s">
        <v>82</v>
      </c>
      <c r="AV545" s="12" t="s">
        <v>82</v>
      </c>
      <c r="AW545" s="12" t="s">
        <v>33</v>
      </c>
      <c r="AX545" s="12" t="s">
        <v>72</v>
      </c>
      <c r="AY545" s="152" t="s">
        <v>152</v>
      </c>
    </row>
    <row r="546" spans="2:51" s="13" customFormat="1" ht="10">
      <c r="B546" s="158"/>
      <c r="D546" s="151" t="s">
        <v>163</v>
      </c>
      <c r="E546" s="159" t="s">
        <v>19</v>
      </c>
      <c r="F546" s="160" t="s">
        <v>650</v>
      </c>
      <c r="H546" s="159" t="s">
        <v>19</v>
      </c>
      <c r="I546" s="161"/>
      <c r="L546" s="158"/>
      <c r="M546" s="162"/>
      <c r="T546" s="163"/>
      <c r="AT546" s="159" t="s">
        <v>163</v>
      </c>
      <c r="AU546" s="159" t="s">
        <v>82</v>
      </c>
      <c r="AV546" s="13" t="s">
        <v>80</v>
      </c>
      <c r="AW546" s="13" t="s">
        <v>33</v>
      </c>
      <c r="AX546" s="13" t="s">
        <v>72</v>
      </c>
      <c r="AY546" s="159" t="s">
        <v>152</v>
      </c>
    </row>
    <row r="547" spans="2:51" s="12" customFormat="1" ht="10">
      <c r="B547" s="150"/>
      <c r="D547" s="151" t="s">
        <v>163</v>
      </c>
      <c r="E547" s="152" t="s">
        <v>19</v>
      </c>
      <c r="F547" s="153" t="s">
        <v>651</v>
      </c>
      <c r="H547" s="154">
        <v>8.35</v>
      </c>
      <c r="I547" s="155"/>
      <c r="L547" s="150"/>
      <c r="M547" s="156"/>
      <c r="T547" s="157"/>
      <c r="AT547" s="152" t="s">
        <v>163</v>
      </c>
      <c r="AU547" s="152" t="s">
        <v>82</v>
      </c>
      <c r="AV547" s="12" t="s">
        <v>82</v>
      </c>
      <c r="AW547" s="12" t="s">
        <v>33</v>
      </c>
      <c r="AX547" s="12" t="s">
        <v>72</v>
      </c>
      <c r="AY547" s="152" t="s">
        <v>152</v>
      </c>
    </row>
    <row r="548" spans="2:51" s="13" customFormat="1" ht="10">
      <c r="B548" s="158"/>
      <c r="D548" s="151" t="s">
        <v>163</v>
      </c>
      <c r="E548" s="159" t="s">
        <v>19</v>
      </c>
      <c r="F548" s="160" t="s">
        <v>652</v>
      </c>
      <c r="H548" s="159" t="s">
        <v>19</v>
      </c>
      <c r="I548" s="161"/>
      <c r="L548" s="158"/>
      <c r="M548" s="162"/>
      <c r="T548" s="163"/>
      <c r="AT548" s="159" t="s">
        <v>163</v>
      </c>
      <c r="AU548" s="159" t="s">
        <v>82</v>
      </c>
      <c r="AV548" s="13" t="s">
        <v>80</v>
      </c>
      <c r="AW548" s="13" t="s">
        <v>33</v>
      </c>
      <c r="AX548" s="13" t="s">
        <v>72</v>
      </c>
      <c r="AY548" s="159" t="s">
        <v>152</v>
      </c>
    </row>
    <row r="549" spans="2:51" s="12" customFormat="1" ht="10">
      <c r="B549" s="150"/>
      <c r="D549" s="151" t="s">
        <v>163</v>
      </c>
      <c r="E549" s="152" t="s">
        <v>19</v>
      </c>
      <c r="F549" s="153" t="s">
        <v>653</v>
      </c>
      <c r="H549" s="154">
        <v>4.75</v>
      </c>
      <c r="I549" s="155"/>
      <c r="L549" s="150"/>
      <c r="M549" s="156"/>
      <c r="T549" s="157"/>
      <c r="AT549" s="152" t="s">
        <v>163</v>
      </c>
      <c r="AU549" s="152" t="s">
        <v>82</v>
      </c>
      <c r="AV549" s="12" t="s">
        <v>82</v>
      </c>
      <c r="AW549" s="12" t="s">
        <v>33</v>
      </c>
      <c r="AX549" s="12" t="s">
        <v>72</v>
      </c>
      <c r="AY549" s="152" t="s">
        <v>152</v>
      </c>
    </row>
    <row r="550" spans="2:51" s="13" customFormat="1" ht="10">
      <c r="B550" s="158"/>
      <c r="D550" s="151" t="s">
        <v>163</v>
      </c>
      <c r="E550" s="159" t="s">
        <v>19</v>
      </c>
      <c r="F550" s="160" t="s">
        <v>654</v>
      </c>
      <c r="H550" s="159" t="s">
        <v>19</v>
      </c>
      <c r="I550" s="161"/>
      <c r="L550" s="158"/>
      <c r="M550" s="162"/>
      <c r="T550" s="163"/>
      <c r="AT550" s="159" t="s">
        <v>163</v>
      </c>
      <c r="AU550" s="159" t="s">
        <v>82</v>
      </c>
      <c r="AV550" s="13" t="s">
        <v>80</v>
      </c>
      <c r="AW550" s="13" t="s">
        <v>33</v>
      </c>
      <c r="AX550" s="13" t="s">
        <v>72</v>
      </c>
      <c r="AY550" s="159" t="s">
        <v>152</v>
      </c>
    </row>
    <row r="551" spans="2:51" s="12" customFormat="1" ht="10">
      <c r="B551" s="150"/>
      <c r="D551" s="151" t="s">
        <v>163</v>
      </c>
      <c r="E551" s="152" t="s">
        <v>19</v>
      </c>
      <c r="F551" s="153" t="s">
        <v>655</v>
      </c>
      <c r="H551" s="154">
        <v>2.25</v>
      </c>
      <c r="I551" s="155"/>
      <c r="L551" s="150"/>
      <c r="M551" s="156"/>
      <c r="T551" s="157"/>
      <c r="AT551" s="152" t="s">
        <v>163</v>
      </c>
      <c r="AU551" s="152" t="s">
        <v>82</v>
      </c>
      <c r="AV551" s="12" t="s">
        <v>82</v>
      </c>
      <c r="AW551" s="12" t="s">
        <v>33</v>
      </c>
      <c r="AX551" s="12" t="s">
        <v>72</v>
      </c>
      <c r="AY551" s="152" t="s">
        <v>152</v>
      </c>
    </row>
    <row r="552" spans="2:51" s="13" customFormat="1" ht="10">
      <c r="B552" s="158"/>
      <c r="D552" s="151" t="s">
        <v>163</v>
      </c>
      <c r="E552" s="159" t="s">
        <v>19</v>
      </c>
      <c r="F552" s="160" t="s">
        <v>656</v>
      </c>
      <c r="H552" s="159" t="s">
        <v>19</v>
      </c>
      <c r="I552" s="161"/>
      <c r="L552" s="158"/>
      <c r="M552" s="162"/>
      <c r="T552" s="163"/>
      <c r="AT552" s="159" t="s">
        <v>163</v>
      </c>
      <c r="AU552" s="159" t="s">
        <v>82</v>
      </c>
      <c r="AV552" s="13" t="s">
        <v>80</v>
      </c>
      <c r="AW552" s="13" t="s">
        <v>33</v>
      </c>
      <c r="AX552" s="13" t="s">
        <v>72</v>
      </c>
      <c r="AY552" s="159" t="s">
        <v>152</v>
      </c>
    </row>
    <row r="553" spans="2:51" s="12" customFormat="1" ht="10">
      <c r="B553" s="150"/>
      <c r="D553" s="151" t="s">
        <v>163</v>
      </c>
      <c r="E553" s="152" t="s">
        <v>19</v>
      </c>
      <c r="F553" s="153" t="s">
        <v>657</v>
      </c>
      <c r="H553" s="154">
        <v>10.75</v>
      </c>
      <c r="I553" s="155"/>
      <c r="L553" s="150"/>
      <c r="M553" s="156"/>
      <c r="T553" s="157"/>
      <c r="AT553" s="152" t="s">
        <v>163</v>
      </c>
      <c r="AU553" s="152" t="s">
        <v>82</v>
      </c>
      <c r="AV553" s="12" t="s">
        <v>82</v>
      </c>
      <c r="AW553" s="12" t="s">
        <v>33</v>
      </c>
      <c r="AX553" s="12" t="s">
        <v>72</v>
      </c>
      <c r="AY553" s="152" t="s">
        <v>152</v>
      </c>
    </row>
    <row r="554" spans="2:51" s="13" customFormat="1" ht="10">
      <c r="B554" s="158"/>
      <c r="D554" s="151" t="s">
        <v>163</v>
      </c>
      <c r="E554" s="159" t="s">
        <v>19</v>
      </c>
      <c r="F554" s="160" t="s">
        <v>658</v>
      </c>
      <c r="H554" s="159" t="s">
        <v>19</v>
      </c>
      <c r="I554" s="161"/>
      <c r="L554" s="158"/>
      <c r="M554" s="162"/>
      <c r="T554" s="163"/>
      <c r="AT554" s="159" t="s">
        <v>163</v>
      </c>
      <c r="AU554" s="159" t="s">
        <v>82</v>
      </c>
      <c r="AV554" s="13" t="s">
        <v>80</v>
      </c>
      <c r="AW554" s="13" t="s">
        <v>33</v>
      </c>
      <c r="AX554" s="13" t="s">
        <v>72</v>
      </c>
      <c r="AY554" s="159" t="s">
        <v>152</v>
      </c>
    </row>
    <row r="555" spans="2:51" s="12" customFormat="1" ht="10">
      <c r="B555" s="150"/>
      <c r="D555" s="151" t="s">
        <v>163</v>
      </c>
      <c r="E555" s="152" t="s">
        <v>19</v>
      </c>
      <c r="F555" s="153" t="s">
        <v>659</v>
      </c>
      <c r="H555" s="154">
        <v>35.700000000000003</v>
      </c>
      <c r="I555" s="155"/>
      <c r="L555" s="150"/>
      <c r="M555" s="156"/>
      <c r="T555" s="157"/>
      <c r="AT555" s="152" t="s">
        <v>163</v>
      </c>
      <c r="AU555" s="152" t="s">
        <v>82</v>
      </c>
      <c r="AV555" s="12" t="s">
        <v>82</v>
      </c>
      <c r="AW555" s="12" t="s">
        <v>33</v>
      </c>
      <c r="AX555" s="12" t="s">
        <v>72</v>
      </c>
      <c r="AY555" s="152" t="s">
        <v>152</v>
      </c>
    </row>
    <row r="556" spans="2:51" s="13" customFormat="1" ht="10">
      <c r="B556" s="158"/>
      <c r="D556" s="151" t="s">
        <v>163</v>
      </c>
      <c r="E556" s="159" t="s">
        <v>19</v>
      </c>
      <c r="F556" s="160" t="s">
        <v>660</v>
      </c>
      <c r="H556" s="159" t="s">
        <v>19</v>
      </c>
      <c r="I556" s="161"/>
      <c r="L556" s="158"/>
      <c r="M556" s="162"/>
      <c r="T556" s="163"/>
      <c r="AT556" s="159" t="s">
        <v>163</v>
      </c>
      <c r="AU556" s="159" t="s">
        <v>82</v>
      </c>
      <c r="AV556" s="13" t="s">
        <v>80</v>
      </c>
      <c r="AW556" s="13" t="s">
        <v>33</v>
      </c>
      <c r="AX556" s="13" t="s">
        <v>72</v>
      </c>
      <c r="AY556" s="159" t="s">
        <v>152</v>
      </c>
    </row>
    <row r="557" spans="2:51" s="12" customFormat="1" ht="10">
      <c r="B557" s="150"/>
      <c r="D557" s="151" t="s">
        <v>163</v>
      </c>
      <c r="E557" s="152" t="s">
        <v>19</v>
      </c>
      <c r="F557" s="153" t="s">
        <v>661</v>
      </c>
      <c r="H557" s="154">
        <v>1.25</v>
      </c>
      <c r="I557" s="155"/>
      <c r="L557" s="150"/>
      <c r="M557" s="156"/>
      <c r="T557" s="157"/>
      <c r="AT557" s="152" t="s">
        <v>163</v>
      </c>
      <c r="AU557" s="152" t="s">
        <v>82</v>
      </c>
      <c r="AV557" s="12" t="s">
        <v>82</v>
      </c>
      <c r="AW557" s="12" t="s">
        <v>33</v>
      </c>
      <c r="AX557" s="12" t="s">
        <v>72</v>
      </c>
      <c r="AY557" s="152" t="s">
        <v>152</v>
      </c>
    </row>
    <row r="558" spans="2:51" s="12" customFormat="1" ht="10">
      <c r="B558" s="150"/>
      <c r="D558" s="151" t="s">
        <v>163</v>
      </c>
      <c r="E558" s="152" t="s">
        <v>19</v>
      </c>
      <c r="F558" s="153" t="s">
        <v>662</v>
      </c>
      <c r="H558" s="154">
        <v>7.2</v>
      </c>
      <c r="I558" s="155"/>
      <c r="L558" s="150"/>
      <c r="M558" s="156"/>
      <c r="T558" s="157"/>
      <c r="AT558" s="152" t="s">
        <v>163</v>
      </c>
      <c r="AU558" s="152" t="s">
        <v>82</v>
      </c>
      <c r="AV558" s="12" t="s">
        <v>82</v>
      </c>
      <c r="AW558" s="12" t="s">
        <v>33</v>
      </c>
      <c r="AX558" s="12" t="s">
        <v>72</v>
      </c>
      <c r="AY558" s="152" t="s">
        <v>152</v>
      </c>
    </row>
    <row r="559" spans="2:51" s="13" customFormat="1" ht="10">
      <c r="B559" s="158"/>
      <c r="D559" s="151" t="s">
        <v>163</v>
      </c>
      <c r="E559" s="159" t="s">
        <v>19</v>
      </c>
      <c r="F559" s="160" t="s">
        <v>663</v>
      </c>
      <c r="H559" s="159" t="s">
        <v>19</v>
      </c>
      <c r="I559" s="161"/>
      <c r="L559" s="158"/>
      <c r="M559" s="162"/>
      <c r="T559" s="163"/>
      <c r="AT559" s="159" t="s">
        <v>163</v>
      </c>
      <c r="AU559" s="159" t="s">
        <v>82</v>
      </c>
      <c r="AV559" s="13" t="s">
        <v>80</v>
      </c>
      <c r="AW559" s="13" t="s">
        <v>33</v>
      </c>
      <c r="AX559" s="13" t="s">
        <v>72</v>
      </c>
      <c r="AY559" s="159" t="s">
        <v>152</v>
      </c>
    </row>
    <row r="560" spans="2:51" s="12" customFormat="1" ht="10">
      <c r="B560" s="150"/>
      <c r="D560" s="151" t="s">
        <v>163</v>
      </c>
      <c r="E560" s="152" t="s">
        <v>19</v>
      </c>
      <c r="F560" s="153" t="s">
        <v>661</v>
      </c>
      <c r="H560" s="154">
        <v>1.25</v>
      </c>
      <c r="I560" s="155"/>
      <c r="L560" s="150"/>
      <c r="M560" s="156"/>
      <c r="T560" s="157"/>
      <c r="AT560" s="152" t="s">
        <v>163</v>
      </c>
      <c r="AU560" s="152" t="s">
        <v>82</v>
      </c>
      <c r="AV560" s="12" t="s">
        <v>82</v>
      </c>
      <c r="AW560" s="12" t="s">
        <v>33</v>
      </c>
      <c r="AX560" s="12" t="s">
        <v>72</v>
      </c>
      <c r="AY560" s="152" t="s">
        <v>152</v>
      </c>
    </row>
    <row r="561" spans="2:51" s="12" customFormat="1" ht="10">
      <c r="B561" s="150"/>
      <c r="D561" s="151" t="s">
        <v>163</v>
      </c>
      <c r="E561" s="152" t="s">
        <v>19</v>
      </c>
      <c r="F561" s="153" t="s">
        <v>664</v>
      </c>
      <c r="H561" s="154">
        <v>14.4</v>
      </c>
      <c r="I561" s="155"/>
      <c r="L561" s="150"/>
      <c r="M561" s="156"/>
      <c r="T561" s="157"/>
      <c r="AT561" s="152" t="s">
        <v>163</v>
      </c>
      <c r="AU561" s="152" t="s">
        <v>82</v>
      </c>
      <c r="AV561" s="12" t="s">
        <v>82</v>
      </c>
      <c r="AW561" s="12" t="s">
        <v>33</v>
      </c>
      <c r="AX561" s="12" t="s">
        <v>72</v>
      </c>
      <c r="AY561" s="152" t="s">
        <v>152</v>
      </c>
    </row>
    <row r="562" spans="2:51" s="12" customFormat="1" ht="10">
      <c r="B562" s="150"/>
      <c r="D562" s="151" t="s">
        <v>163</v>
      </c>
      <c r="E562" s="152" t="s">
        <v>19</v>
      </c>
      <c r="F562" s="153" t="s">
        <v>665</v>
      </c>
      <c r="H562" s="154">
        <v>-3.6</v>
      </c>
      <c r="I562" s="155"/>
      <c r="L562" s="150"/>
      <c r="M562" s="156"/>
      <c r="T562" s="157"/>
      <c r="AT562" s="152" t="s">
        <v>163</v>
      </c>
      <c r="AU562" s="152" t="s">
        <v>82</v>
      </c>
      <c r="AV562" s="12" t="s">
        <v>82</v>
      </c>
      <c r="AW562" s="12" t="s">
        <v>33</v>
      </c>
      <c r="AX562" s="12" t="s">
        <v>72</v>
      </c>
      <c r="AY562" s="152" t="s">
        <v>152</v>
      </c>
    </row>
    <row r="563" spans="2:51" s="13" customFormat="1" ht="10">
      <c r="B563" s="158"/>
      <c r="D563" s="151" t="s">
        <v>163</v>
      </c>
      <c r="E563" s="159" t="s">
        <v>19</v>
      </c>
      <c r="F563" s="160" t="s">
        <v>666</v>
      </c>
      <c r="H563" s="159" t="s">
        <v>19</v>
      </c>
      <c r="I563" s="161"/>
      <c r="L563" s="158"/>
      <c r="M563" s="162"/>
      <c r="T563" s="163"/>
      <c r="AT563" s="159" t="s">
        <v>163</v>
      </c>
      <c r="AU563" s="159" t="s">
        <v>82</v>
      </c>
      <c r="AV563" s="13" t="s">
        <v>80</v>
      </c>
      <c r="AW563" s="13" t="s">
        <v>33</v>
      </c>
      <c r="AX563" s="13" t="s">
        <v>72</v>
      </c>
      <c r="AY563" s="159" t="s">
        <v>152</v>
      </c>
    </row>
    <row r="564" spans="2:51" s="12" customFormat="1" ht="10">
      <c r="B564" s="150"/>
      <c r="D564" s="151" t="s">
        <v>163</v>
      </c>
      <c r="E564" s="152" t="s">
        <v>19</v>
      </c>
      <c r="F564" s="153" t="s">
        <v>667</v>
      </c>
      <c r="H564" s="154">
        <v>17.55</v>
      </c>
      <c r="I564" s="155"/>
      <c r="L564" s="150"/>
      <c r="M564" s="156"/>
      <c r="T564" s="157"/>
      <c r="AT564" s="152" t="s">
        <v>163</v>
      </c>
      <c r="AU564" s="152" t="s">
        <v>82</v>
      </c>
      <c r="AV564" s="12" t="s">
        <v>82</v>
      </c>
      <c r="AW564" s="12" t="s">
        <v>33</v>
      </c>
      <c r="AX564" s="12" t="s">
        <v>72</v>
      </c>
      <c r="AY564" s="152" t="s">
        <v>152</v>
      </c>
    </row>
    <row r="565" spans="2:51" s="13" customFormat="1" ht="10">
      <c r="B565" s="158"/>
      <c r="D565" s="151" t="s">
        <v>163</v>
      </c>
      <c r="E565" s="159" t="s">
        <v>19</v>
      </c>
      <c r="F565" s="160" t="s">
        <v>668</v>
      </c>
      <c r="H565" s="159" t="s">
        <v>19</v>
      </c>
      <c r="I565" s="161"/>
      <c r="L565" s="158"/>
      <c r="M565" s="162"/>
      <c r="T565" s="163"/>
      <c r="AT565" s="159" t="s">
        <v>163</v>
      </c>
      <c r="AU565" s="159" t="s">
        <v>82</v>
      </c>
      <c r="AV565" s="13" t="s">
        <v>80</v>
      </c>
      <c r="AW565" s="13" t="s">
        <v>33</v>
      </c>
      <c r="AX565" s="13" t="s">
        <v>72</v>
      </c>
      <c r="AY565" s="159" t="s">
        <v>152</v>
      </c>
    </row>
    <row r="566" spans="2:51" s="12" customFormat="1" ht="10">
      <c r="B566" s="150"/>
      <c r="D566" s="151" t="s">
        <v>163</v>
      </c>
      <c r="E566" s="152" t="s">
        <v>19</v>
      </c>
      <c r="F566" s="153" t="s">
        <v>669</v>
      </c>
      <c r="H566" s="154">
        <v>1.35</v>
      </c>
      <c r="I566" s="155"/>
      <c r="L566" s="150"/>
      <c r="M566" s="156"/>
      <c r="T566" s="157"/>
      <c r="AT566" s="152" t="s">
        <v>163</v>
      </c>
      <c r="AU566" s="152" t="s">
        <v>82</v>
      </c>
      <c r="AV566" s="12" t="s">
        <v>82</v>
      </c>
      <c r="AW566" s="12" t="s">
        <v>33</v>
      </c>
      <c r="AX566" s="12" t="s">
        <v>72</v>
      </c>
      <c r="AY566" s="152" t="s">
        <v>152</v>
      </c>
    </row>
    <row r="567" spans="2:51" s="12" customFormat="1" ht="10">
      <c r="B567" s="150"/>
      <c r="D567" s="151" t="s">
        <v>163</v>
      </c>
      <c r="E567" s="152" t="s">
        <v>19</v>
      </c>
      <c r="F567" s="153" t="s">
        <v>664</v>
      </c>
      <c r="H567" s="154">
        <v>14.4</v>
      </c>
      <c r="I567" s="155"/>
      <c r="L567" s="150"/>
      <c r="M567" s="156"/>
      <c r="T567" s="157"/>
      <c r="AT567" s="152" t="s">
        <v>163</v>
      </c>
      <c r="AU567" s="152" t="s">
        <v>82</v>
      </c>
      <c r="AV567" s="12" t="s">
        <v>82</v>
      </c>
      <c r="AW567" s="12" t="s">
        <v>33</v>
      </c>
      <c r="AX567" s="12" t="s">
        <v>72</v>
      </c>
      <c r="AY567" s="152" t="s">
        <v>152</v>
      </c>
    </row>
    <row r="568" spans="2:51" s="12" customFormat="1" ht="10">
      <c r="B568" s="150"/>
      <c r="D568" s="151" t="s">
        <v>163</v>
      </c>
      <c r="E568" s="152" t="s">
        <v>19</v>
      </c>
      <c r="F568" s="153" t="s">
        <v>670</v>
      </c>
      <c r="H568" s="154">
        <v>-2.9249999999999998</v>
      </c>
      <c r="I568" s="155"/>
      <c r="L568" s="150"/>
      <c r="M568" s="156"/>
      <c r="T568" s="157"/>
      <c r="AT568" s="152" t="s">
        <v>163</v>
      </c>
      <c r="AU568" s="152" t="s">
        <v>82</v>
      </c>
      <c r="AV568" s="12" t="s">
        <v>82</v>
      </c>
      <c r="AW568" s="12" t="s">
        <v>33</v>
      </c>
      <c r="AX568" s="12" t="s">
        <v>72</v>
      </c>
      <c r="AY568" s="152" t="s">
        <v>152</v>
      </c>
    </row>
    <row r="569" spans="2:51" s="13" customFormat="1" ht="10">
      <c r="B569" s="158"/>
      <c r="D569" s="151" t="s">
        <v>163</v>
      </c>
      <c r="E569" s="159" t="s">
        <v>19</v>
      </c>
      <c r="F569" s="160" t="s">
        <v>289</v>
      </c>
      <c r="H569" s="159" t="s">
        <v>19</v>
      </c>
      <c r="I569" s="161"/>
      <c r="L569" s="158"/>
      <c r="M569" s="162"/>
      <c r="T569" s="163"/>
      <c r="AT569" s="159" t="s">
        <v>163</v>
      </c>
      <c r="AU569" s="159" t="s">
        <v>82</v>
      </c>
      <c r="AV569" s="13" t="s">
        <v>80</v>
      </c>
      <c r="AW569" s="13" t="s">
        <v>33</v>
      </c>
      <c r="AX569" s="13" t="s">
        <v>72</v>
      </c>
      <c r="AY569" s="159" t="s">
        <v>152</v>
      </c>
    </row>
    <row r="570" spans="2:51" s="12" customFormat="1" ht="10">
      <c r="B570" s="150"/>
      <c r="D570" s="151" t="s">
        <v>163</v>
      </c>
      <c r="E570" s="152" t="s">
        <v>19</v>
      </c>
      <c r="F570" s="153" t="s">
        <v>671</v>
      </c>
      <c r="H570" s="154">
        <v>77.099999999999994</v>
      </c>
      <c r="I570" s="155"/>
      <c r="L570" s="150"/>
      <c r="M570" s="156"/>
      <c r="T570" s="157"/>
      <c r="AT570" s="152" t="s">
        <v>163</v>
      </c>
      <c r="AU570" s="152" t="s">
        <v>82</v>
      </c>
      <c r="AV570" s="12" t="s">
        <v>82</v>
      </c>
      <c r="AW570" s="12" t="s">
        <v>33</v>
      </c>
      <c r="AX570" s="12" t="s">
        <v>72</v>
      </c>
      <c r="AY570" s="152" t="s">
        <v>152</v>
      </c>
    </row>
    <row r="571" spans="2:51" s="12" customFormat="1" ht="10">
      <c r="B571" s="150"/>
      <c r="D571" s="151" t="s">
        <v>163</v>
      </c>
      <c r="E571" s="152" t="s">
        <v>19</v>
      </c>
      <c r="F571" s="153" t="s">
        <v>672</v>
      </c>
      <c r="H571" s="154">
        <v>-3.6</v>
      </c>
      <c r="I571" s="155"/>
      <c r="L571" s="150"/>
      <c r="M571" s="156"/>
      <c r="T571" s="157"/>
      <c r="AT571" s="152" t="s">
        <v>163</v>
      </c>
      <c r="AU571" s="152" t="s">
        <v>82</v>
      </c>
      <c r="AV571" s="12" t="s">
        <v>82</v>
      </c>
      <c r="AW571" s="12" t="s">
        <v>33</v>
      </c>
      <c r="AX571" s="12" t="s">
        <v>72</v>
      </c>
      <c r="AY571" s="152" t="s">
        <v>152</v>
      </c>
    </row>
    <row r="572" spans="2:51" s="12" customFormat="1" ht="10">
      <c r="B572" s="150"/>
      <c r="D572" s="151" t="s">
        <v>163</v>
      </c>
      <c r="E572" s="152" t="s">
        <v>19</v>
      </c>
      <c r="F572" s="153" t="s">
        <v>673</v>
      </c>
      <c r="H572" s="154">
        <v>-1.33</v>
      </c>
      <c r="I572" s="155"/>
      <c r="L572" s="150"/>
      <c r="M572" s="156"/>
      <c r="T572" s="157"/>
      <c r="AT572" s="152" t="s">
        <v>163</v>
      </c>
      <c r="AU572" s="152" t="s">
        <v>82</v>
      </c>
      <c r="AV572" s="12" t="s">
        <v>82</v>
      </c>
      <c r="AW572" s="12" t="s">
        <v>33</v>
      </c>
      <c r="AX572" s="12" t="s">
        <v>72</v>
      </c>
      <c r="AY572" s="152" t="s">
        <v>152</v>
      </c>
    </row>
    <row r="573" spans="2:51" s="12" customFormat="1" ht="10">
      <c r="B573" s="150"/>
      <c r="D573" s="151" t="s">
        <v>163</v>
      </c>
      <c r="E573" s="152" t="s">
        <v>19</v>
      </c>
      <c r="F573" s="153" t="s">
        <v>674</v>
      </c>
      <c r="H573" s="154">
        <v>48.6</v>
      </c>
      <c r="I573" s="155"/>
      <c r="L573" s="150"/>
      <c r="M573" s="156"/>
      <c r="T573" s="157"/>
      <c r="AT573" s="152" t="s">
        <v>163</v>
      </c>
      <c r="AU573" s="152" t="s">
        <v>82</v>
      </c>
      <c r="AV573" s="12" t="s">
        <v>82</v>
      </c>
      <c r="AW573" s="12" t="s">
        <v>33</v>
      </c>
      <c r="AX573" s="12" t="s">
        <v>72</v>
      </c>
      <c r="AY573" s="152" t="s">
        <v>152</v>
      </c>
    </row>
    <row r="574" spans="2:51" s="12" customFormat="1" ht="10">
      <c r="B574" s="150"/>
      <c r="D574" s="151" t="s">
        <v>163</v>
      </c>
      <c r="E574" s="152" t="s">
        <v>19</v>
      </c>
      <c r="F574" s="153" t="s">
        <v>673</v>
      </c>
      <c r="H574" s="154">
        <v>-1.33</v>
      </c>
      <c r="I574" s="155"/>
      <c r="L574" s="150"/>
      <c r="M574" s="156"/>
      <c r="T574" s="157"/>
      <c r="AT574" s="152" t="s">
        <v>163</v>
      </c>
      <c r="AU574" s="152" t="s">
        <v>82</v>
      </c>
      <c r="AV574" s="12" t="s">
        <v>82</v>
      </c>
      <c r="AW574" s="12" t="s">
        <v>33</v>
      </c>
      <c r="AX574" s="12" t="s">
        <v>72</v>
      </c>
      <c r="AY574" s="152" t="s">
        <v>152</v>
      </c>
    </row>
    <row r="575" spans="2:51" s="12" customFormat="1" ht="10">
      <c r="B575" s="150"/>
      <c r="D575" s="151" t="s">
        <v>163</v>
      </c>
      <c r="E575" s="152" t="s">
        <v>19</v>
      </c>
      <c r="F575" s="153" t="s">
        <v>675</v>
      </c>
      <c r="H575" s="154">
        <v>-2.2400000000000002</v>
      </c>
      <c r="I575" s="155"/>
      <c r="L575" s="150"/>
      <c r="M575" s="156"/>
      <c r="T575" s="157"/>
      <c r="AT575" s="152" t="s">
        <v>163</v>
      </c>
      <c r="AU575" s="152" t="s">
        <v>82</v>
      </c>
      <c r="AV575" s="12" t="s">
        <v>82</v>
      </c>
      <c r="AW575" s="12" t="s">
        <v>33</v>
      </c>
      <c r="AX575" s="12" t="s">
        <v>72</v>
      </c>
      <c r="AY575" s="152" t="s">
        <v>152</v>
      </c>
    </row>
    <row r="576" spans="2:51" s="13" customFormat="1" ht="10">
      <c r="B576" s="158"/>
      <c r="D576" s="151" t="s">
        <v>163</v>
      </c>
      <c r="E576" s="159" t="s">
        <v>19</v>
      </c>
      <c r="F576" s="160" t="s">
        <v>676</v>
      </c>
      <c r="H576" s="159" t="s">
        <v>19</v>
      </c>
      <c r="I576" s="161"/>
      <c r="L576" s="158"/>
      <c r="M576" s="162"/>
      <c r="T576" s="163"/>
      <c r="AT576" s="159" t="s">
        <v>163</v>
      </c>
      <c r="AU576" s="159" t="s">
        <v>82</v>
      </c>
      <c r="AV576" s="13" t="s">
        <v>80</v>
      </c>
      <c r="AW576" s="13" t="s">
        <v>33</v>
      </c>
      <c r="AX576" s="13" t="s">
        <v>72</v>
      </c>
      <c r="AY576" s="159" t="s">
        <v>152</v>
      </c>
    </row>
    <row r="577" spans="2:51" s="12" customFormat="1" ht="10">
      <c r="B577" s="150"/>
      <c r="D577" s="151" t="s">
        <v>163</v>
      </c>
      <c r="E577" s="152" t="s">
        <v>19</v>
      </c>
      <c r="F577" s="153" t="s">
        <v>677</v>
      </c>
      <c r="H577" s="154">
        <v>80.099999999999994</v>
      </c>
      <c r="I577" s="155"/>
      <c r="L577" s="150"/>
      <c r="M577" s="156"/>
      <c r="T577" s="157"/>
      <c r="AT577" s="152" t="s">
        <v>163</v>
      </c>
      <c r="AU577" s="152" t="s">
        <v>82</v>
      </c>
      <c r="AV577" s="12" t="s">
        <v>82</v>
      </c>
      <c r="AW577" s="12" t="s">
        <v>33</v>
      </c>
      <c r="AX577" s="12" t="s">
        <v>72</v>
      </c>
      <c r="AY577" s="152" t="s">
        <v>152</v>
      </c>
    </row>
    <row r="578" spans="2:51" s="13" customFormat="1" ht="10">
      <c r="B578" s="158"/>
      <c r="D578" s="151" t="s">
        <v>163</v>
      </c>
      <c r="E578" s="159" t="s">
        <v>19</v>
      </c>
      <c r="F578" s="160" t="s">
        <v>678</v>
      </c>
      <c r="H578" s="159" t="s">
        <v>19</v>
      </c>
      <c r="I578" s="161"/>
      <c r="L578" s="158"/>
      <c r="M578" s="162"/>
      <c r="T578" s="163"/>
      <c r="AT578" s="159" t="s">
        <v>163</v>
      </c>
      <c r="AU578" s="159" t="s">
        <v>82</v>
      </c>
      <c r="AV578" s="13" t="s">
        <v>80</v>
      </c>
      <c r="AW578" s="13" t="s">
        <v>33</v>
      </c>
      <c r="AX578" s="13" t="s">
        <v>72</v>
      </c>
      <c r="AY578" s="159" t="s">
        <v>152</v>
      </c>
    </row>
    <row r="579" spans="2:51" s="12" customFormat="1" ht="10">
      <c r="B579" s="150"/>
      <c r="D579" s="151" t="s">
        <v>163</v>
      </c>
      <c r="E579" s="152" t="s">
        <v>19</v>
      </c>
      <c r="F579" s="153" t="s">
        <v>679</v>
      </c>
      <c r="H579" s="154">
        <v>46.8</v>
      </c>
      <c r="I579" s="155"/>
      <c r="L579" s="150"/>
      <c r="M579" s="156"/>
      <c r="T579" s="157"/>
      <c r="AT579" s="152" t="s">
        <v>163</v>
      </c>
      <c r="AU579" s="152" t="s">
        <v>82</v>
      </c>
      <c r="AV579" s="12" t="s">
        <v>82</v>
      </c>
      <c r="AW579" s="12" t="s">
        <v>33</v>
      </c>
      <c r="AX579" s="12" t="s">
        <v>72</v>
      </c>
      <c r="AY579" s="152" t="s">
        <v>152</v>
      </c>
    </row>
    <row r="580" spans="2:51" s="13" customFormat="1" ht="10">
      <c r="B580" s="158"/>
      <c r="D580" s="151" t="s">
        <v>163</v>
      </c>
      <c r="E580" s="159" t="s">
        <v>19</v>
      </c>
      <c r="F580" s="160" t="s">
        <v>680</v>
      </c>
      <c r="H580" s="159" t="s">
        <v>19</v>
      </c>
      <c r="I580" s="161"/>
      <c r="L580" s="158"/>
      <c r="M580" s="162"/>
      <c r="T580" s="163"/>
      <c r="AT580" s="159" t="s">
        <v>163</v>
      </c>
      <c r="AU580" s="159" t="s">
        <v>82</v>
      </c>
      <c r="AV580" s="13" t="s">
        <v>80</v>
      </c>
      <c r="AW580" s="13" t="s">
        <v>33</v>
      </c>
      <c r="AX580" s="13" t="s">
        <v>72</v>
      </c>
      <c r="AY580" s="159" t="s">
        <v>152</v>
      </c>
    </row>
    <row r="581" spans="2:51" s="12" customFormat="1" ht="10">
      <c r="B581" s="150"/>
      <c r="D581" s="151" t="s">
        <v>163</v>
      </c>
      <c r="E581" s="152" t="s">
        <v>19</v>
      </c>
      <c r="F581" s="153" t="s">
        <v>681</v>
      </c>
      <c r="H581" s="154">
        <v>42</v>
      </c>
      <c r="I581" s="155"/>
      <c r="L581" s="150"/>
      <c r="M581" s="156"/>
      <c r="T581" s="157"/>
      <c r="AT581" s="152" t="s">
        <v>163</v>
      </c>
      <c r="AU581" s="152" t="s">
        <v>82</v>
      </c>
      <c r="AV581" s="12" t="s">
        <v>82</v>
      </c>
      <c r="AW581" s="12" t="s">
        <v>33</v>
      </c>
      <c r="AX581" s="12" t="s">
        <v>72</v>
      </c>
      <c r="AY581" s="152" t="s">
        <v>152</v>
      </c>
    </row>
    <row r="582" spans="2:51" s="13" customFormat="1" ht="10">
      <c r="B582" s="158"/>
      <c r="D582" s="151" t="s">
        <v>163</v>
      </c>
      <c r="E582" s="159" t="s">
        <v>19</v>
      </c>
      <c r="F582" s="160" t="s">
        <v>285</v>
      </c>
      <c r="H582" s="159" t="s">
        <v>19</v>
      </c>
      <c r="I582" s="161"/>
      <c r="L582" s="158"/>
      <c r="M582" s="162"/>
      <c r="T582" s="163"/>
      <c r="AT582" s="159" t="s">
        <v>163</v>
      </c>
      <c r="AU582" s="159" t="s">
        <v>82</v>
      </c>
      <c r="AV582" s="13" t="s">
        <v>80</v>
      </c>
      <c r="AW582" s="13" t="s">
        <v>33</v>
      </c>
      <c r="AX582" s="13" t="s">
        <v>72</v>
      </c>
      <c r="AY582" s="159" t="s">
        <v>152</v>
      </c>
    </row>
    <row r="583" spans="2:51" s="12" customFormat="1" ht="10">
      <c r="B583" s="150"/>
      <c r="D583" s="151" t="s">
        <v>163</v>
      </c>
      <c r="E583" s="152" t="s">
        <v>19</v>
      </c>
      <c r="F583" s="153" t="s">
        <v>682</v>
      </c>
      <c r="H583" s="154">
        <v>26.7</v>
      </c>
      <c r="I583" s="155"/>
      <c r="L583" s="150"/>
      <c r="M583" s="156"/>
      <c r="T583" s="157"/>
      <c r="AT583" s="152" t="s">
        <v>163</v>
      </c>
      <c r="AU583" s="152" t="s">
        <v>82</v>
      </c>
      <c r="AV583" s="12" t="s">
        <v>82</v>
      </c>
      <c r="AW583" s="12" t="s">
        <v>33</v>
      </c>
      <c r="AX583" s="12" t="s">
        <v>72</v>
      </c>
      <c r="AY583" s="152" t="s">
        <v>152</v>
      </c>
    </row>
    <row r="584" spans="2:51" s="12" customFormat="1" ht="10">
      <c r="B584" s="150"/>
      <c r="D584" s="151" t="s">
        <v>163</v>
      </c>
      <c r="E584" s="152" t="s">
        <v>19</v>
      </c>
      <c r="F584" s="153" t="s">
        <v>683</v>
      </c>
      <c r="H584" s="154">
        <v>14.1</v>
      </c>
      <c r="I584" s="155"/>
      <c r="L584" s="150"/>
      <c r="M584" s="156"/>
      <c r="T584" s="157"/>
      <c r="AT584" s="152" t="s">
        <v>163</v>
      </c>
      <c r="AU584" s="152" t="s">
        <v>82</v>
      </c>
      <c r="AV584" s="12" t="s">
        <v>82</v>
      </c>
      <c r="AW584" s="12" t="s">
        <v>33</v>
      </c>
      <c r="AX584" s="12" t="s">
        <v>72</v>
      </c>
      <c r="AY584" s="152" t="s">
        <v>152</v>
      </c>
    </row>
    <row r="585" spans="2:51" s="13" customFormat="1" ht="10">
      <c r="B585" s="158"/>
      <c r="D585" s="151" t="s">
        <v>163</v>
      </c>
      <c r="E585" s="159" t="s">
        <v>19</v>
      </c>
      <c r="F585" s="160" t="s">
        <v>684</v>
      </c>
      <c r="H585" s="159" t="s">
        <v>19</v>
      </c>
      <c r="I585" s="161"/>
      <c r="L585" s="158"/>
      <c r="M585" s="162"/>
      <c r="T585" s="163"/>
      <c r="AT585" s="159" t="s">
        <v>163</v>
      </c>
      <c r="AU585" s="159" t="s">
        <v>82</v>
      </c>
      <c r="AV585" s="13" t="s">
        <v>80</v>
      </c>
      <c r="AW585" s="13" t="s">
        <v>33</v>
      </c>
      <c r="AX585" s="13" t="s">
        <v>72</v>
      </c>
      <c r="AY585" s="159" t="s">
        <v>152</v>
      </c>
    </row>
    <row r="586" spans="2:51" s="12" customFormat="1" ht="10">
      <c r="B586" s="150"/>
      <c r="D586" s="151" t="s">
        <v>163</v>
      </c>
      <c r="E586" s="152" t="s">
        <v>19</v>
      </c>
      <c r="F586" s="153" t="s">
        <v>685</v>
      </c>
      <c r="H586" s="154">
        <v>38.700000000000003</v>
      </c>
      <c r="I586" s="155"/>
      <c r="L586" s="150"/>
      <c r="M586" s="156"/>
      <c r="T586" s="157"/>
      <c r="AT586" s="152" t="s">
        <v>163</v>
      </c>
      <c r="AU586" s="152" t="s">
        <v>82</v>
      </c>
      <c r="AV586" s="12" t="s">
        <v>82</v>
      </c>
      <c r="AW586" s="12" t="s">
        <v>33</v>
      </c>
      <c r="AX586" s="12" t="s">
        <v>72</v>
      </c>
      <c r="AY586" s="152" t="s">
        <v>152</v>
      </c>
    </row>
    <row r="587" spans="2:51" s="13" customFormat="1" ht="10">
      <c r="B587" s="158"/>
      <c r="D587" s="151" t="s">
        <v>163</v>
      </c>
      <c r="E587" s="159" t="s">
        <v>19</v>
      </c>
      <c r="F587" s="160" t="s">
        <v>686</v>
      </c>
      <c r="H587" s="159" t="s">
        <v>19</v>
      </c>
      <c r="I587" s="161"/>
      <c r="L587" s="158"/>
      <c r="M587" s="162"/>
      <c r="T587" s="163"/>
      <c r="AT587" s="159" t="s">
        <v>163</v>
      </c>
      <c r="AU587" s="159" t="s">
        <v>82</v>
      </c>
      <c r="AV587" s="13" t="s">
        <v>80</v>
      </c>
      <c r="AW587" s="13" t="s">
        <v>33</v>
      </c>
      <c r="AX587" s="13" t="s">
        <v>72</v>
      </c>
      <c r="AY587" s="159" t="s">
        <v>152</v>
      </c>
    </row>
    <row r="588" spans="2:51" s="12" customFormat="1" ht="10">
      <c r="B588" s="150"/>
      <c r="D588" s="151" t="s">
        <v>163</v>
      </c>
      <c r="E588" s="152" t="s">
        <v>19</v>
      </c>
      <c r="F588" s="153" t="s">
        <v>687</v>
      </c>
      <c r="H588" s="154">
        <v>15.3</v>
      </c>
      <c r="I588" s="155"/>
      <c r="L588" s="150"/>
      <c r="M588" s="156"/>
      <c r="T588" s="157"/>
      <c r="AT588" s="152" t="s">
        <v>163</v>
      </c>
      <c r="AU588" s="152" t="s">
        <v>82</v>
      </c>
      <c r="AV588" s="12" t="s">
        <v>82</v>
      </c>
      <c r="AW588" s="12" t="s">
        <v>33</v>
      </c>
      <c r="AX588" s="12" t="s">
        <v>72</v>
      </c>
      <c r="AY588" s="152" t="s">
        <v>152</v>
      </c>
    </row>
    <row r="589" spans="2:51" s="13" customFormat="1" ht="10">
      <c r="B589" s="158"/>
      <c r="D589" s="151" t="s">
        <v>163</v>
      </c>
      <c r="E589" s="159" t="s">
        <v>19</v>
      </c>
      <c r="F589" s="160" t="s">
        <v>688</v>
      </c>
      <c r="H589" s="159" t="s">
        <v>19</v>
      </c>
      <c r="I589" s="161"/>
      <c r="L589" s="158"/>
      <c r="M589" s="162"/>
      <c r="T589" s="163"/>
      <c r="AT589" s="159" t="s">
        <v>163</v>
      </c>
      <c r="AU589" s="159" t="s">
        <v>82</v>
      </c>
      <c r="AV589" s="13" t="s">
        <v>80</v>
      </c>
      <c r="AW589" s="13" t="s">
        <v>33</v>
      </c>
      <c r="AX589" s="13" t="s">
        <v>72</v>
      </c>
      <c r="AY589" s="159" t="s">
        <v>152</v>
      </c>
    </row>
    <row r="590" spans="2:51" s="12" customFormat="1" ht="10">
      <c r="B590" s="150"/>
      <c r="D590" s="151" t="s">
        <v>163</v>
      </c>
      <c r="E590" s="152" t="s">
        <v>19</v>
      </c>
      <c r="F590" s="153" t="s">
        <v>689</v>
      </c>
      <c r="H590" s="154">
        <v>28.8</v>
      </c>
      <c r="I590" s="155"/>
      <c r="L590" s="150"/>
      <c r="M590" s="156"/>
      <c r="T590" s="157"/>
      <c r="AT590" s="152" t="s">
        <v>163</v>
      </c>
      <c r="AU590" s="152" t="s">
        <v>82</v>
      </c>
      <c r="AV590" s="12" t="s">
        <v>82</v>
      </c>
      <c r="AW590" s="12" t="s">
        <v>33</v>
      </c>
      <c r="AX590" s="12" t="s">
        <v>72</v>
      </c>
      <c r="AY590" s="152" t="s">
        <v>152</v>
      </c>
    </row>
    <row r="591" spans="2:51" s="12" customFormat="1" ht="10">
      <c r="B591" s="150"/>
      <c r="D591" s="151" t="s">
        <v>163</v>
      </c>
      <c r="E591" s="152" t="s">
        <v>19</v>
      </c>
      <c r="F591" s="153" t="s">
        <v>675</v>
      </c>
      <c r="H591" s="154">
        <v>-2.2400000000000002</v>
      </c>
      <c r="I591" s="155"/>
      <c r="L591" s="150"/>
      <c r="M591" s="156"/>
      <c r="T591" s="157"/>
      <c r="AT591" s="152" t="s">
        <v>163</v>
      </c>
      <c r="AU591" s="152" t="s">
        <v>82</v>
      </c>
      <c r="AV591" s="12" t="s">
        <v>82</v>
      </c>
      <c r="AW591" s="12" t="s">
        <v>33</v>
      </c>
      <c r="AX591" s="12" t="s">
        <v>72</v>
      </c>
      <c r="AY591" s="152" t="s">
        <v>152</v>
      </c>
    </row>
    <row r="592" spans="2:51" s="12" customFormat="1" ht="10">
      <c r="B592" s="150"/>
      <c r="D592" s="151" t="s">
        <v>163</v>
      </c>
      <c r="E592" s="152" t="s">
        <v>19</v>
      </c>
      <c r="F592" s="153" t="s">
        <v>675</v>
      </c>
      <c r="H592" s="154">
        <v>-2.2400000000000002</v>
      </c>
      <c r="I592" s="155"/>
      <c r="L592" s="150"/>
      <c r="M592" s="156"/>
      <c r="T592" s="157"/>
      <c r="AT592" s="152" t="s">
        <v>163</v>
      </c>
      <c r="AU592" s="152" t="s">
        <v>82</v>
      </c>
      <c r="AV592" s="12" t="s">
        <v>82</v>
      </c>
      <c r="AW592" s="12" t="s">
        <v>33</v>
      </c>
      <c r="AX592" s="12" t="s">
        <v>72</v>
      </c>
      <c r="AY592" s="152" t="s">
        <v>152</v>
      </c>
    </row>
    <row r="593" spans="2:51" s="13" customFormat="1" ht="10">
      <c r="B593" s="158"/>
      <c r="D593" s="151" t="s">
        <v>163</v>
      </c>
      <c r="E593" s="159" t="s">
        <v>19</v>
      </c>
      <c r="F593" s="160" t="s">
        <v>690</v>
      </c>
      <c r="H593" s="159" t="s">
        <v>19</v>
      </c>
      <c r="I593" s="161"/>
      <c r="L593" s="158"/>
      <c r="M593" s="162"/>
      <c r="T593" s="163"/>
      <c r="AT593" s="159" t="s">
        <v>163</v>
      </c>
      <c r="AU593" s="159" t="s">
        <v>82</v>
      </c>
      <c r="AV593" s="13" t="s">
        <v>80</v>
      </c>
      <c r="AW593" s="13" t="s">
        <v>33</v>
      </c>
      <c r="AX593" s="13" t="s">
        <v>72</v>
      </c>
      <c r="AY593" s="159" t="s">
        <v>152</v>
      </c>
    </row>
    <row r="594" spans="2:51" s="12" customFormat="1" ht="10">
      <c r="B594" s="150"/>
      <c r="D594" s="151" t="s">
        <v>163</v>
      </c>
      <c r="E594" s="152" t="s">
        <v>19</v>
      </c>
      <c r="F594" s="153" t="s">
        <v>691</v>
      </c>
      <c r="H594" s="154">
        <v>8.5500000000000007</v>
      </c>
      <c r="I594" s="155"/>
      <c r="L594" s="150"/>
      <c r="M594" s="156"/>
      <c r="T594" s="157"/>
      <c r="AT594" s="152" t="s">
        <v>163</v>
      </c>
      <c r="AU594" s="152" t="s">
        <v>82</v>
      </c>
      <c r="AV594" s="12" t="s">
        <v>82</v>
      </c>
      <c r="AW594" s="12" t="s">
        <v>33</v>
      </c>
      <c r="AX594" s="12" t="s">
        <v>72</v>
      </c>
      <c r="AY594" s="152" t="s">
        <v>152</v>
      </c>
    </row>
    <row r="595" spans="2:51" s="13" customFormat="1" ht="10">
      <c r="B595" s="158"/>
      <c r="D595" s="151" t="s">
        <v>163</v>
      </c>
      <c r="E595" s="159" t="s">
        <v>19</v>
      </c>
      <c r="F595" s="160" t="s">
        <v>692</v>
      </c>
      <c r="H595" s="159" t="s">
        <v>19</v>
      </c>
      <c r="I595" s="161"/>
      <c r="L595" s="158"/>
      <c r="M595" s="162"/>
      <c r="T595" s="163"/>
      <c r="AT595" s="159" t="s">
        <v>163</v>
      </c>
      <c r="AU595" s="159" t="s">
        <v>82</v>
      </c>
      <c r="AV595" s="13" t="s">
        <v>80</v>
      </c>
      <c r="AW595" s="13" t="s">
        <v>33</v>
      </c>
      <c r="AX595" s="13" t="s">
        <v>72</v>
      </c>
      <c r="AY595" s="159" t="s">
        <v>152</v>
      </c>
    </row>
    <row r="596" spans="2:51" s="12" customFormat="1" ht="10">
      <c r="B596" s="150"/>
      <c r="D596" s="151" t="s">
        <v>163</v>
      </c>
      <c r="E596" s="152" t="s">
        <v>19</v>
      </c>
      <c r="F596" s="153" t="s">
        <v>693</v>
      </c>
      <c r="H596" s="154">
        <v>29.76</v>
      </c>
      <c r="I596" s="155"/>
      <c r="L596" s="150"/>
      <c r="M596" s="156"/>
      <c r="T596" s="157"/>
      <c r="AT596" s="152" t="s">
        <v>163</v>
      </c>
      <c r="AU596" s="152" t="s">
        <v>82</v>
      </c>
      <c r="AV596" s="12" t="s">
        <v>82</v>
      </c>
      <c r="AW596" s="12" t="s">
        <v>33</v>
      </c>
      <c r="AX596" s="12" t="s">
        <v>72</v>
      </c>
      <c r="AY596" s="152" t="s">
        <v>152</v>
      </c>
    </row>
    <row r="597" spans="2:51" s="13" customFormat="1" ht="10">
      <c r="B597" s="158"/>
      <c r="D597" s="151" t="s">
        <v>163</v>
      </c>
      <c r="E597" s="159" t="s">
        <v>19</v>
      </c>
      <c r="F597" s="160" t="s">
        <v>211</v>
      </c>
      <c r="H597" s="159" t="s">
        <v>19</v>
      </c>
      <c r="I597" s="161"/>
      <c r="L597" s="158"/>
      <c r="M597" s="162"/>
      <c r="T597" s="163"/>
      <c r="AT597" s="159" t="s">
        <v>163</v>
      </c>
      <c r="AU597" s="159" t="s">
        <v>82</v>
      </c>
      <c r="AV597" s="13" t="s">
        <v>80</v>
      </c>
      <c r="AW597" s="13" t="s">
        <v>33</v>
      </c>
      <c r="AX597" s="13" t="s">
        <v>72</v>
      </c>
      <c r="AY597" s="159" t="s">
        <v>152</v>
      </c>
    </row>
    <row r="598" spans="2:51" s="13" customFormat="1" ht="10">
      <c r="B598" s="158"/>
      <c r="D598" s="151" t="s">
        <v>163</v>
      </c>
      <c r="E598" s="159" t="s">
        <v>19</v>
      </c>
      <c r="F598" s="160" t="s">
        <v>694</v>
      </c>
      <c r="H598" s="159" t="s">
        <v>19</v>
      </c>
      <c r="I598" s="161"/>
      <c r="L598" s="158"/>
      <c r="M598" s="162"/>
      <c r="T598" s="163"/>
      <c r="AT598" s="159" t="s">
        <v>163</v>
      </c>
      <c r="AU598" s="159" t="s">
        <v>82</v>
      </c>
      <c r="AV598" s="13" t="s">
        <v>80</v>
      </c>
      <c r="AW598" s="13" t="s">
        <v>33</v>
      </c>
      <c r="AX598" s="13" t="s">
        <v>72</v>
      </c>
      <c r="AY598" s="159" t="s">
        <v>152</v>
      </c>
    </row>
    <row r="599" spans="2:51" s="12" customFormat="1" ht="10">
      <c r="B599" s="150"/>
      <c r="D599" s="151" t="s">
        <v>163</v>
      </c>
      <c r="E599" s="152" t="s">
        <v>19</v>
      </c>
      <c r="F599" s="153" t="s">
        <v>695</v>
      </c>
      <c r="H599" s="154">
        <v>32.64</v>
      </c>
      <c r="I599" s="155"/>
      <c r="L599" s="150"/>
      <c r="M599" s="156"/>
      <c r="T599" s="157"/>
      <c r="AT599" s="152" t="s">
        <v>163</v>
      </c>
      <c r="AU599" s="152" t="s">
        <v>82</v>
      </c>
      <c r="AV599" s="12" t="s">
        <v>82</v>
      </c>
      <c r="AW599" s="12" t="s">
        <v>33</v>
      </c>
      <c r="AX599" s="12" t="s">
        <v>72</v>
      </c>
      <c r="AY599" s="152" t="s">
        <v>152</v>
      </c>
    </row>
    <row r="600" spans="2:51" s="13" customFormat="1" ht="10">
      <c r="B600" s="158"/>
      <c r="D600" s="151" t="s">
        <v>163</v>
      </c>
      <c r="E600" s="159" t="s">
        <v>19</v>
      </c>
      <c r="F600" s="160" t="s">
        <v>292</v>
      </c>
      <c r="H600" s="159" t="s">
        <v>19</v>
      </c>
      <c r="I600" s="161"/>
      <c r="L600" s="158"/>
      <c r="M600" s="162"/>
      <c r="T600" s="163"/>
      <c r="AT600" s="159" t="s">
        <v>163</v>
      </c>
      <c r="AU600" s="159" t="s">
        <v>82</v>
      </c>
      <c r="AV600" s="13" t="s">
        <v>80</v>
      </c>
      <c r="AW600" s="13" t="s">
        <v>33</v>
      </c>
      <c r="AX600" s="13" t="s">
        <v>72</v>
      </c>
      <c r="AY600" s="159" t="s">
        <v>152</v>
      </c>
    </row>
    <row r="601" spans="2:51" s="12" customFormat="1" ht="10">
      <c r="B601" s="150"/>
      <c r="D601" s="151" t="s">
        <v>163</v>
      </c>
      <c r="E601" s="152" t="s">
        <v>19</v>
      </c>
      <c r="F601" s="153" t="s">
        <v>696</v>
      </c>
      <c r="H601" s="154">
        <v>88.32</v>
      </c>
      <c r="I601" s="155"/>
      <c r="L601" s="150"/>
      <c r="M601" s="156"/>
      <c r="T601" s="157"/>
      <c r="AT601" s="152" t="s">
        <v>163</v>
      </c>
      <c r="AU601" s="152" t="s">
        <v>82</v>
      </c>
      <c r="AV601" s="12" t="s">
        <v>82</v>
      </c>
      <c r="AW601" s="12" t="s">
        <v>33</v>
      </c>
      <c r="AX601" s="12" t="s">
        <v>72</v>
      </c>
      <c r="AY601" s="152" t="s">
        <v>152</v>
      </c>
    </row>
    <row r="602" spans="2:51" s="12" customFormat="1" ht="10">
      <c r="B602" s="150"/>
      <c r="D602" s="151" t="s">
        <v>163</v>
      </c>
      <c r="E602" s="152" t="s">
        <v>19</v>
      </c>
      <c r="F602" s="153" t="s">
        <v>697</v>
      </c>
      <c r="H602" s="154">
        <v>-0.62</v>
      </c>
      <c r="I602" s="155"/>
      <c r="L602" s="150"/>
      <c r="M602" s="156"/>
      <c r="T602" s="157"/>
      <c r="AT602" s="152" t="s">
        <v>163</v>
      </c>
      <c r="AU602" s="152" t="s">
        <v>82</v>
      </c>
      <c r="AV602" s="12" t="s">
        <v>82</v>
      </c>
      <c r="AW602" s="12" t="s">
        <v>33</v>
      </c>
      <c r="AX602" s="12" t="s">
        <v>72</v>
      </c>
      <c r="AY602" s="152" t="s">
        <v>152</v>
      </c>
    </row>
    <row r="603" spans="2:51" s="12" customFormat="1" ht="10">
      <c r="B603" s="150"/>
      <c r="D603" s="151" t="s">
        <v>163</v>
      </c>
      <c r="E603" s="152" t="s">
        <v>19</v>
      </c>
      <c r="F603" s="153" t="s">
        <v>697</v>
      </c>
      <c r="H603" s="154">
        <v>-0.62</v>
      </c>
      <c r="I603" s="155"/>
      <c r="L603" s="150"/>
      <c r="M603" s="156"/>
      <c r="T603" s="157"/>
      <c r="AT603" s="152" t="s">
        <v>163</v>
      </c>
      <c r="AU603" s="152" t="s">
        <v>82</v>
      </c>
      <c r="AV603" s="12" t="s">
        <v>82</v>
      </c>
      <c r="AW603" s="12" t="s">
        <v>33</v>
      </c>
      <c r="AX603" s="12" t="s">
        <v>72</v>
      </c>
      <c r="AY603" s="152" t="s">
        <v>152</v>
      </c>
    </row>
    <row r="604" spans="2:51" s="12" customFormat="1" ht="10">
      <c r="B604" s="150"/>
      <c r="D604" s="151" t="s">
        <v>163</v>
      </c>
      <c r="E604" s="152" t="s">
        <v>19</v>
      </c>
      <c r="F604" s="153" t="s">
        <v>698</v>
      </c>
      <c r="H604" s="154">
        <v>-3.8</v>
      </c>
      <c r="I604" s="155"/>
      <c r="L604" s="150"/>
      <c r="M604" s="156"/>
      <c r="T604" s="157"/>
      <c r="AT604" s="152" t="s">
        <v>163</v>
      </c>
      <c r="AU604" s="152" t="s">
        <v>82</v>
      </c>
      <c r="AV604" s="12" t="s">
        <v>82</v>
      </c>
      <c r="AW604" s="12" t="s">
        <v>33</v>
      </c>
      <c r="AX604" s="12" t="s">
        <v>72</v>
      </c>
      <c r="AY604" s="152" t="s">
        <v>152</v>
      </c>
    </row>
    <row r="605" spans="2:51" s="13" customFormat="1" ht="10">
      <c r="B605" s="158"/>
      <c r="D605" s="151" t="s">
        <v>163</v>
      </c>
      <c r="E605" s="159" t="s">
        <v>19</v>
      </c>
      <c r="F605" s="160" t="s">
        <v>699</v>
      </c>
      <c r="H605" s="159" t="s">
        <v>19</v>
      </c>
      <c r="I605" s="161"/>
      <c r="L605" s="158"/>
      <c r="M605" s="162"/>
      <c r="T605" s="163"/>
      <c r="AT605" s="159" t="s">
        <v>163</v>
      </c>
      <c r="AU605" s="159" t="s">
        <v>82</v>
      </c>
      <c r="AV605" s="13" t="s">
        <v>80</v>
      </c>
      <c r="AW605" s="13" t="s">
        <v>33</v>
      </c>
      <c r="AX605" s="13" t="s">
        <v>72</v>
      </c>
      <c r="AY605" s="159" t="s">
        <v>152</v>
      </c>
    </row>
    <row r="606" spans="2:51" s="12" customFormat="1" ht="10">
      <c r="B606" s="150"/>
      <c r="D606" s="151" t="s">
        <v>163</v>
      </c>
      <c r="E606" s="152" t="s">
        <v>19</v>
      </c>
      <c r="F606" s="153" t="s">
        <v>700</v>
      </c>
      <c r="H606" s="154">
        <v>86.08</v>
      </c>
      <c r="I606" s="155"/>
      <c r="L606" s="150"/>
      <c r="M606" s="156"/>
      <c r="T606" s="157"/>
      <c r="AT606" s="152" t="s">
        <v>163</v>
      </c>
      <c r="AU606" s="152" t="s">
        <v>82</v>
      </c>
      <c r="AV606" s="12" t="s">
        <v>82</v>
      </c>
      <c r="AW606" s="12" t="s">
        <v>33</v>
      </c>
      <c r="AX606" s="12" t="s">
        <v>72</v>
      </c>
      <c r="AY606" s="152" t="s">
        <v>152</v>
      </c>
    </row>
    <row r="607" spans="2:51" s="12" customFormat="1" ht="10">
      <c r="B607" s="150"/>
      <c r="D607" s="151" t="s">
        <v>163</v>
      </c>
      <c r="E607" s="152" t="s">
        <v>19</v>
      </c>
      <c r="F607" s="153" t="s">
        <v>697</v>
      </c>
      <c r="H607" s="154">
        <v>-0.62</v>
      </c>
      <c r="I607" s="155"/>
      <c r="L607" s="150"/>
      <c r="M607" s="156"/>
      <c r="T607" s="157"/>
      <c r="AT607" s="152" t="s">
        <v>163</v>
      </c>
      <c r="AU607" s="152" t="s">
        <v>82</v>
      </c>
      <c r="AV607" s="12" t="s">
        <v>82</v>
      </c>
      <c r="AW607" s="12" t="s">
        <v>33</v>
      </c>
      <c r="AX607" s="12" t="s">
        <v>72</v>
      </c>
      <c r="AY607" s="152" t="s">
        <v>152</v>
      </c>
    </row>
    <row r="608" spans="2:51" s="12" customFormat="1" ht="10">
      <c r="B608" s="150"/>
      <c r="D608" s="151" t="s">
        <v>163</v>
      </c>
      <c r="E608" s="152" t="s">
        <v>19</v>
      </c>
      <c r="F608" s="153" t="s">
        <v>697</v>
      </c>
      <c r="H608" s="154">
        <v>-0.62</v>
      </c>
      <c r="I608" s="155"/>
      <c r="L608" s="150"/>
      <c r="M608" s="156"/>
      <c r="T608" s="157"/>
      <c r="AT608" s="152" t="s">
        <v>163</v>
      </c>
      <c r="AU608" s="152" t="s">
        <v>82</v>
      </c>
      <c r="AV608" s="12" t="s">
        <v>82</v>
      </c>
      <c r="AW608" s="12" t="s">
        <v>33</v>
      </c>
      <c r="AX608" s="12" t="s">
        <v>72</v>
      </c>
      <c r="AY608" s="152" t="s">
        <v>152</v>
      </c>
    </row>
    <row r="609" spans="2:51" s="12" customFormat="1" ht="10">
      <c r="B609" s="150"/>
      <c r="D609" s="151" t="s">
        <v>163</v>
      </c>
      <c r="E609" s="152" t="s">
        <v>19</v>
      </c>
      <c r="F609" s="153" t="s">
        <v>697</v>
      </c>
      <c r="H609" s="154">
        <v>-0.62</v>
      </c>
      <c r="I609" s="155"/>
      <c r="L609" s="150"/>
      <c r="M609" s="156"/>
      <c r="T609" s="157"/>
      <c r="AT609" s="152" t="s">
        <v>163</v>
      </c>
      <c r="AU609" s="152" t="s">
        <v>82</v>
      </c>
      <c r="AV609" s="12" t="s">
        <v>82</v>
      </c>
      <c r="AW609" s="12" t="s">
        <v>33</v>
      </c>
      <c r="AX609" s="12" t="s">
        <v>72</v>
      </c>
      <c r="AY609" s="152" t="s">
        <v>152</v>
      </c>
    </row>
    <row r="610" spans="2:51" s="12" customFormat="1" ht="10">
      <c r="B610" s="150"/>
      <c r="D610" s="151" t="s">
        <v>163</v>
      </c>
      <c r="E610" s="152" t="s">
        <v>19</v>
      </c>
      <c r="F610" s="153" t="s">
        <v>698</v>
      </c>
      <c r="H610" s="154">
        <v>-3.8</v>
      </c>
      <c r="I610" s="155"/>
      <c r="L610" s="150"/>
      <c r="M610" s="156"/>
      <c r="T610" s="157"/>
      <c r="AT610" s="152" t="s">
        <v>163</v>
      </c>
      <c r="AU610" s="152" t="s">
        <v>82</v>
      </c>
      <c r="AV610" s="12" t="s">
        <v>82</v>
      </c>
      <c r="AW610" s="12" t="s">
        <v>33</v>
      </c>
      <c r="AX610" s="12" t="s">
        <v>72</v>
      </c>
      <c r="AY610" s="152" t="s">
        <v>152</v>
      </c>
    </row>
    <row r="611" spans="2:51" s="13" customFormat="1" ht="10">
      <c r="B611" s="158"/>
      <c r="D611" s="151" t="s">
        <v>163</v>
      </c>
      <c r="E611" s="159" t="s">
        <v>19</v>
      </c>
      <c r="F611" s="160" t="s">
        <v>701</v>
      </c>
      <c r="H611" s="159" t="s">
        <v>19</v>
      </c>
      <c r="I611" s="161"/>
      <c r="L611" s="158"/>
      <c r="M611" s="162"/>
      <c r="T611" s="163"/>
      <c r="AT611" s="159" t="s">
        <v>163</v>
      </c>
      <c r="AU611" s="159" t="s">
        <v>82</v>
      </c>
      <c r="AV611" s="13" t="s">
        <v>80</v>
      </c>
      <c r="AW611" s="13" t="s">
        <v>33</v>
      </c>
      <c r="AX611" s="13" t="s">
        <v>72</v>
      </c>
      <c r="AY611" s="159" t="s">
        <v>152</v>
      </c>
    </row>
    <row r="612" spans="2:51" s="12" customFormat="1" ht="10">
      <c r="B612" s="150"/>
      <c r="D612" s="151" t="s">
        <v>163</v>
      </c>
      <c r="E612" s="152" t="s">
        <v>19</v>
      </c>
      <c r="F612" s="153" t="s">
        <v>702</v>
      </c>
      <c r="H612" s="154">
        <v>19.55</v>
      </c>
      <c r="I612" s="155"/>
      <c r="L612" s="150"/>
      <c r="M612" s="156"/>
      <c r="T612" s="157"/>
      <c r="AT612" s="152" t="s">
        <v>163</v>
      </c>
      <c r="AU612" s="152" t="s">
        <v>82</v>
      </c>
      <c r="AV612" s="12" t="s">
        <v>82</v>
      </c>
      <c r="AW612" s="12" t="s">
        <v>33</v>
      </c>
      <c r="AX612" s="12" t="s">
        <v>72</v>
      </c>
      <c r="AY612" s="152" t="s">
        <v>152</v>
      </c>
    </row>
    <row r="613" spans="2:51" s="13" customFormat="1" ht="10">
      <c r="B613" s="158"/>
      <c r="D613" s="151" t="s">
        <v>163</v>
      </c>
      <c r="E613" s="159" t="s">
        <v>19</v>
      </c>
      <c r="F613" s="160" t="s">
        <v>703</v>
      </c>
      <c r="H613" s="159" t="s">
        <v>19</v>
      </c>
      <c r="I613" s="161"/>
      <c r="L613" s="158"/>
      <c r="M613" s="162"/>
      <c r="T613" s="163"/>
      <c r="AT613" s="159" t="s">
        <v>163</v>
      </c>
      <c r="AU613" s="159" t="s">
        <v>82</v>
      </c>
      <c r="AV613" s="13" t="s">
        <v>80</v>
      </c>
      <c r="AW613" s="13" t="s">
        <v>33</v>
      </c>
      <c r="AX613" s="13" t="s">
        <v>72</v>
      </c>
      <c r="AY613" s="159" t="s">
        <v>152</v>
      </c>
    </row>
    <row r="614" spans="2:51" s="12" customFormat="1" ht="10">
      <c r="B614" s="150"/>
      <c r="D614" s="151" t="s">
        <v>163</v>
      </c>
      <c r="E614" s="152" t="s">
        <v>19</v>
      </c>
      <c r="F614" s="153" t="s">
        <v>704</v>
      </c>
      <c r="H614" s="154">
        <v>17.510000000000002</v>
      </c>
      <c r="I614" s="155"/>
      <c r="L614" s="150"/>
      <c r="M614" s="156"/>
      <c r="T614" s="157"/>
      <c r="AT614" s="152" t="s">
        <v>163</v>
      </c>
      <c r="AU614" s="152" t="s">
        <v>82</v>
      </c>
      <c r="AV614" s="12" t="s">
        <v>82</v>
      </c>
      <c r="AW614" s="12" t="s">
        <v>33</v>
      </c>
      <c r="AX614" s="12" t="s">
        <v>72</v>
      </c>
      <c r="AY614" s="152" t="s">
        <v>152</v>
      </c>
    </row>
    <row r="615" spans="2:51" s="13" customFormat="1" ht="10">
      <c r="B615" s="158"/>
      <c r="D615" s="151" t="s">
        <v>163</v>
      </c>
      <c r="E615" s="159" t="s">
        <v>19</v>
      </c>
      <c r="F615" s="160" t="s">
        <v>705</v>
      </c>
      <c r="H615" s="159" t="s">
        <v>19</v>
      </c>
      <c r="I615" s="161"/>
      <c r="L615" s="158"/>
      <c r="M615" s="162"/>
      <c r="T615" s="163"/>
      <c r="AT615" s="159" t="s">
        <v>163</v>
      </c>
      <c r="AU615" s="159" t="s">
        <v>82</v>
      </c>
      <c r="AV615" s="13" t="s">
        <v>80</v>
      </c>
      <c r="AW615" s="13" t="s">
        <v>33</v>
      </c>
      <c r="AX615" s="13" t="s">
        <v>72</v>
      </c>
      <c r="AY615" s="159" t="s">
        <v>152</v>
      </c>
    </row>
    <row r="616" spans="2:51" s="12" customFormat="1" ht="10">
      <c r="B616" s="150"/>
      <c r="D616" s="151" t="s">
        <v>163</v>
      </c>
      <c r="E616" s="152" t="s">
        <v>19</v>
      </c>
      <c r="F616" s="153" t="s">
        <v>706</v>
      </c>
      <c r="H616" s="154">
        <v>46.08</v>
      </c>
      <c r="I616" s="155"/>
      <c r="L616" s="150"/>
      <c r="M616" s="156"/>
      <c r="T616" s="157"/>
      <c r="AT616" s="152" t="s">
        <v>163</v>
      </c>
      <c r="AU616" s="152" t="s">
        <v>82</v>
      </c>
      <c r="AV616" s="12" t="s">
        <v>82</v>
      </c>
      <c r="AW616" s="12" t="s">
        <v>33</v>
      </c>
      <c r="AX616" s="12" t="s">
        <v>72</v>
      </c>
      <c r="AY616" s="152" t="s">
        <v>152</v>
      </c>
    </row>
    <row r="617" spans="2:51" s="12" customFormat="1" ht="10">
      <c r="B617" s="150"/>
      <c r="D617" s="151" t="s">
        <v>163</v>
      </c>
      <c r="E617" s="152" t="s">
        <v>19</v>
      </c>
      <c r="F617" s="153" t="s">
        <v>635</v>
      </c>
      <c r="H617" s="154">
        <v>-8.2200000000000006</v>
      </c>
      <c r="I617" s="155"/>
      <c r="L617" s="150"/>
      <c r="M617" s="156"/>
      <c r="T617" s="157"/>
      <c r="AT617" s="152" t="s">
        <v>163</v>
      </c>
      <c r="AU617" s="152" t="s">
        <v>82</v>
      </c>
      <c r="AV617" s="12" t="s">
        <v>82</v>
      </c>
      <c r="AW617" s="12" t="s">
        <v>33</v>
      </c>
      <c r="AX617" s="12" t="s">
        <v>72</v>
      </c>
      <c r="AY617" s="152" t="s">
        <v>152</v>
      </c>
    </row>
    <row r="618" spans="2:51" s="13" customFormat="1" ht="10">
      <c r="B618" s="158"/>
      <c r="D618" s="151" t="s">
        <v>163</v>
      </c>
      <c r="E618" s="159" t="s">
        <v>19</v>
      </c>
      <c r="F618" s="160" t="s">
        <v>707</v>
      </c>
      <c r="H618" s="159" t="s">
        <v>19</v>
      </c>
      <c r="I618" s="161"/>
      <c r="L618" s="158"/>
      <c r="M618" s="162"/>
      <c r="T618" s="163"/>
      <c r="AT618" s="159" t="s">
        <v>163</v>
      </c>
      <c r="AU618" s="159" t="s">
        <v>82</v>
      </c>
      <c r="AV618" s="13" t="s">
        <v>80</v>
      </c>
      <c r="AW618" s="13" t="s">
        <v>33</v>
      </c>
      <c r="AX618" s="13" t="s">
        <v>72</v>
      </c>
      <c r="AY618" s="159" t="s">
        <v>152</v>
      </c>
    </row>
    <row r="619" spans="2:51" s="12" customFormat="1" ht="10">
      <c r="B619" s="150"/>
      <c r="D619" s="151" t="s">
        <v>163</v>
      </c>
      <c r="E619" s="152" t="s">
        <v>19</v>
      </c>
      <c r="F619" s="153" t="s">
        <v>708</v>
      </c>
      <c r="H619" s="154">
        <v>40.64</v>
      </c>
      <c r="I619" s="155"/>
      <c r="L619" s="150"/>
      <c r="M619" s="156"/>
      <c r="T619" s="157"/>
      <c r="AT619" s="152" t="s">
        <v>163</v>
      </c>
      <c r="AU619" s="152" t="s">
        <v>82</v>
      </c>
      <c r="AV619" s="12" t="s">
        <v>82</v>
      </c>
      <c r="AW619" s="12" t="s">
        <v>33</v>
      </c>
      <c r="AX619" s="12" t="s">
        <v>72</v>
      </c>
      <c r="AY619" s="152" t="s">
        <v>152</v>
      </c>
    </row>
    <row r="620" spans="2:51" s="12" customFormat="1" ht="10">
      <c r="B620" s="150"/>
      <c r="D620" s="151" t="s">
        <v>163</v>
      </c>
      <c r="E620" s="152" t="s">
        <v>19</v>
      </c>
      <c r="F620" s="153" t="s">
        <v>697</v>
      </c>
      <c r="H620" s="154">
        <v>-0.62</v>
      </c>
      <c r="I620" s="155"/>
      <c r="L620" s="150"/>
      <c r="M620" s="156"/>
      <c r="T620" s="157"/>
      <c r="AT620" s="152" t="s">
        <v>163</v>
      </c>
      <c r="AU620" s="152" t="s">
        <v>82</v>
      </c>
      <c r="AV620" s="12" t="s">
        <v>82</v>
      </c>
      <c r="AW620" s="12" t="s">
        <v>33</v>
      </c>
      <c r="AX620" s="12" t="s">
        <v>72</v>
      </c>
      <c r="AY620" s="152" t="s">
        <v>152</v>
      </c>
    </row>
    <row r="621" spans="2:51" s="13" customFormat="1" ht="10">
      <c r="B621" s="158"/>
      <c r="D621" s="151" t="s">
        <v>163</v>
      </c>
      <c r="E621" s="159" t="s">
        <v>19</v>
      </c>
      <c r="F621" s="160" t="s">
        <v>709</v>
      </c>
      <c r="H621" s="159" t="s">
        <v>19</v>
      </c>
      <c r="I621" s="161"/>
      <c r="L621" s="158"/>
      <c r="M621" s="162"/>
      <c r="T621" s="163"/>
      <c r="AT621" s="159" t="s">
        <v>163</v>
      </c>
      <c r="AU621" s="159" t="s">
        <v>82</v>
      </c>
      <c r="AV621" s="13" t="s">
        <v>80</v>
      </c>
      <c r="AW621" s="13" t="s">
        <v>33</v>
      </c>
      <c r="AX621" s="13" t="s">
        <v>72</v>
      </c>
      <c r="AY621" s="159" t="s">
        <v>152</v>
      </c>
    </row>
    <row r="622" spans="2:51" s="12" customFormat="1" ht="10">
      <c r="B622" s="150"/>
      <c r="D622" s="151" t="s">
        <v>163</v>
      </c>
      <c r="E622" s="152" t="s">
        <v>19</v>
      </c>
      <c r="F622" s="153" t="s">
        <v>710</v>
      </c>
      <c r="H622" s="154">
        <v>43.52</v>
      </c>
      <c r="I622" s="155"/>
      <c r="L622" s="150"/>
      <c r="M622" s="156"/>
      <c r="T622" s="157"/>
      <c r="AT622" s="152" t="s">
        <v>163</v>
      </c>
      <c r="AU622" s="152" t="s">
        <v>82</v>
      </c>
      <c r="AV622" s="12" t="s">
        <v>82</v>
      </c>
      <c r="AW622" s="12" t="s">
        <v>33</v>
      </c>
      <c r="AX622" s="12" t="s">
        <v>72</v>
      </c>
      <c r="AY622" s="152" t="s">
        <v>152</v>
      </c>
    </row>
    <row r="623" spans="2:51" s="12" customFormat="1" ht="10">
      <c r="B623" s="150"/>
      <c r="D623" s="151" t="s">
        <v>163</v>
      </c>
      <c r="E623" s="152" t="s">
        <v>19</v>
      </c>
      <c r="F623" s="153" t="s">
        <v>697</v>
      </c>
      <c r="H623" s="154">
        <v>-0.62</v>
      </c>
      <c r="I623" s="155"/>
      <c r="L623" s="150"/>
      <c r="M623" s="156"/>
      <c r="T623" s="157"/>
      <c r="AT623" s="152" t="s">
        <v>163</v>
      </c>
      <c r="AU623" s="152" t="s">
        <v>82</v>
      </c>
      <c r="AV623" s="12" t="s">
        <v>82</v>
      </c>
      <c r="AW623" s="12" t="s">
        <v>33</v>
      </c>
      <c r="AX623" s="12" t="s">
        <v>72</v>
      </c>
      <c r="AY623" s="152" t="s">
        <v>152</v>
      </c>
    </row>
    <row r="624" spans="2:51" s="12" customFormat="1" ht="10">
      <c r="B624" s="150"/>
      <c r="D624" s="151" t="s">
        <v>163</v>
      </c>
      <c r="E624" s="152" t="s">
        <v>19</v>
      </c>
      <c r="F624" s="153" t="s">
        <v>711</v>
      </c>
      <c r="H624" s="154">
        <v>-7.2</v>
      </c>
      <c r="I624" s="155"/>
      <c r="L624" s="150"/>
      <c r="M624" s="156"/>
      <c r="T624" s="157"/>
      <c r="AT624" s="152" t="s">
        <v>163</v>
      </c>
      <c r="AU624" s="152" t="s">
        <v>82</v>
      </c>
      <c r="AV624" s="12" t="s">
        <v>82</v>
      </c>
      <c r="AW624" s="12" t="s">
        <v>33</v>
      </c>
      <c r="AX624" s="12" t="s">
        <v>72</v>
      </c>
      <c r="AY624" s="152" t="s">
        <v>152</v>
      </c>
    </row>
    <row r="625" spans="2:51" s="13" customFormat="1" ht="10">
      <c r="B625" s="158"/>
      <c r="D625" s="151" t="s">
        <v>163</v>
      </c>
      <c r="E625" s="159" t="s">
        <v>19</v>
      </c>
      <c r="F625" s="160" t="s">
        <v>712</v>
      </c>
      <c r="H625" s="159" t="s">
        <v>19</v>
      </c>
      <c r="I625" s="161"/>
      <c r="L625" s="158"/>
      <c r="M625" s="162"/>
      <c r="T625" s="163"/>
      <c r="AT625" s="159" t="s">
        <v>163</v>
      </c>
      <c r="AU625" s="159" t="s">
        <v>82</v>
      </c>
      <c r="AV625" s="13" t="s">
        <v>80</v>
      </c>
      <c r="AW625" s="13" t="s">
        <v>33</v>
      </c>
      <c r="AX625" s="13" t="s">
        <v>72</v>
      </c>
      <c r="AY625" s="159" t="s">
        <v>152</v>
      </c>
    </row>
    <row r="626" spans="2:51" s="12" customFormat="1" ht="10">
      <c r="B626" s="150"/>
      <c r="D626" s="151" t="s">
        <v>163</v>
      </c>
      <c r="E626" s="152" t="s">
        <v>19</v>
      </c>
      <c r="F626" s="153" t="s">
        <v>713</v>
      </c>
      <c r="H626" s="154">
        <v>18.02</v>
      </c>
      <c r="I626" s="155"/>
      <c r="L626" s="150"/>
      <c r="M626" s="156"/>
      <c r="T626" s="157"/>
      <c r="AT626" s="152" t="s">
        <v>163</v>
      </c>
      <c r="AU626" s="152" t="s">
        <v>82</v>
      </c>
      <c r="AV626" s="12" t="s">
        <v>82</v>
      </c>
      <c r="AW626" s="12" t="s">
        <v>33</v>
      </c>
      <c r="AX626" s="12" t="s">
        <v>72</v>
      </c>
      <c r="AY626" s="152" t="s">
        <v>152</v>
      </c>
    </row>
    <row r="627" spans="2:51" s="13" customFormat="1" ht="10">
      <c r="B627" s="158"/>
      <c r="D627" s="151" t="s">
        <v>163</v>
      </c>
      <c r="E627" s="159" t="s">
        <v>19</v>
      </c>
      <c r="F627" s="160" t="s">
        <v>714</v>
      </c>
      <c r="H627" s="159" t="s">
        <v>19</v>
      </c>
      <c r="I627" s="161"/>
      <c r="L627" s="158"/>
      <c r="M627" s="162"/>
      <c r="T627" s="163"/>
      <c r="AT627" s="159" t="s">
        <v>163</v>
      </c>
      <c r="AU627" s="159" t="s">
        <v>82</v>
      </c>
      <c r="AV627" s="13" t="s">
        <v>80</v>
      </c>
      <c r="AW627" s="13" t="s">
        <v>33</v>
      </c>
      <c r="AX627" s="13" t="s">
        <v>72</v>
      </c>
      <c r="AY627" s="159" t="s">
        <v>152</v>
      </c>
    </row>
    <row r="628" spans="2:51" s="12" customFormat="1" ht="10">
      <c r="B628" s="150"/>
      <c r="D628" s="151" t="s">
        <v>163</v>
      </c>
      <c r="E628" s="152" t="s">
        <v>19</v>
      </c>
      <c r="F628" s="153" t="s">
        <v>702</v>
      </c>
      <c r="H628" s="154">
        <v>19.55</v>
      </c>
      <c r="I628" s="155"/>
      <c r="L628" s="150"/>
      <c r="M628" s="156"/>
      <c r="T628" s="157"/>
      <c r="AT628" s="152" t="s">
        <v>163</v>
      </c>
      <c r="AU628" s="152" t="s">
        <v>82</v>
      </c>
      <c r="AV628" s="12" t="s">
        <v>82</v>
      </c>
      <c r="AW628" s="12" t="s">
        <v>33</v>
      </c>
      <c r="AX628" s="12" t="s">
        <v>72</v>
      </c>
      <c r="AY628" s="152" t="s">
        <v>152</v>
      </c>
    </row>
    <row r="629" spans="2:51" s="13" customFormat="1" ht="10">
      <c r="B629" s="158"/>
      <c r="D629" s="151" t="s">
        <v>163</v>
      </c>
      <c r="E629" s="159" t="s">
        <v>19</v>
      </c>
      <c r="F629" s="160" t="s">
        <v>715</v>
      </c>
      <c r="H629" s="159" t="s">
        <v>19</v>
      </c>
      <c r="I629" s="161"/>
      <c r="L629" s="158"/>
      <c r="M629" s="162"/>
      <c r="T629" s="163"/>
      <c r="AT629" s="159" t="s">
        <v>163</v>
      </c>
      <c r="AU629" s="159" t="s">
        <v>82</v>
      </c>
      <c r="AV629" s="13" t="s">
        <v>80</v>
      </c>
      <c r="AW629" s="13" t="s">
        <v>33</v>
      </c>
      <c r="AX629" s="13" t="s">
        <v>72</v>
      </c>
      <c r="AY629" s="159" t="s">
        <v>152</v>
      </c>
    </row>
    <row r="630" spans="2:51" s="12" customFormat="1" ht="10">
      <c r="B630" s="150"/>
      <c r="D630" s="151" t="s">
        <v>163</v>
      </c>
      <c r="E630" s="152" t="s">
        <v>19</v>
      </c>
      <c r="F630" s="153" t="s">
        <v>716</v>
      </c>
      <c r="H630" s="154">
        <v>84.48</v>
      </c>
      <c r="I630" s="155"/>
      <c r="L630" s="150"/>
      <c r="M630" s="156"/>
      <c r="T630" s="157"/>
      <c r="AT630" s="152" t="s">
        <v>163</v>
      </c>
      <c r="AU630" s="152" t="s">
        <v>82</v>
      </c>
      <c r="AV630" s="12" t="s">
        <v>82</v>
      </c>
      <c r="AW630" s="12" t="s">
        <v>33</v>
      </c>
      <c r="AX630" s="12" t="s">
        <v>72</v>
      </c>
      <c r="AY630" s="152" t="s">
        <v>152</v>
      </c>
    </row>
    <row r="631" spans="2:51" s="12" customFormat="1" ht="10">
      <c r="B631" s="150"/>
      <c r="D631" s="151" t="s">
        <v>163</v>
      </c>
      <c r="E631" s="152" t="s">
        <v>19</v>
      </c>
      <c r="F631" s="153" t="s">
        <v>697</v>
      </c>
      <c r="H631" s="154">
        <v>-0.62</v>
      </c>
      <c r="I631" s="155"/>
      <c r="L631" s="150"/>
      <c r="M631" s="156"/>
      <c r="T631" s="157"/>
      <c r="AT631" s="152" t="s">
        <v>163</v>
      </c>
      <c r="AU631" s="152" t="s">
        <v>82</v>
      </c>
      <c r="AV631" s="12" t="s">
        <v>82</v>
      </c>
      <c r="AW631" s="12" t="s">
        <v>33</v>
      </c>
      <c r="AX631" s="12" t="s">
        <v>72</v>
      </c>
      <c r="AY631" s="152" t="s">
        <v>152</v>
      </c>
    </row>
    <row r="632" spans="2:51" s="12" customFormat="1" ht="10">
      <c r="B632" s="150"/>
      <c r="D632" s="151" t="s">
        <v>163</v>
      </c>
      <c r="E632" s="152" t="s">
        <v>19</v>
      </c>
      <c r="F632" s="153" t="s">
        <v>697</v>
      </c>
      <c r="H632" s="154">
        <v>-0.62</v>
      </c>
      <c r="I632" s="155"/>
      <c r="L632" s="150"/>
      <c r="M632" s="156"/>
      <c r="T632" s="157"/>
      <c r="AT632" s="152" t="s">
        <v>163</v>
      </c>
      <c r="AU632" s="152" t="s">
        <v>82</v>
      </c>
      <c r="AV632" s="12" t="s">
        <v>82</v>
      </c>
      <c r="AW632" s="12" t="s">
        <v>33</v>
      </c>
      <c r="AX632" s="12" t="s">
        <v>72</v>
      </c>
      <c r="AY632" s="152" t="s">
        <v>152</v>
      </c>
    </row>
    <row r="633" spans="2:51" s="12" customFormat="1" ht="10">
      <c r="B633" s="150"/>
      <c r="D633" s="151" t="s">
        <v>163</v>
      </c>
      <c r="E633" s="152" t="s">
        <v>19</v>
      </c>
      <c r="F633" s="153" t="s">
        <v>697</v>
      </c>
      <c r="H633" s="154">
        <v>-0.62</v>
      </c>
      <c r="I633" s="155"/>
      <c r="L633" s="150"/>
      <c r="M633" s="156"/>
      <c r="T633" s="157"/>
      <c r="AT633" s="152" t="s">
        <v>163</v>
      </c>
      <c r="AU633" s="152" t="s">
        <v>82</v>
      </c>
      <c r="AV633" s="12" t="s">
        <v>82</v>
      </c>
      <c r="AW633" s="12" t="s">
        <v>33</v>
      </c>
      <c r="AX633" s="12" t="s">
        <v>72</v>
      </c>
      <c r="AY633" s="152" t="s">
        <v>152</v>
      </c>
    </row>
    <row r="634" spans="2:51" s="12" customFormat="1" ht="10">
      <c r="B634" s="150"/>
      <c r="D634" s="151" t="s">
        <v>163</v>
      </c>
      <c r="E634" s="152" t="s">
        <v>19</v>
      </c>
      <c r="F634" s="153" t="s">
        <v>698</v>
      </c>
      <c r="H634" s="154">
        <v>-3.8</v>
      </c>
      <c r="I634" s="155"/>
      <c r="L634" s="150"/>
      <c r="M634" s="156"/>
      <c r="T634" s="157"/>
      <c r="AT634" s="152" t="s">
        <v>163</v>
      </c>
      <c r="AU634" s="152" t="s">
        <v>82</v>
      </c>
      <c r="AV634" s="12" t="s">
        <v>82</v>
      </c>
      <c r="AW634" s="12" t="s">
        <v>33</v>
      </c>
      <c r="AX634" s="12" t="s">
        <v>72</v>
      </c>
      <c r="AY634" s="152" t="s">
        <v>152</v>
      </c>
    </row>
    <row r="635" spans="2:51" s="13" customFormat="1" ht="10">
      <c r="B635" s="158"/>
      <c r="D635" s="151" t="s">
        <v>163</v>
      </c>
      <c r="E635" s="159" t="s">
        <v>19</v>
      </c>
      <c r="F635" s="160" t="s">
        <v>294</v>
      </c>
      <c r="H635" s="159" t="s">
        <v>19</v>
      </c>
      <c r="I635" s="161"/>
      <c r="L635" s="158"/>
      <c r="M635" s="162"/>
      <c r="T635" s="163"/>
      <c r="AT635" s="159" t="s">
        <v>163</v>
      </c>
      <c r="AU635" s="159" t="s">
        <v>82</v>
      </c>
      <c r="AV635" s="13" t="s">
        <v>80</v>
      </c>
      <c r="AW635" s="13" t="s">
        <v>33</v>
      </c>
      <c r="AX635" s="13" t="s">
        <v>72</v>
      </c>
      <c r="AY635" s="159" t="s">
        <v>152</v>
      </c>
    </row>
    <row r="636" spans="2:51" s="12" customFormat="1" ht="10">
      <c r="B636" s="150"/>
      <c r="D636" s="151" t="s">
        <v>163</v>
      </c>
      <c r="E636" s="152" t="s">
        <v>19</v>
      </c>
      <c r="F636" s="153" t="s">
        <v>696</v>
      </c>
      <c r="H636" s="154">
        <v>88.32</v>
      </c>
      <c r="I636" s="155"/>
      <c r="L636" s="150"/>
      <c r="M636" s="156"/>
      <c r="T636" s="157"/>
      <c r="AT636" s="152" t="s">
        <v>163</v>
      </c>
      <c r="AU636" s="152" t="s">
        <v>82</v>
      </c>
      <c r="AV636" s="12" t="s">
        <v>82</v>
      </c>
      <c r="AW636" s="12" t="s">
        <v>33</v>
      </c>
      <c r="AX636" s="12" t="s">
        <v>72</v>
      </c>
      <c r="AY636" s="152" t="s">
        <v>152</v>
      </c>
    </row>
    <row r="637" spans="2:51" s="12" customFormat="1" ht="10">
      <c r="B637" s="150"/>
      <c r="D637" s="151" t="s">
        <v>163</v>
      </c>
      <c r="E637" s="152" t="s">
        <v>19</v>
      </c>
      <c r="F637" s="153" t="s">
        <v>697</v>
      </c>
      <c r="H637" s="154">
        <v>-0.62</v>
      </c>
      <c r="I637" s="155"/>
      <c r="L637" s="150"/>
      <c r="M637" s="156"/>
      <c r="T637" s="157"/>
      <c r="AT637" s="152" t="s">
        <v>163</v>
      </c>
      <c r="AU637" s="152" t="s">
        <v>82</v>
      </c>
      <c r="AV637" s="12" t="s">
        <v>82</v>
      </c>
      <c r="AW637" s="12" t="s">
        <v>33</v>
      </c>
      <c r="AX637" s="12" t="s">
        <v>72</v>
      </c>
      <c r="AY637" s="152" t="s">
        <v>152</v>
      </c>
    </row>
    <row r="638" spans="2:51" s="12" customFormat="1" ht="10">
      <c r="B638" s="150"/>
      <c r="D638" s="151" t="s">
        <v>163</v>
      </c>
      <c r="E638" s="152" t="s">
        <v>19</v>
      </c>
      <c r="F638" s="153" t="s">
        <v>697</v>
      </c>
      <c r="H638" s="154">
        <v>-0.62</v>
      </c>
      <c r="I638" s="155"/>
      <c r="L638" s="150"/>
      <c r="M638" s="156"/>
      <c r="T638" s="157"/>
      <c r="AT638" s="152" t="s">
        <v>163</v>
      </c>
      <c r="AU638" s="152" t="s">
        <v>82</v>
      </c>
      <c r="AV638" s="12" t="s">
        <v>82</v>
      </c>
      <c r="AW638" s="12" t="s">
        <v>33</v>
      </c>
      <c r="AX638" s="12" t="s">
        <v>72</v>
      </c>
      <c r="AY638" s="152" t="s">
        <v>152</v>
      </c>
    </row>
    <row r="639" spans="2:51" s="12" customFormat="1" ht="10">
      <c r="B639" s="150"/>
      <c r="D639" s="151" t="s">
        <v>163</v>
      </c>
      <c r="E639" s="152" t="s">
        <v>19</v>
      </c>
      <c r="F639" s="153" t="s">
        <v>698</v>
      </c>
      <c r="H639" s="154">
        <v>-3.8</v>
      </c>
      <c r="I639" s="155"/>
      <c r="L639" s="150"/>
      <c r="M639" s="156"/>
      <c r="T639" s="157"/>
      <c r="AT639" s="152" t="s">
        <v>163</v>
      </c>
      <c r="AU639" s="152" t="s">
        <v>82</v>
      </c>
      <c r="AV639" s="12" t="s">
        <v>82</v>
      </c>
      <c r="AW639" s="12" t="s">
        <v>33</v>
      </c>
      <c r="AX639" s="12" t="s">
        <v>72</v>
      </c>
      <c r="AY639" s="152" t="s">
        <v>152</v>
      </c>
    </row>
    <row r="640" spans="2:51" s="13" customFormat="1" ht="10">
      <c r="B640" s="158"/>
      <c r="D640" s="151" t="s">
        <v>163</v>
      </c>
      <c r="E640" s="159" t="s">
        <v>19</v>
      </c>
      <c r="F640" s="160" t="s">
        <v>717</v>
      </c>
      <c r="H640" s="159" t="s">
        <v>19</v>
      </c>
      <c r="I640" s="161"/>
      <c r="L640" s="158"/>
      <c r="M640" s="162"/>
      <c r="T640" s="163"/>
      <c r="AT640" s="159" t="s">
        <v>163</v>
      </c>
      <c r="AU640" s="159" t="s">
        <v>82</v>
      </c>
      <c r="AV640" s="13" t="s">
        <v>80</v>
      </c>
      <c r="AW640" s="13" t="s">
        <v>33</v>
      </c>
      <c r="AX640" s="13" t="s">
        <v>72</v>
      </c>
      <c r="AY640" s="159" t="s">
        <v>152</v>
      </c>
    </row>
    <row r="641" spans="2:51" s="12" customFormat="1" ht="10">
      <c r="B641" s="150"/>
      <c r="D641" s="151" t="s">
        <v>163</v>
      </c>
      <c r="E641" s="152" t="s">
        <v>19</v>
      </c>
      <c r="F641" s="153" t="s">
        <v>695</v>
      </c>
      <c r="H641" s="154">
        <v>32.64</v>
      </c>
      <c r="I641" s="155"/>
      <c r="L641" s="150"/>
      <c r="M641" s="156"/>
      <c r="T641" s="157"/>
      <c r="AT641" s="152" t="s">
        <v>163</v>
      </c>
      <c r="AU641" s="152" t="s">
        <v>82</v>
      </c>
      <c r="AV641" s="12" t="s">
        <v>82</v>
      </c>
      <c r="AW641" s="12" t="s">
        <v>33</v>
      </c>
      <c r="AX641" s="12" t="s">
        <v>72</v>
      </c>
      <c r="AY641" s="152" t="s">
        <v>152</v>
      </c>
    </row>
    <row r="642" spans="2:51" s="13" customFormat="1" ht="10">
      <c r="B642" s="158"/>
      <c r="D642" s="151" t="s">
        <v>163</v>
      </c>
      <c r="E642" s="159" t="s">
        <v>19</v>
      </c>
      <c r="F642" s="160" t="s">
        <v>213</v>
      </c>
      <c r="H642" s="159" t="s">
        <v>19</v>
      </c>
      <c r="I642" s="161"/>
      <c r="L642" s="158"/>
      <c r="M642" s="162"/>
      <c r="T642" s="163"/>
      <c r="AT642" s="159" t="s">
        <v>163</v>
      </c>
      <c r="AU642" s="159" t="s">
        <v>82</v>
      </c>
      <c r="AV642" s="13" t="s">
        <v>80</v>
      </c>
      <c r="AW642" s="13" t="s">
        <v>33</v>
      </c>
      <c r="AX642" s="13" t="s">
        <v>72</v>
      </c>
      <c r="AY642" s="159" t="s">
        <v>152</v>
      </c>
    </row>
    <row r="643" spans="2:51" s="13" customFormat="1" ht="10">
      <c r="B643" s="158"/>
      <c r="D643" s="151" t="s">
        <v>163</v>
      </c>
      <c r="E643" s="159" t="s">
        <v>19</v>
      </c>
      <c r="F643" s="160" t="s">
        <v>718</v>
      </c>
      <c r="H643" s="159" t="s">
        <v>19</v>
      </c>
      <c r="I643" s="161"/>
      <c r="L643" s="158"/>
      <c r="M643" s="162"/>
      <c r="T643" s="163"/>
      <c r="AT643" s="159" t="s">
        <v>163</v>
      </c>
      <c r="AU643" s="159" t="s">
        <v>82</v>
      </c>
      <c r="AV643" s="13" t="s">
        <v>80</v>
      </c>
      <c r="AW643" s="13" t="s">
        <v>33</v>
      </c>
      <c r="AX643" s="13" t="s">
        <v>72</v>
      </c>
      <c r="AY643" s="159" t="s">
        <v>152</v>
      </c>
    </row>
    <row r="644" spans="2:51" s="12" customFormat="1" ht="10">
      <c r="B644" s="150"/>
      <c r="D644" s="151" t="s">
        <v>163</v>
      </c>
      <c r="E644" s="152" t="s">
        <v>19</v>
      </c>
      <c r="F644" s="153" t="s">
        <v>695</v>
      </c>
      <c r="H644" s="154">
        <v>32.64</v>
      </c>
      <c r="I644" s="155"/>
      <c r="L644" s="150"/>
      <c r="M644" s="156"/>
      <c r="T644" s="157"/>
      <c r="AT644" s="152" t="s">
        <v>163</v>
      </c>
      <c r="AU644" s="152" t="s">
        <v>82</v>
      </c>
      <c r="AV644" s="12" t="s">
        <v>82</v>
      </c>
      <c r="AW644" s="12" t="s">
        <v>33</v>
      </c>
      <c r="AX644" s="12" t="s">
        <v>72</v>
      </c>
      <c r="AY644" s="152" t="s">
        <v>152</v>
      </c>
    </row>
    <row r="645" spans="2:51" s="13" customFormat="1" ht="10">
      <c r="B645" s="158"/>
      <c r="D645" s="151" t="s">
        <v>163</v>
      </c>
      <c r="E645" s="159" t="s">
        <v>19</v>
      </c>
      <c r="F645" s="160" t="s">
        <v>295</v>
      </c>
      <c r="H645" s="159" t="s">
        <v>19</v>
      </c>
      <c r="I645" s="161"/>
      <c r="L645" s="158"/>
      <c r="M645" s="162"/>
      <c r="T645" s="163"/>
      <c r="AT645" s="159" t="s">
        <v>163</v>
      </c>
      <c r="AU645" s="159" t="s">
        <v>82</v>
      </c>
      <c r="AV645" s="13" t="s">
        <v>80</v>
      </c>
      <c r="AW645" s="13" t="s">
        <v>33</v>
      </c>
      <c r="AX645" s="13" t="s">
        <v>72</v>
      </c>
      <c r="AY645" s="159" t="s">
        <v>152</v>
      </c>
    </row>
    <row r="646" spans="2:51" s="12" customFormat="1" ht="10">
      <c r="B646" s="150"/>
      <c r="D646" s="151" t="s">
        <v>163</v>
      </c>
      <c r="E646" s="152" t="s">
        <v>19</v>
      </c>
      <c r="F646" s="153" t="s">
        <v>696</v>
      </c>
      <c r="H646" s="154">
        <v>88.32</v>
      </c>
      <c r="I646" s="155"/>
      <c r="L646" s="150"/>
      <c r="M646" s="156"/>
      <c r="T646" s="157"/>
      <c r="AT646" s="152" t="s">
        <v>163</v>
      </c>
      <c r="AU646" s="152" t="s">
        <v>82</v>
      </c>
      <c r="AV646" s="12" t="s">
        <v>82</v>
      </c>
      <c r="AW646" s="12" t="s">
        <v>33</v>
      </c>
      <c r="AX646" s="12" t="s">
        <v>72</v>
      </c>
      <c r="AY646" s="152" t="s">
        <v>152</v>
      </c>
    </row>
    <row r="647" spans="2:51" s="12" customFormat="1" ht="10">
      <c r="B647" s="150"/>
      <c r="D647" s="151" t="s">
        <v>163</v>
      </c>
      <c r="E647" s="152" t="s">
        <v>19</v>
      </c>
      <c r="F647" s="153" t="s">
        <v>697</v>
      </c>
      <c r="H647" s="154">
        <v>-0.62</v>
      </c>
      <c r="I647" s="155"/>
      <c r="L647" s="150"/>
      <c r="M647" s="156"/>
      <c r="T647" s="157"/>
      <c r="AT647" s="152" t="s">
        <v>163</v>
      </c>
      <c r="AU647" s="152" t="s">
        <v>82</v>
      </c>
      <c r="AV647" s="12" t="s">
        <v>82</v>
      </c>
      <c r="AW647" s="12" t="s">
        <v>33</v>
      </c>
      <c r="AX647" s="12" t="s">
        <v>72</v>
      </c>
      <c r="AY647" s="152" t="s">
        <v>152</v>
      </c>
    </row>
    <row r="648" spans="2:51" s="12" customFormat="1" ht="10">
      <c r="B648" s="150"/>
      <c r="D648" s="151" t="s">
        <v>163</v>
      </c>
      <c r="E648" s="152" t="s">
        <v>19</v>
      </c>
      <c r="F648" s="153" t="s">
        <v>697</v>
      </c>
      <c r="H648" s="154">
        <v>-0.62</v>
      </c>
      <c r="I648" s="155"/>
      <c r="L648" s="150"/>
      <c r="M648" s="156"/>
      <c r="T648" s="157"/>
      <c r="AT648" s="152" t="s">
        <v>163</v>
      </c>
      <c r="AU648" s="152" t="s">
        <v>82</v>
      </c>
      <c r="AV648" s="12" t="s">
        <v>82</v>
      </c>
      <c r="AW648" s="12" t="s">
        <v>33</v>
      </c>
      <c r="AX648" s="12" t="s">
        <v>72</v>
      </c>
      <c r="AY648" s="152" t="s">
        <v>152</v>
      </c>
    </row>
    <row r="649" spans="2:51" s="12" customFormat="1" ht="10">
      <c r="B649" s="150"/>
      <c r="D649" s="151" t="s">
        <v>163</v>
      </c>
      <c r="E649" s="152" t="s">
        <v>19</v>
      </c>
      <c r="F649" s="153" t="s">
        <v>698</v>
      </c>
      <c r="H649" s="154">
        <v>-3.8</v>
      </c>
      <c r="I649" s="155"/>
      <c r="L649" s="150"/>
      <c r="M649" s="156"/>
      <c r="T649" s="157"/>
      <c r="AT649" s="152" t="s">
        <v>163</v>
      </c>
      <c r="AU649" s="152" t="s">
        <v>82</v>
      </c>
      <c r="AV649" s="12" t="s">
        <v>82</v>
      </c>
      <c r="AW649" s="12" t="s">
        <v>33</v>
      </c>
      <c r="AX649" s="12" t="s">
        <v>72</v>
      </c>
      <c r="AY649" s="152" t="s">
        <v>152</v>
      </c>
    </row>
    <row r="650" spans="2:51" s="13" customFormat="1" ht="10">
      <c r="B650" s="158"/>
      <c r="D650" s="151" t="s">
        <v>163</v>
      </c>
      <c r="E650" s="159" t="s">
        <v>19</v>
      </c>
      <c r="F650" s="160" t="s">
        <v>719</v>
      </c>
      <c r="H650" s="159" t="s">
        <v>19</v>
      </c>
      <c r="I650" s="161"/>
      <c r="L650" s="158"/>
      <c r="M650" s="162"/>
      <c r="T650" s="163"/>
      <c r="AT650" s="159" t="s">
        <v>163</v>
      </c>
      <c r="AU650" s="159" t="s">
        <v>82</v>
      </c>
      <c r="AV650" s="13" t="s">
        <v>80</v>
      </c>
      <c r="AW650" s="13" t="s">
        <v>33</v>
      </c>
      <c r="AX650" s="13" t="s">
        <v>72</v>
      </c>
      <c r="AY650" s="159" t="s">
        <v>152</v>
      </c>
    </row>
    <row r="651" spans="2:51" s="12" customFormat="1" ht="10">
      <c r="B651" s="150"/>
      <c r="D651" s="151" t="s">
        <v>163</v>
      </c>
      <c r="E651" s="152" t="s">
        <v>19</v>
      </c>
      <c r="F651" s="153" t="s">
        <v>700</v>
      </c>
      <c r="H651" s="154">
        <v>86.08</v>
      </c>
      <c r="I651" s="155"/>
      <c r="L651" s="150"/>
      <c r="M651" s="156"/>
      <c r="T651" s="157"/>
      <c r="AT651" s="152" t="s">
        <v>163</v>
      </c>
      <c r="AU651" s="152" t="s">
        <v>82</v>
      </c>
      <c r="AV651" s="12" t="s">
        <v>82</v>
      </c>
      <c r="AW651" s="12" t="s">
        <v>33</v>
      </c>
      <c r="AX651" s="12" t="s">
        <v>72</v>
      </c>
      <c r="AY651" s="152" t="s">
        <v>152</v>
      </c>
    </row>
    <row r="652" spans="2:51" s="12" customFormat="1" ht="10">
      <c r="B652" s="150"/>
      <c r="D652" s="151" t="s">
        <v>163</v>
      </c>
      <c r="E652" s="152" t="s">
        <v>19</v>
      </c>
      <c r="F652" s="153" t="s">
        <v>697</v>
      </c>
      <c r="H652" s="154">
        <v>-0.62</v>
      </c>
      <c r="I652" s="155"/>
      <c r="L652" s="150"/>
      <c r="M652" s="156"/>
      <c r="T652" s="157"/>
      <c r="AT652" s="152" t="s">
        <v>163</v>
      </c>
      <c r="AU652" s="152" t="s">
        <v>82</v>
      </c>
      <c r="AV652" s="12" t="s">
        <v>82</v>
      </c>
      <c r="AW652" s="12" t="s">
        <v>33</v>
      </c>
      <c r="AX652" s="12" t="s">
        <v>72</v>
      </c>
      <c r="AY652" s="152" t="s">
        <v>152</v>
      </c>
    </row>
    <row r="653" spans="2:51" s="12" customFormat="1" ht="10">
      <c r="B653" s="150"/>
      <c r="D653" s="151" t="s">
        <v>163</v>
      </c>
      <c r="E653" s="152" t="s">
        <v>19</v>
      </c>
      <c r="F653" s="153" t="s">
        <v>697</v>
      </c>
      <c r="H653" s="154">
        <v>-0.62</v>
      </c>
      <c r="I653" s="155"/>
      <c r="L653" s="150"/>
      <c r="M653" s="156"/>
      <c r="T653" s="157"/>
      <c r="AT653" s="152" t="s">
        <v>163</v>
      </c>
      <c r="AU653" s="152" t="s">
        <v>82</v>
      </c>
      <c r="AV653" s="12" t="s">
        <v>82</v>
      </c>
      <c r="AW653" s="12" t="s">
        <v>33</v>
      </c>
      <c r="AX653" s="12" t="s">
        <v>72</v>
      </c>
      <c r="AY653" s="152" t="s">
        <v>152</v>
      </c>
    </row>
    <row r="654" spans="2:51" s="12" customFormat="1" ht="10">
      <c r="B654" s="150"/>
      <c r="D654" s="151" t="s">
        <v>163</v>
      </c>
      <c r="E654" s="152" t="s">
        <v>19</v>
      </c>
      <c r="F654" s="153" t="s">
        <v>697</v>
      </c>
      <c r="H654" s="154">
        <v>-0.62</v>
      </c>
      <c r="I654" s="155"/>
      <c r="L654" s="150"/>
      <c r="M654" s="156"/>
      <c r="T654" s="157"/>
      <c r="AT654" s="152" t="s">
        <v>163</v>
      </c>
      <c r="AU654" s="152" t="s">
        <v>82</v>
      </c>
      <c r="AV654" s="12" t="s">
        <v>82</v>
      </c>
      <c r="AW654" s="12" t="s">
        <v>33</v>
      </c>
      <c r="AX654" s="12" t="s">
        <v>72</v>
      </c>
      <c r="AY654" s="152" t="s">
        <v>152</v>
      </c>
    </row>
    <row r="655" spans="2:51" s="12" customFormat="1" ht="10">
      <c r="B655" s="150"/>
      <c r="D655" s="151" t="s">
        <v>163</v>
      </c>
      <c r="E655" s="152" t="s">
        <v>19</v>
      </c>
      <c r="F655" s="153" t="s">
        <v>698</v>
      </c>
      <c r="H655" s="154">
        <v>-3.8</v>
      </c>
      <c r="I655" s="155"/>
      <c r="L655" s="150"/>
      <c r="M655" s="156"/>
      <c r="T655" s="157"/>
      <c r="AT655" s="152" t="s">
        <v>163</v>
      </c>
      <c r="AU655" s="152" t="s">
        <v>82</v>
      </c>
      <c r="AV655" s="12" t="s">
        <v>82</v>
      </c>
      <c r="AW655" s="12" t="s">
        <v>33</v>
      </c>
      <c r="AX655" s="12" t="s">
        <v>72</v>
      </c>
      <c r="AY655" s="152" t="s">
        <v>152</v>
      </c>
    </row>
    <row r="656" spans="2:51" s="13" customFormat="1" ht="10">
      <c r="B656" s="158"/>
      <c r="D656" s="151" t="s">
        <v>163</v>
      </c>
      <c r="E656" s="159" t="s">
        <v>19</v>
      </c>
      <c r="F656" s="160" t="s">
        <v>720</v>
      </c>
      <c r="H656" s="159" t="s">
        <v>19</v>
      </c>
      <c r="I656" s="161"/>
      <c r="L656" s="158"/>
      <c r="M656" s="162"/>
      <c r="T656" s="163"/>
      <c r="AT656" s="159" t="s">
        <v>163</v>
      </c>
      <c r="AU656" s="159" t="s">
        <v>82</v>
      </c>
      <c r="AV656" s="13" t="s">
        <v>80</v>
      </c>
      <c r="AW656" s="13" t="s">
        <v>33</v>
      </c>
      <c r="AX656" s="13" t="s">
        <v>72</v>
      </c>
      <c r="AY656" s="159" t="s">
        <v>152</v>
      </c>
    </row>
    <row r="657" spans="2:51" s="12" customFormat="1" ht="10">
      <c r="B657" s="150"/>
      <c r="D657" s="151" t="s">
        <v>163</v>
      </c>
      <c r="E657" s="152" t="s">
        <v>19</v>
      </c>
      <c r="F657" s="153" t="s">
        <v>702</v>
      </c>
      <c r="H657" s="154">
        <v>19.55</v>
      </c>
      <c r="I657" s="155"/>
      <c r="L657" s="150"/>
      <c r="M657" s="156"/>
      <c r="T657" s="157"/>
      <c r="AT657" s="152" t="s">
        <v>163</v>
      </c>
      <c r="AU657" s="152" t="s">
        <v>82</v>
      </c>
      <c r="AV657" s="12" t="s">
        <v>82</v>
      </c>
      <c r="AW657" s="12" t="s">
        <v>33</v>
      </c>
      <c r="AX657" s="12" t="s">
        <v>72</v>
      </c>
      <c r="AY657" s="152" t="s">
        <v>152</v>
      </c>
    </row>
    <row r="658" spans="2:51" s="13" customFormat="1" ht="10">
      <c r="B658" s="158"/>
      <c r="D658" s="151" t="s">
        <v>163</v>
      </c>
      <c r="E658" s="159" t="s">
        <v>19</v>
      </c>
      <c r="F658" s="160" t="s">
        <v>721</v>
      </c>
      <c r="H658" s="159" t="s">
        <v>19</v>
      </c>
      <c r="I658" s="161"/>
      <c r="L658" s="158"/>
      <c r="M658" s="162"/>
      <c r="T658" s="163"/>
      <c r="AT658" s="159" t="s">
        <v>163</v>
      </c>
      <c r="AU658" s="159" t="s">
        <v>82</v>
      </c>
      <c r="AV658" s="13" t="s">
        <v>80</v>
      </c>
      <c r="AW658" s="13" t="s">
        <v>33</v>
      </c>
      <c r="AX658" s="13" t="s">
        <v>72</v>
      </c>
      <c r="AY658" s="159" t="s">
        <v>152</v>
      </c>
    </row>
    <row r="659" spans="2:51" s="12" customFormat="1" ht="10">
      <c r="B659" s="150"/>
      <c r="D659" s="151" t="s">
        <v>163</v>
      </c>
      <c r="E659" s="152" t="s">
        <v>19</v>
      </c>
      <c r="F659" s="153" t="s">
        <v>704</v>
      </c>
      <c r="H659" s="154">
        <v>17.510000000000002</v>
      </c>
      <c r="I659" s="155"/>
      <c r="L659" s="150"/>
      <c r="M659" s="156"/>
      <c r="T659" s="157"/>
      <c r="AT659" s="152" t="s">
        <v>163</v>
      </c>
      <c r="AU659" s="152" t="s">
        <v>82</v>
      </c>
      <c r="AV659" s="12" t="s">
        <v>82</v>
      </c>
      <c r="AW659" s="12" t="s">
        <v>33</v>
      </c>
      <c r="AX659" s="12" t="s">
        <v>72</v>
      </c>
      <c r="AY659" s="152" t="s">
        <v>152</v>
      </c>
    </row>
    <row r="660" spans="2:51" s="13" customFormat="1" ht="10">
      <c r="B660" s="158"/>
      <c r="D660" s="151" t="s">
        <v>163</v>
      </c>
      <c r="E660" s="159" t="s">
        <v>19</v>
      </c>
      <c r="F660" s="160" t="s">
        <v>722</v>
      </c>
      <c r="H660" s="159" t="s">
        <v>19</v>
      </c>
      <c r="I660" s="161"/>
      <c r="L660" s="158"/>
      <c r="M660" s="162"/>
      <c r="T660" s="163"/>
      <c r="AT660" s="159" t="s">
        <v>163</v>
      </c>
      <c r="AU660" s="159" t="s">
        <v>82</v>
      </c>
      <c r="AV660" s="13" t="s">
        <v>80</v>
      </c>
      <c r="AW660" s="13" t="s">
        <v>33</v>
      </c>
      <c r="AX660" s="13" t="s">
        <v>72</v>
      </c>
      <c r="AY660" s="159" t="s">
        <v>152</v>
      </c>
    </row>
    <row r="661" spans="2:51" s="12" customFormat="1" ht="10">
      <c r="B661" s="150"/>
      <c r="D661" s="151" t="s">
        <v>163</v>
      </c>
      <c r="E661" s="152" t="s">
        <v>19</v>
      </c>
      <c r="F661" s="153" t="s">
        <v>706</v>
      </c>
      <c r="H661" s="154">
        <v>46.08</v>
      </c>
      <c r="I661" s="155"/>
      <c r="L661" s="150"/>
      <c r="M661" s="156"/>
      <c r="T661" s="157"/>
      <c r="AT661" s="152" t="s">
        <v>163</v>
      </c>
      <c r="AU661" s="152" t="s">
        <v>82</v>
      </c>
      <c r="AV661" s="12" t="s">
        <v>82</v>
      </c>
      <c r="AW661" s="12" t="s">
        <v>33</v>
      </c>
      <c r="AX661" s="12" t="s">
        <v>72</v>
      </c>
      <c r="AY661" s="152" t="s">
        <v>152</v>
      </c>
    </row>
    <row r="662" spans="2:51" s="12" customFormat="1" ht="10">
      <c r="B662" s="150"/>
      <c r="D662" s="151" t="s">
        <v>163</v>
      </c>
      <c r="E662" s="152" t="s">
        <v>19</v>
      </c>
      <c r="F662" s="153" t="s">
        <v>723</v>
      </c>
      <c r="H662" s="154">
        <v>-7.44</v>
      </c>
      <c r="I662" s="155"/>
      <c r="L662" s="150"/>
      <c r="M662" s="156"/>
      <c r="T662" s="157"/>
      <c r="AT662" s="152" t="s">
        <v>163</v>
      </c>
      <c r="AU662" s="152" t="s">
        <v>82</v>
      </c>
      <c r="AV662" s="12" t="s">
        <v>82</v>
      </c>
      <c r="AW662" s="12" t="s">
        <v>33</v>
      </c>
      <c r="AX662" s="12" t="s">
        <v>72</v>
      </c>
      <c r="AY662" s="152" t="s">
        <v>152</v>
      </c>
    </row>
    <row r="663" spans="2:51" s="13" customFormat="1" ht="10">
      <c r="B663" s="158"/>
      <c r="D663" s="151" t="s">
        <v>163</v>
      </c>
      <c r="E663" s="159" t="s">
        <v>19</v>
      </c>
      <c r="F663" s="160" t="s">
        <v>724</v>
      </c>
      <c r="H663" s="159" t="s">
        <v>19</v>
      </c>
      <c r="I663" s="161"/>
      <c r="L663" s="158"/>
      <c r="M663" s="162"/>
      <c r="T663" s="163"/>
      <c r="AT663" s="159" t="s">
        <v>163</v>
      </c>
      <c r="AU663" s="159" t="s">
        <v>82</v>
      </c>
      <c r="AV663" s="13" t="s">
        <v>80</v>
      </c>
      <c r="AW663" s="13" t="s">
        <v>33</v>
      </c>
      <c r="AX663" s="13" t="s">
        <v>72</v>
      </c>
      <c r="AY663" s="159" t="s">
        <v>152</v>
      </c>
    </row>
    <row r="664" spans="2:51" s="12" customFormat="1" ht="10">
      <c r="B664" s="150"/>
      <c r="D664" s="151" t="s">
        <v>163</v>
      </c>
      <c r="E664" s="152" t="s">
        <v>19</v>
      </c>
      <c r="F664" s="153" t="s">
        <v>708</v>
      </c>
      <c r="H664" s="154">
        <v>40.64</v>
      </c>
      <c r="I664" s="155"/>
      <c r="L664" s="150"/>
      <c r="M664" s="156"/>
      <c r="T664" s="157"/>
      <c r="AT664" s="152" t="s">
        <v>163</v>
      </c>
      <c r="AU664" s="152" t="s">
        <v>82</v>
      </c>
      <c r="AV664" s="12" t="s">
        <v>82</v>
      </c>
      <c r="AW664" s="12" t="s">
        <v>33</v>
      </c>
      <c r="AX664" s="12" t="s">
        <v>72</v>
      </c>
      <c r="AY664" s="152" t="s">
        <v>152</v>
      </c>
    </row>
    <row r="665" spans="2:51" s="12" customFormat="1" ht="10">
      <c r="B665" s="150"/>
      <c r="D665" s="151" t="s">
        <v>163</v>
      </c>
      <c r="E665" s="152" t="s">
        <v>19</v>
      </c>
      <c r="F665" s="153" t="s">
        <v>697</v>
      </c>
      <c r="H665" s="154">
        <v>-0.62</v>
      </c>
      <c r="I665" s="155"/>
      <c r="L665" s="150"/>
      <c r="M665" s="156"/>
      <c r="T665" s="157"/>
      <c r="AT665" s="152" t="s">
        <v>163</v>
      </c>
      <c r="AU665" s="152" t="s">
        <v>82</v>
      </c>
      <c r="AV665" s="12" t="s">
        <v>82</v>
      </c>
      <c r="AW665" s="12" t="s">
        <v>33</v>
      </c>
      <c r="AX665" s="12" t="s">
        <v>72</v>
      </c>
      <c r="AY665" s="152" t="s">
        <v>152</v>
      </c>
    </row>
    <row r="666" spans="2:51" s="13" customFormat="1" ht="10">
      <c r="B666" s="158"/>
      <c r="D666" s="151" t="s">
        <v>163</v>
      </c>
      <c r="E666" s="159" t="s">
        <v>19</v>
      </c>
      <c r="F666" s="160" t="s">
        <v>725</v>
      </c>
      <c r="H666" s="159" t="s">
        <v>19</v>
      </c>
      <c r="I666" s="161"/>
      <c r="L666" s="158"/>
      <c r="M666" s="162"/>
      <c r="T666" s="163"/>
      <c r="AT666" s="159" t="s">
        <v>163</v>
      </c>
      <c r="AU666" s="159" t="s">
        <v>82</v>
      </c>
      <c r="AV666" s="13" t="s">
        <v>80</v>
      </c>
      <c r="AW666" s="13" t="s">
        <v>33</v>
      </c>
      <c r="AX666" s="13" t="s">
        <v>72</v>
      </c>
      <c r="AY666" s="159" t="s">
        <v>152</v>
      </c>
    </row>
    <row r="667" spans="2:51" s="12" customFormat="1" ht="10">
      <c r="B667" s="150"/>
      <c r="D667" s="151" t="s">
        <v>163</v>
      </c>
      <c r="E667" s="152" t="s">
        <v>19</v>
      </c>
      <c r="F667" s="153" t="s">
        <v>710</v>
      </c>
      <c r="H667" s="154">
        <v>43.52</v>
      </c>
      <c r="I667" s="155"/>
      <c r="L667" s="150"/>
      <c r="M667" s="156"/>
      <c r="T667" s="157"/>
      <c r="AT667" s="152" t="s">
        <v>163</v>
      </c>
      <c r="AU667" s="152" t="s">
        <v>82</v>
      </c>
      <c r="AV667" s="12" t="s">
        <v>82</v>
      </c>
      <c r="AW667" s="12" t="s">
        <v>33</v>
      </c>
      <c r="AX667" s="12" t="s">
        <v>72</v>
      </c>
      <c r="AY667" s="152" t="s">
        <v>152</v>
      </c>
    </row>
    <row r="668" spans="2:51" s="12" customFormat="1" ht="10">
      <c r="B668" s="150"/>
      <c r="D668" s="151" t="s">
        <v>163</v>
      </c>
      <c r="E668" s="152" t="s">
        <v>19</v>
      </c>
      <c r="F668" s="153" t="s">
        <v>697</v>
      </c>
      <c r="H668" s="154">
        <v>-0.62</v>
      </c>
      <c r="I668" s="155"/>
      <c r="L668" s="150"/>
      <c r="M668" s="156"/>
      <c r="T668" s="157"/>
      <c r="AT668" s="152" t="s">
        <v>163</v>
      </c>
      <c r="AU668" s="152" t="s">
        <v>82</v>
      </c>
      <c r="AV668" s="12" t="s">
        <v>82</v>
      </c>
      <c r="AW668" s="12" t="s">
        <v>33</v>
      </c>
      <c r="AX668" s="12" t="s">
        <v>72</v>
      </c>
      <c r="AY668" s="152" t="s">
        <v>152</v>
      </c>
    </row>
    <row r="669" spans="2:51" s="12" customFormat="1" ht="10">
      <c r="B669" s="150"/>
      <c r="D669" s="151" t="s">
        <v>163</v>
      </c>
      <c r="E669" s="152" t="s">
        <v>19</v>
      </c>
      <c r="F669" s="153" t="s">
        <v>726</v>
      </c>
      <c r="H669" s="154">
        <v>-7.05</v>
      </c>
      <c r="I669" s="155"/>
      <c r="L669" s="150"/>
      <c r="M669" s="156"/>
      <c r="T669" s="157"/>
      <c r="AT669" s="152" t="s">
        <v>163</v>
      </c>
      <c r="AU669" s="152" t="s">
        <v>82</v>
      </c>
      <c r="AV669" s="12" t="s">
        <v>82</v>
      </c>
      <c r="AW669" s="12" t="s">
        <v>33</v>
      </c>
      <c r="AX669" s="12" t="s">
        <v>72</v>
      </c>
      <c r="AY669" s="152" t="s">
        <v>152</v>
      </c>
    </row>
    <row r="670" spans="2:51" s="13" customFormat="1" ht="10">
      <c r="B670" s="158"/>
      <c r="D670" s="151" t="s">
        <v>163</v>
      </c>
      <c r="E670" s="159" t="s">
        <v>19</v>
      </c>
      <c r="F670" s="160" t="s">
        <v>727</v>
      </c>
      <c r="H670" s="159" t="s">
        <v>19</v>
      </c>
      <c r="I670" s="161"/>
      <c r="L670" s="158"/>
      <c r="M670" s="162"/>
      <c r="T670" s="163"/>
      <c r="AT670" s="159" t="s">
        <v>163</v>
      </c>
      <c r="AU670" s="159" t="s">
        <v>82</v>
      </c>
      <c r="AV670" s="13" t="s">
        <v>80</v>
      </c>
      <c r="AW670" s="13" t="s">
        <v>33</v>
      </c>
      <c r="AX670" s="13" t="s">
        <v>72</v>
      </c>
      <c r="AY670" s="159" t="s">
        <v>152</v>
      </c>
    </row>
    <row r="671" spans="2:51" s="12" customFormat="1" ht="10">
      <c r="B671" s="150"/>
      <c r="D671" s="151" t="s">
        <v>163</v>
      </c>
      <c r="E671" s="152" t="s">
        <v>19</v>
      </c>
      <c r="F671" s="153" t="s">
        <v>713</v>
      </c>
      <c r="H671" s="154">
        <v>18.02</v>
      </c>
      <c r="I671" s="155"/>
      <c r="L671" s="150"/>
      <c r="M671" s="156"/>
      <c r="T671" s="157"/>
      <c r="AT671" s="152" t="s">
        <v>163</v>
      </c>
      <c r="AU671" s="152" t="s">
        <v>82</v>
      </c>
      <c r="AV671" s="12" t="s">
        <v>82</v>
      </c>
      <c r="AW671" s="12" t="s">
        <v>33</v>
      </c>
      <c r="AX671" s="12" t="s">
        <v>72</v>
      </c>
      <c r="AY671" s="152" t="s">
        <v>152</v>
      </c>
    </row>
    <row r="672" spans="2:51" s="13" customFormat="1" ht="10">
      <c r="B672" s="158"/>
      <c r="D672" s="151" t="s">
        <v>163</v>
      </c>
      <c r="E672" s="159" t="s">
        <v>19</v>
      </c>
      <c r="F672" s="160" t="s">
        <v>728</v>
      </c>
      <c r="H672" s="159" t="s">
        <v>19</v>
      </c>
      <c r="I672" s="161"/>
      <c r="L672" s="158"/>
      <c r="M672" s="162"/>
      <c r="T672" s="163"/>
      <c r="AT672" s="159" t="s">
        <v>163</v>
      </c>
      <c r="AU672" s="159" t="s">
        <v>82</v>
      </c>
      <c r="AV672" s="13" t="s">
        <v>80</v>
      </c>
      <c r="AW672" s="13" t="s">
        <v>33</v>
      </c>
      <c r="AX672" s="13" t="s">
        <v>72</v>
      </c>
      <c r="AY672" s="159" t="s">
        <v>152</v>
      </c>
    </row>
    <row r="673" spans="2:51" s="12" customFormat="1" ht="10">
      <c r="B673" s="150"/>
      <c r="D673" s="151" t="s">
        <v>163</v>
      </c>
      <c r="E673" s="152" t="s">
        <v>19</v>
      </c>
      <c r="F673" s="153" t="s">
        <v>702</v>
      </c>
      <c r="H673" s="154">
        <v>19.55</v>
      </c>
      <c r="I673" s="155"/>
      <c r="L673" s="150"/>
      <c r="M673" s="156"/>
      <c r="T673" s="157"/>
      <c r="AT673" s="152" t="s">
        <v>163</v>
      </c>
      <c r="AU673" s="152" t="s">
        <v>82</v>
      </c>
      <c r="AV673" s="12" t="s">
        <v>82</v>
      </c>
      <c r="AW673" s="12" t="s">
        <v>33</v>
      </c>
      <c r="AX673" s="12" t="s">
        <v>72</v>
      </c>
      <c r="AY673" s="152" t="s">
        <v>152</v>
      </c>
    </row>
    <row r="674" spans="2:51" s="13" customFormat="1" ht="10">
      <c r="B674" s="158"/>
      <c r="D674" s="151" t="s">
        <v>163</v>
      </c>
      <c r="E674" s="159" t="s">
        <v>19</v>
      </c>
      <c r="F674" s="160" t="s">
        <v>729</v>
      </c>
      <c r="H674" s="159" t="s">
        <v>19</v>
      </c>
      <c r="I674" s="161"/>
      <c r="L674" s="158"/>
      <c r="M674" s="162"/>
      <c r="T674" s="163"/>
      <c r="AT674" s="159" t="s">
        <v>163</v>
      </c>
      <c r="AU674" s="159" t="s">
        <v>82</v>
      </c>
      <c r="AV674" s="13" t="s">
        <v>80</v>
      </c>
      <c r="AW674" s="13" t="s">
        <v>33</v>
      </c>
      <c r="AX674" s="13" t="s">
        <v>72</v>
      </c>
      <c r="AY674" s="159" t="s">
        <v>152</v>
      </c>
    </row>
    <row r="675" spans="2:51" s="12" customFormat="1" ht="10">
      <c r="B675" s="150"/>
      <c r="D675" s="151" t="s">
        <v>163</v>
      </c>
      <c r="E675" s="152" t="s">
        <v>19</v>
      </c>
      <c r="F675" s="153" t="s">
        <v>716</v>
      </c>
      <c r="H675" s="154">
        <v>84.48</v>
      </c>
      <c r="I675" s="155"/>
      <c r="L675" s="150"/>
      <c r="M675" s="156"/>
      <c r="T675" s="157"/>
      <c r="AT675" s="152" t="s">
        <v>163</v>
      </c>
      <c r="AU675" s="152" t="s">
        <v>82</v>
      </c>
      <c r="AV675" s="12" t="s">
        <v>82</v>
      </c>
      <c r="AW675" s="12" t="s">
        <v>33</v>
      </c>
      <c r="AX675" s="12" t="s">
        <v>72</v>
      </c>
      <c r="AY675" s="152" t="s">
        <v>152</v>
      </c>
    </row>
    <row r="676" spans="2:51" s="12" customFormat="1" ht="10">
      <c r="B676" s="150"/>
      <c r="D676" s="151" t="s">
        <v>163</v>
      </c>
      <c r="E676" s="152" t="s">
        <v>19</v>
      </c>
      <c r="F676" s="153" t="s">
        <v>697</v>
      </c>
      <c r="H676" s="154">
        <v>-0.62</v>
      </c>
      <c r="I676" s="155"/>
      <c r="L676" s="150"/>
      <c r="M676" s="156"/>
      <c r="T676" s="157"/>
      <c r="AT676" s="152" t="s">
        <v>163</v>
      </c>
      <c r="AU676" s="152" t="s">
        <v>82</v>
      </c>
      <c r="AV676" s="12" t="s">
        <v>82</v>
      </c>
      <c r="AW676" s="12" t="s">
        <v>33</v>
      </c>
      <c r="AX676" s="12" t="s">
        <v>72</v>
      </c>
      <c r="AY676" s="152" t="s">
        <v>152</v>
      </c>
    </row>
    <row r="677" spans="2:51" s="12" customFormat="1" ht="10">
      <c r="B677" s="150"/>
      <c r="D677" s="151" t="s">
        <v>163</v>
      </c>
      <c r="E677" s="152" t="s">
        <v>19</v>
      </c>
      <c r="F677" s="153" t="s">
        <v>697</v>
      </c>
      <c r="H677" s="154">
        <v>-0.62</v>
      </c>
      <c r="I677" s="155"/>
      <c r="L677" s="150"/>
      <c r="M677" s="156"/>
      <c r="T677" s="157"/>
      <c r="AT677" s="152" t="s">
        <v>163</v>
      </c>
      <c r="AU677" s="152" t="s">
        <v>82</v>
      </c>
      <c r="AV677" s="12" t="s">
        <v>82</v>
      </c>
      <c r="AW677" s="12" t="s">
        <v>33</v>
      </c>
      <c r="AX677" s="12" t="s">
        <v>72</v>
      </c>
      <c r="AY677" s="152" t="s">
        <v>152</v>
      </c>
    </row>
    <row r="678" spans="2:51" s="12" customFormat="1" ht="10">
      <c r="B678" s="150"/>
      <c r="D678" s="151" t="s">
        <v>163</v>
      </c>
      <c r="E678" s="152" t="s">
        <v>19</v>
      </c>
      <c r="F678" s="153" t="s">
        <v>697</v>
      </c>
      <c r="H678" s="154">
        <v>-0.62</v>
      </c>
      <c r="I678" s="155"/>
      <c r="L678" s="150"/>
      <c r="M678" s="156"/>
      <c r="T678" s="157"/>
      <c r="AT678" s="152" t="s">
        <v>163</v>
      </c>
      <c r="AU678" s="152" t="s">
        <v>82</v>
      </c>
      <c r="AV678" s="12" t="s">
        <v>82</v>
      </c>
      <c r="AW678" s="12" t="s">
        <v>33</v>
      </c>
      <c r="AX678" s="12" t="s">
        <v>72</v>
      </c>
      <c r="AY678" s="152" t="s">
        <v>152</v>
      </c>
    </row>
    <row r="679" spans="2:51" s="12" customFormat="1" ht="10">
      <c r="B679" s="150"/>
      <c r="D679" s="151" t="s">
        <v>163</v>
      </c>
      <c r="E679" s="152" t="s">
        <v>19</v>
      </c>
      <c r="F679" s="153" t="s">
        <v>698</v>
      </c>
      <c r="H679" s="154">
        <v>-3.8</v>
      </c>
      <c r="I679" s="155"/>
      <c r="L679" s="150"/>
      <c r="M679" s="156"/>
      <c r="T679" s="157"/>
      <c r="AT679" s="152" t="s">
        <v>163</v>
      </c>
      <c r="AU679" s="152" t="s">
        <v>82</v>
      </c>
      <c r="AV679" s="12" t="s">
        <v>82</v>
      </c>
      <c r="AW679" s="12" t="s">
        <v>33</v>
      </c>
      <c r="AX679" s="12" t="s">
        <v>72</v>
      </c>
      <c r="AY679" s="152" t="s">
        <v>152</v>
      </c>
    </row>
    <row r="680" spans="2:51" s="13" customFormat="1" ht="10">
      <c r="B680" s="158"/>
      <c r="D680" s="151" t="s">
        <v>163</v>
      </c>
      <c r="E680" s="159" t="s">
        <v>19</v>
      </c>
      <c r="F680" s="160" t="s">
        <v>296</v>
      </c>
      <c r="H680" s="159" t="s">
        <v>19</v>
      </c>
      <c r="I680" s="161"/>
      <c r="L680" s="158"/>
      <c r="M680" s="162"/>
      <c r="T680" s="163"/>
      <c r="AT680" s="159" t="s">
        <v>163</v>
      </c>
      <c r="AU680" s="159" t="s">
        <v>82</v>
      </c>
      <c r="AV680" s="13" t="s">
        <v>80</v>
      </c>
      <c r="AW680" s="13" t="s">
        <v>33</v>
      </c>
      <c r="AX680" s="13" t="s">
        <v>72</v>
      </c>
      <c r="AY680" s="159" t="s">
        <v>152</v>
      </c>
    </row>
    <row r="681" spans="2:51" s="12" customFormat="1" ht="10">
      <c r="B681" s="150"/>
      <c r="D681" s="151" t="s">
        <v>163</v>
      </c>
      <c r="E681" s="152" t="s">
        <v>19</v>
      </c>
      <c r="F681" s="153" t="s">
        <v>696</v>
      </c>
      <c r="H681" s="154">
        <v>88.32</v>
      </c>
      <c r="I681" s="155"/>
      <c r="L681" s="150"/>
      <c r="M681" s="156"/>
      <c r="T681" s="157"/>
      <c r="AT681" s="152" t="s">
        <v>163</v>
      </c>
      <c r="AU681" s="152" t="s">
        <v>82</v>
      </c>
      <c r="AV681" s="12" t="s">
        <v>82</v>
      </c>
      <c r="AW681" s="12" t="s">
        <v>33</v>
      </c>
      <c r="AX681" s="12" t="s">
        <v>72</v>
      </c>
      <c r="AY681" s="152" t="s">
        <v>152</v>
      </c>
    </row>
    <row r="682" spans="2:51" s="12" customFormat="1" ht="10">
      <c r="B682" s="150"/>
      <c r="D682" s="151" t="s">
        <v>163</v>
      </c>
      <c r="E682" s="152" t="s">
        <v>19</v>
      </c>
      <c r="F682" s="153" t="s">
        <v>697</v>
      </c>
      <c r="H682" s="154">
        <v>-0.62</v>
      </c>
      <c r="I682" s="155"/>
      <c r="L682" s="150"/>
      <c r="M682" s="156"/>
      <c r="T682" s="157"/>
      <c r="AT682" s="152" t="s">
        <v>163</v>
      </c>
      <c r="AU682" s="152" t="s">
        <v>82</v>
      </c>
      <c r="AV682" s="12" t="s">
        <v>82</v>
      </c>
      <c r="AW682" s="12" t="s">
        <v>33</v>
      </c>
      <c r="AX682" s="12" t="s">
        <v>72</v>
      </c>
      <c r="AY682" s="152" t="s">
        <v>152</v>
      </c>
    </row>
    <row r="683" spans="2:51" s="12" customFormat="1" ht="10">
      <c r="B683" s="150"/>
      <c r="D683" s="151" t="s">
        <v>163</v>
      </c>
      <c r="E683" s="152" t="s">
        <v>19</v>
      </c>
      <c r="F683" s="153" t="s">
        <v>697</v>
      </c>
      <c r="H683" s="154">
        <v>-0.62</v>
      </c>
      <c r="I683" s="155"/>
      <c r="L683" s="150"/>
      <c r="M683" s="156"/>
      <c r="T683" s="157"/>
      <c r="AT683" s="152" t="s">
        <v>163</v>
      </c>
      <c r="AU683" s="152" t="s">
        <v>82</v>
      </c>
      <c r="AV683" s="12" t="s">
        <v>82</v>
      </c>
      <c r="AW683" s="12" t="s">
        <v>33</v>
      </c>
      <c r="AX683" s="12" t="s">
        <v>72</v>
      </c>
      <c r="AY683" s="152" t="s">
        <v>152</v>
      </c>
    </row>
    <row r="684" spans="2:51" s="12" customFormat="1" ht="10">
      <c r="B684" s="150"/>
      <c r="D684" s="151" t="s">
        <v>163</v>
      </c>
      <c r="E684" s="152" t="s">
        <v>19</v>
      </c>
      <c r="F684" s="153" t="s">
        <v>698</v>
      </c>
      <c r="H684" s="154">
        <v>-3.8</v>
      </c>
      <c r="I684" s="155"/>
      <c r="L684" s="150"/>
      <c r="M684" s="156"/>
      <c r="T684" s="157"/>
      <c r="AT684" s="152" t="s">
        <v>163</v>
      </c>
      <c r="AU684" s="152" t="s">
        <v>82</v>
      </c>
      <c r="AV684" s="12" t="s">
        <v>82</v>
      </c>
      <c r="AW684" s="12" t="s">
        <v>33</v>
      </c>
      <c r="AX684" s="12" t="s">
        <v>72</v>
      </c>
      <c r="AY684" s="152" t="s">
        <v>152</v>
      </c>
    </row>
    <row r="685" spans="2:51" s="13" customFormat="1" ht="10">
      <c r="B685" s="158"/>
      <c r="D685" s="151" t="s">
        <v>163</v>
      </c>
      <c r="E685" s="159" t="s">
        <v>19</v>
      </c>
      <c r="F685" s="160" t="s">
        <v>730</v>
      </c>
      <c r="H685" s="159" t="s">
        <v>19</v>
      </c>
      <c r="I685" s="161"/>
      <c r="L685" s="158"/>
      <c r="M685" s="162"/>
      <c r="T685" s="163"/>
      <c r="AT685" s="159" t="s">
        <v>163</v>
      </c>
      <c r="AU685" s="159" t="s">
        <v>82</v>
      </c>
      <c r="AV685" s="13" t="s">
        <v>80</v>
      </c>
      <c r="AW685" s="13" t="s">
        <v>33</v>
      </c>
      <c r="AX685" s="13" t="s">
        <v>72</v>
      </c>
      <c r="AY685" s="159" t="s">
        <v>152</v>
      </c>
    </row>
    <row r="686" spans="2:51" s="12" customFormat="1" ht="10">
      <c r="B686" s="150"/>
      <c r="D686" s="151" t="s">
        <v>163</v>
      </c>
      <c r="E686" s="152" t="s">
        <v>19</v>
      </c>
      <c r="F686" s="153" t="s">
        <v>695</v>
      </c>
      <c r="H686" s="154">
        <v>32.64</v>
      </c>
      <c r="I686" s="155"/>
      <c r="L686" s="150"/>
      <c r="M686" s="156"/>
      <c r="T686" s="157"/>
      <c r="AT686" s="152" t="s">
        <v>163</v>
      </c>
      <c r="AU686" s="152" t="s">
        <v>82</v>
      </c>
      <c r="AV686" s="12" t="s">
        <v>82</v>
      </c>
      <c r="AW686" s="12" t="s">
        <v>33</v>
      </c>
      <c r="AX686" s="12" t="s">
        <v>72</v>
      </c>
      <c r="AY686" s="152" t="s">
        <v>152</v>
      </c>
    </row>
    <row r="687" spans="2:51" s="15" customFormat="1" ht="10">
      <c r="B687" s="171"/>
      <c r="D687" s="151" t="s">
        <v>163</v>
      </c>
      <c r="E687" s="172" t="s">
        <v>19</v>
      </c>
      <c r="F687" s="173" t="s">
        <v>236</v>
      </c>
      <c r="H687" s="174">
        <v>1826.9649999999999</v>
      </c>
      <c r="I687" s="175"/>
      <c r="L687" s="171"/>
      <c r="M687" s="176"/>
      <c r="T687" s="177"/>
      <c r="AT687" s="172" t="s">
        <v>163</v>
      </c>
      <c r="AU687" s="172" t="s">
        <v>82</v>
      </c>
      <c r="AV687" s="15" t="s">
        <v>95</v>
      </c>
      <c r="AW687" s="15" t="s">
        <v>33</v>
      </c>
      <c r="AX687" s="15" t="s">
        <v>72</v>
      </c>
      <c r="AY687" s="172" t="s">
        <v>152</v>
      </c>
    </row>
    <row r="688" spans="2:51" s="13" customFormat="1" ht="10">
      <c r="B688" s="158"/>
      <c r="D688" s="151" t="s">
        <v>163</v>
      </c>
      <c r="E688" s="159" t="s">
        <v>19</v>
      </c>
      <c r="F688" s="160" t="s">
        <v>731</v>
      </c>
      <c r="H688" s="159" t="s">
        <v>19</v>
      </c>
      <c r="I688" s="161"/>
      <c r="L688" s="158"/>
      <c r="M688" s="162"/>
      <c r="T688" s="163"/>
      <c r="AT688" s="159" t="s">
        <v>163</v>
      </c>
      <c r="AU688" s="159" t="s">
        <v>82</v>
      </c>
      <c r="AV688" s="13" t="s">
        <v>80</v>
      </c>
      <c r="AW688" s="13" t="s">
        <v>33</v>
      </c>
      <c r="AX688" s="13" t="s">
        <v>72</v>
      </c>
      <c r="AY688" s="159" t="s">
        <v>152</v>
      </c>
    </row>
    <row r="689" spans="2:65" s="12" customFormat="1" ht="10">
      <c r="B689" s="150"/>
      <c r="D689" s="151" t="s">
        <v>163</v>
      </c>
      <c r="E689" s="152" t="s">
        <v>19</v>
      </c>
      <c r="F689" s="153" t="s">
        <v>732</v>
      </c>
      <c r="H689" s="154">
        <v>-68.534999999999997</v>
      </c>
      <c r="I689" s="155"/>
      <c r="L689" s="150"/>
      <c r="M689" s="156"/>
      <c r="T689" s="157"/>
      <c r="AT689" s="152" t="s">
        <v>163</v>
      </c>
      <c r="AU689" s="152" t="s">
        <v>82</v>
      </c>
      <c r="AV689" s="12" t="s">
        <v>82</v>
      </c>
      <c r="AW689" s="12" t="s">
        <v>33</v>
      </c>
      <c r="AX689" s="12" t="s">
        <v>72</v>
      </c>
      <c r="AY689" s="152" t="s">
        <v>152</v>
      </c>
    </row>
    <row r="690" spans="2:65" s="15" customFormat="1" ht="10">
      <c r="B690" s="171"/>
      <c r="D690" s="151" t="s">
        <v>163</v>
      </c>
      <c r="E690" s="172" t="s">
        <v>19</v>
      </c>
      <c r="F690" s="173" t="s">
        <v>236</v>
      </c>
      <c r="H690" s="174">
        <v>-68.534999999999997</v>
      </c>
      <c r="I690" s="175"/>
      <c r="L690" s="171"/>
      <c r="M690" s="176"/>
      <c r="T690" s="177"/>
      <c r="AT690" s="172" t="s">
        <v>163</v>
      </c>
      <c r="AU690" s="172" t="s">
        <v>82</v>
      </c>
      <c r="AV690" s="15" t="s">
        <v>95</v>
      </c>
      <c r="AW690" s="15" t="s">
        <v>33</v>
      </c>
      <c r="AX690" s="15" t="s">
        <v>72</v>
      </c>
      <c r="AY690" s="172" t="s">
        <v>152</v>
      </c>
    </row>
    <row r="691" spans="2:65" s="14" customFormat="1" ht="10">
      <c r="B691" s="164"/>
      <c r="D691" s="151" t="s">
        <v>163</v>
      </c>
      <c r="E691" s="165" t="s">
        <v>19</v>
      </c>
      <c r="F691" s="166" t="s">
        <v>218</v>
      </c>
      <c r="H691" s="167">
        <v>1758.43</v>
      </c>
      <c r="I691" s="168"/>
      <c r="L691" s="164"/>
      <c r="M691" s="169"/>
      <c r="T691" s="170"/>
      <c r="AT691" s="165" t="s">
        <v>163</v>
      </c>
      <c r="AU691" s="165" t="s">
        <v>82</v>
      </c>
      <c r="AV691" s="14" t="s">
        <v>159</v>
      </c>
      <c r="AW691" s="14" t="s">
        <v>33</v>
      </c>
      <c r="AX691" s="14" t="s">
        <v>80</v>
      </c>
      <c r="AY691" s="165" t="s">
        <v>152</v>
      </c>
    </row>
    <row r="692" spans="2:65" s="1" customFormat="1" ht="16.5" customHeight="1">
      <c r="B692" s="34"/>
      <c r="C692" s="133" t="s">
        <v>733</v>
      </c>
      <c r="D692" s="133" t="s">
        <v>154</v>
      </c>
      <c r="E692" s="134" t="s">
        <v>734</v>
      </c>
      <c r="F692" s="135" t="s">
        <v>735</v>
      </c>
      <c r="G692" s="136" t="s">
        <v>157</v>
      </c>
      <c r="H692" s="137">
        <v>1758.43</v>
      </c>
      <c r="I692" s="138"/>
      <c r="J692" s="139">
        <f>ROUND(I692*H692,2)</f>
        <v>0</v>
      </c>
      <c r="K692" s="135" t="s">
        <v>158</v>
      </c>
      <c r="L692" s="34"/>
      <c r="M692" s="140" t="s">
        <v>19</v>
      </c>
      <c r="N692" s="141" t="s">
        <v>43</v>
      </c>
      <c r="P692" s="142">
        <f>O692*H692</f>
        <v>0</v>
      </c>
      <c r="Q692" s="142">
        <v>0</v>
      </c>
      <c r="R692" s="142">
        <f>Q692*H692</f>
        <v>0</v>
      </c>
      <c r="S692" s="142">
        <v>0</v>
      </c>
      <c r="T692" s="143">
        <f>S692*H692</f>
        <v>0</v>
      </c>
      <c r="AR692" s="144" t="s">
        <v>274</v>
      </c>
      <c r="AT692" s="144" t="s">
        <v>154</v>
      </c>
      <c r="AU692" s="144" t="s">
        <v>82</v>
      </c>
      <c r="AY692" s="19" t="s">
        <v>152</v>
      </c>
      <c r="BE692" s="145">
        <f>IF(N692="základní",J692,0)</f>
        <v>0</v>
      </c>
      <c r="BF692" s="145">
        <f>IF(N692="snížená",J692,0)</f>
        <v>0</v>
      </c>
      <c r="BG692" s="145">
        <f>IF(N692="zákl. přenesená",J692,0)</f>
        <v>0</v>
      </c>
      <c r="BH692" s="145">
        <f>IF(N692="sníž. přenesená",J692,0)</f>
        <v>0</v>
      </c>
      <c r="BI692" s="145">
        <f>IF(N692="nulová",J692,0)</f>
        <v>0</v>
      </c>
      <c r="BJ692" s="19" t="s">
        <v>80</v>
      </c>
      <c r="BK692" s="145">
        <f>ROUND(I692*H692,2)</f>
        <v>0</v>
      </c>
      <c r="BL692" s="19" t="s">
        <v>274</v>
      </c>
      <c r="BM692" s="144" t="s">
        <v>736</v>
      </c>
    </row>
    <row r="693" spans="2:65" s="1" customFormat="1" ht="10">
      <c r="B693" s="34"/>
      <c r="D693" s="146" t="s">
        <v>161</v>
      </c>
      <c r="F693" s="147" t="s">
        <v>737</v>
      </c>
      <c r="I693" s="148"/>
      <c r="L693" s="34"/>
      <c r="M693" s="149"/>
      <c r="T693" s="55"/>
      <c r="AT693" s="19" t="s">
        <v>161</v>
      </c>
      <c r="AU693" s="19" t="s">
        <v>82</v>
      </c>
    </row>
    <row r="694" spans="2:65" s="1" customFormat="1" ht="16.5" customHeight="1">
      <c r="B694" s="34"/>
      <c r="C694" s="133" t="s">
        <v>738</v>
      </c>
      <c r="D694" s="133" t="s">
        <v>154</v>
      </c>
      <c r="E694" s="134" t="s">
        <v>739</v>
      </c>
      <c r="F694" s="135" t="s">
        <v>740</v>
      </c>
      <c r="G694" s="136" t="s">
        <v>157</v>
      </c>
      <c r="H694" s="137">
        <v>343.76499999999999</v>
      </c>
      <c r="I694" s="138"/>
      <c r="J694" s="139">
        <f>ROUND(I694*H694,2)</f>
        <v>0</v>
      </c>
      <c r="K694" s="135" t="s">
        <v>19</v>
      </c>
      <c r="L694" s="34"/>
      <c r="M694" s="140" t="s">
        <v>19</v>
      </c>
      <c r="N694" s="141" t="s">
        <v>43</v>
      </c>
      <c r="P694" s="142">
        <f>O694*H694</f>
        <v>0</v>
      </c>
      <c r="Q694" s="142">
        <v>4.7999999999999996E-3</v>
      </c>
      <c r="R694" s="142">
        <f>Q694*H694</f>
        <v>1.6500719999999998</v>
      </c>
      <c r="S694" s="142">
        <v>0</v>
      </c>
      <c r="T694" s="143">
        <f>S694*H694</f>
        <v>0</v>
      </c>
      <c r="AR694" s="144" t="s">
        <v>274</v>
      </c>
      <c r="AT694" s="144" t="s">
        <v>154</v>
      </c>
      <c r="AU694" s="144" t="s">
        <v>82</v>
      </c>
      <c r="AY694" s="19" t="s">
        <v>152</v>
      </c>
      <c r="BE694" s="145">
        <f>IF(N694="základní",J694,0)</f>
        <v>0</v>
      </c>
      <c r="BF694" s="145">
        <f>IF(N694="snížená",J694,0)</f>
        <v>0</v>
      </c>
      <c r="BG694" s="145">
        <f>IF(N694="zákl. přenesená",J694,0)</f>
        <v>0</v>
      </c>
      <c r="BH694" s="145">
        <f>IF(N694="sníž. přenesená",J694,0)</f>
        <v>0</v>
      </c>
      <c r="BI694" s="145">
        <f>IF(N694="nulová",J694,0)</f>
        <v>0</v>
      </c>
      <c r="BJ694" s="19" t="s">
        <v>80</v>
      </c>
      <c r="BK694" s="145">
        <f>ROUND(I694*H694,2)</f>
        <v>0</v>
      </c>
      <c r="BL694" s="19" t="s">
        <v>274</v>
      </c>
      <c r="BM694" s="144" t="s">
        <v>741</v>
      </c>
    </row>
    <row r="695" spans="2:65" s="13" customFormat="1" ht="10">
      <c r="B695" s="158"/>
      <c r="D695" s="151" t="s">
        <v>163</v>
      </c>
      <c r="E695" s="159" t="s">
        <v>19</v>
      </c>
      <c r="F695" s="160" t="s">
        <v>742</v>
      </c>
      <c r="H695" s="159" t="s">
        <v>19</v>
      </c>
      <c r="I695" s="161"/>
      <c r="L695" s="158"/>
      <c r="M695" s="162"/>
      <c r="T695" s="163"/>
      <c r="AT695" s="159" t="s">
        <v>163</v>
      </c>
      <c r="AU695" s="159" t="s">
        <v>82</v>
      </c>
      <c r="AV695" s="13" t="s">
        <v>80</v>
      </c>
      <c r="AW695" s="13" t="s">
        <v>33</v>
      </c>
      <c r="AX695" s="13" t="s">
        <v>72</v>
      </c>
      <c r="AY695" s="159" t="s">
        <v>152</v>
      </c>
    </row>
    <row r="696" spans="2:65" s="13" customFormat="1" ht="10">
      <c r="B696" s="158"/>
      <c r="D696" s="151" t="s">
        <v>163</v>
      </c>
      <c r="E696" s="159" t="s">
        <v>19</v>
      </c>
      <c r="F696" s="160" t="s">
        <v>743</v>
      </c>
      <c r="H696" s="159" t="s">
        <v>19</v>
      </c>
      <c r="I696" s="161"/>
      <c r="L696" s="158"/>
      <c r="M696" s="162"/>
      <c r="T696" s="163"/>
      <c r="AT696" s="159" t="s">
        <v>163</v>
      </c>
      <c r="AU696" s="159" t="s">
        <v>82</v>
      </c>
      <c r="AV696" s="13" t="s">
        <v>80</v>
      </c>
      <c r="AW696" s="13" t="s">
        <v>33</v>
      </c>
      <c r="AX696" s="13" t="s">
        <v>72</v>
      </c>
      <c r="AY696" s="159" t="s">
        <v>152</v>
      </c>
    </row>
    <row r="697" spans="2:65" s="13" customFormat="1" ht="10">
      <c r="B697" s="158"/>
      <c r="D697" s="151" t="s">
        <v>163</v>
      </c>
      <c r="E697" s="159" t="s">
        <v>19</v>
      </c>
      <c r="F697" s="160" t="s">
        <v>232</v>
      </c>
      <c r="H697" s="159" t="s">
        <v>19</v>
      </c>
      <c r="I697" s="161"/>
      <c r="L697" s="158"/>
      <c r="M697" s="162"/>
      <c r="T697" s="163"/>
      <c r="AT697" s="159" t="s">
        <v>163</v>
      </c>
      <c r="AU697" s="159" t="s">
        <v>82</v>
      </c>
      <c r="AV697" s="13" t="s">
        <v>80</v>
      </c>
      <c r="AW697" s="13" t="s">
        <v>33</v>
      </c>
      <c r="AX697" s="13" t="s">
        <v>72</v>
      </c>
      <c r="AY697" s="159" t="s">
        <v>152</v>
      </c>
    </row>
    <row r="698" spans="2:65" s="12" customFormat="1" ht="10">
      <c r="B698" s="150"/>
      <c r="D698" s="151" t="s">
        <v>163</v>
      </c>
      <c r="E698" s="152" t="s">
        <v>19</v>
      </c>
      <c r="F698" s="153" t="s">
        <v>744</v>
      </c>
      <c r="H698" s="154">
        <v>1.4850000000000001</v>
      </c>
      <c r="I698" s="155"/>
      <c r="L698" s="150"/>
      <c r="M698" s="156"/>
      <c r="T698" s="157"/>
      <c r="AT698" s="152" t="s">
        <v>163</v>
      </c>
      <c r="AU698" s="152" t="s">
        <v>82</v>
      </c>
      <c r="AV698" s="12" t="s">
        <v>82</v>
      </c>
      <c r="AW698" s="12" t="s">
        <v>33</v>
      </c>
      <c r="AX698" s="12" t="s">
        <v>72</v>
      </c>
      <c r="AY698" s="152" t="s">
        <v>152</v>
      </c>
    </row>
    <row r="699" spans="2:65" s="13" customFormat="1" ht="10">
      <c r="B699" s="158"/>
      <c r="D699" s="151" t="s">
        <v>163</v>
      </c>
      <c r="E699" s="159" t="s">
        <v>19</v>
      </c>
      <c r="F699" s="160" t="s">
        <v>234</v>
      </c>
      <c r="H699" s="159" t="s">
        <v>19</v>
      </c>
      <c r="I699" s="161"/>
      <c r="L699" s="158"/>
      <c r="M699" s="162"/>
      <c r="T699" s="163"/>
      <c r="AT699" s="159" t="s">
        <v>163</v>
      </c>
      <c r="AU699" s="159" t="s">
        <v>82</v>
      </c>
      <c r="AV699" s="13" t="s">
        <v>80</v>
      </c>
      <c r="AW699" s="13" t="s">
        <v>33</v>
      </c>
      <c r="AX699" s="13" t="s">
        <v>72</v>
      </c>
      <c r="AY699" s="159" t="s">
        <v>152</v>
      </c>
    </row>
    <row r="700" spans="2:65" s="12" customFormat="1" ht="10">
      <c r="B700" s="150"/>
      <c r="D700" s="151" t="s">
        <v>163</v>
      </c>
      <c r="E700" s="152" t="s">
        <v>19</v>
      </c>
      <c r="F700" s="153" t="s">
        <v>745</v>
      </c>
      <c r="H700" s="154">
        <v>0.9</v>
      </c>
      <c r="I700" s="155"/>
      <c r="L700" s="150"/>
      <c r="M700" s="156"/>
      <c r="T700" s="157"/>
      <c r="AT700" s="152" t="s">
        <v>163</v>
      </c>
      <c r="AU700" s="152" t="s">
        <v>82</v>
      </c>
      <c r="AV700" s="12" t="s">
        <v>82</v>
      </c>
      <c r="AW700" s="12" t="s">
        <v>33</v>
      </c>
      <c r="AX700" s="12" t="s">
        <v>72</v>
      </c>
      <c r="AY700" s="152" t="s">
        <v>152</v>
      </c>
    </row>
    <row r="701" spans="2:65" s="13" customFormat="1" ht="10">
      <c r="B701" s="158"/>
      <c r="D701" s="151" t="s">
        <v>163</v>
      </c>
      <c r="E701" s="159" t="s">
        <v>19</v>
      </c>
      <c r="F701" s="160" t="s">
        <v>746</v>
      </c>
      <c r="H701" s="159" t="s">
        <v>19</v>
      </c>
      <c r="I701" s="161"/>
      <c r="L701" s="158"/>
      <c r="M701" s="162"/>
      <c r="T701" s="163"/>
      <c r="AT701" s="159" t="s">
        <v>163</v>
      </c>
      <c r="AU701" s="159" t="s">
        <v>82</v>
      </c>
      <c r="AV701" s="13" t="s">
        <v>80</v>
      </c>
      <c r="AW701" s="13" t="s">
        <v>33</v>
      </c>
      <c r="AX701" s="13" t="s">
        <v>72</v>
      </c>
      <c r="AY701" s="159" t="s">
        <v>152</v>
      </c>
    </row>
    <row r="702" spans="2:65" s="13" customFormat="1" ht="10">
      <c r="B702" s="158"/>
      <c r="D702" s="151" t="s">
        <v>163</v>
      </c>
      <c r="E702" s="159" t="s">
        <v>19</v>
      </c>
      <c r="F702" s="160" t="s">
        <v>232</v>
      </c>
      <c r="H702" s="159" t="s">
        <v>19</v>
      </c>
      <c r="I702" s="161"/>
      <c r="L702" s="158"/>
      <c r="M702" s="162"/>
      <c r="T702" s="163"/>
      <c r="AT702" s="159" t="s">
        <v>163</v>
      </c>
      <c r="AU702" s="159" t="s">
        <v>82</v>
      </c>
      <c r="AV702" s="13" t="s">
        <v>80</v>
      </c>
      <c r="AW702" s="13" t="s">
        <v>33</v>
      </c>
      <c r="AX702" s="13" t="s">
        <v>72</v>
      </c>
      <c r="AY702" s="159" t="s">
        <v>152</v>
      </c>
    </row>
    <row r="703" spans="2:65" s="12" customFormat="1" ht="10">
      <c r="B703" s="150"/>
      <c r="D703" s="151" t="s">
        <v>163</v>
      </c>
      <c r="E703" s="152" t="s">
        <v>19</v>
      </c>
      <c r="F703" s="153" t="s">
        <v>747</v>
      </c>
      <c r="H703" s="154">
        <v>28.215</v>
      </c>
      <c r="I703" s="155"/>
      <c r="L703" s="150"/>
      <c r="M703" s="156"/>
      <c r="T703" s="157"/>
      <c r="AT703" s="152" t="s">
        <v>163</v>
      </c>
      <c r="AU703" s="152" t="s">
        <v>82</v>
      </c>
      <c r="AV703" s="12" t="s">
        <v>82</v>
      </c>
      <c r="AW703" s="12" t="s">
        <v>33</v>
      </c>
      <c r="AX703" s="12" t="s">
        <v>72</v>
      </c>
      <c r="AY703" s="152" t="s">
        <v>152</v>
      </c>
    </row>
    <row r="704" spans="2:65" s="12" customFormat="1" ht="10">
      <c r="B704" s="150"/>
      <c r="D704" s="151" t="s">
        <v>163</v>
      </c>
      <c r="E704" s="152" t="s">
        <v>19</v>
      </c>
      <c r="F704" s="153" t="s">
        <v>748</v>
      </c>
      <c r="H704" s="154">
        <v>7</v>
      </c>
      <c r="I704" s="155"/>
      <c r="L704" s="150"/>
      <c r="M704" s="156"/>
      <c r="T704" s="157"/>
      <c r="AT704" s="152" t="s">
        <v>163</v>
      </c>
      <c r="AU704" s="152" t="s">
        <v>82</v>
      </c>
      <c r="AV704" s="12" t="s">
        <v>82</v>
      </c>
      <c r="AW704" s="12" t="s">
        <v>33</v>
      </c>
      <c r="AX704" s="12" t="s">
        <v>72</v>
      </c>
      <c r="AY704" s="152" t="s">
        <v>152</v>
      </c>
    </row>
    <row r="705" spans="2:51" s="12" customFormat="1" ht="10">
      <c r="B705" s="150"/>
      <c r="D705" s="151" t="s">
        <v>163</v>
      </c>
      <c r="E705" s="152" t="s">
        <v>19</v>
      </c>
      <c r="F705" s="153" t="s">
        <v>749</v>
      </c>
      <c r="H705" s="154">
        <v>5.6</v>
      </c>
      <c r="I705" s="155"/>
      <c r="L705" s="150"/>
      <c r="M705" s="156"/>
      <c r="T705" s="157"/>
      <c r="AT705" s="152" t="s">
        <v>163</v>
      </c>
      <c r="AU705" s="152" t="s">
        <v>82</v>
      </c>
      <c r="AV705" s="12" t="s">
        <v>82</v>
      </c>
      <c r="AW705" s="12" t="s">
        <v>33</v>
      </c>
      <c r="AX705" s="12" t="s">
        <v>72</v>
      </c>
      <c r="AY705" s="152" t="s">
        <v>152</v>
      </c>
    </row>
    <row r="706" spans="2:51" s="12" customFormat="1" ht="10">
      <c r="B706" s="150"/>
      <c r="D706" s="151" t="s">
        <v>163</v>
      </c>
      <c r="E706" s="152" t="s">
        <v>19</v>
      </c>
      <c r="F706" s="153" t="s">
        <v>750</v>
      </c>
      <c r="H706" s="154">
        <v>9</v>
      </c>
      <c r="I706" s="155"/>
      <c r="L706" s="150"/>
      <c r="M706" s="156"/>
      <c r="T706" s="157"/>
      <c r="AT706" s="152" t="s">
        <v>163</v>
      </c>
      <c r="AU706" s="152" t="s">
        <v>82</v>
      </c>
      <c r="AV706" s="12" t="s">
        <v>82</v>
      </c>
      <c r="AW706" s="12" t="s">
        <v>33</v>
      </c>
      <c r="AX706" s="12" t="s">
        <v>72</v>
      </c>
      <c r="AY706" s="152" t="s">
        <v>152</v>
      </c>
    </row>
    <row r="707" spans="2:51" s="13" customFormat="1" ht="10">
      <c r="B707" s="158"/>
      <c r="D707" s="151" t="s">
        <v>163</v>
      </c>
      <c r="E707" s="159" t="s">
        <v>19</v>
      </c>
      <c r="F707" s="160" t="s">
        <v>234</v>
      </c>
      <c r="H707" s="159" t="s">
        <v>19</v>
      </c>
      <c r="I707" s="161"/>
      <c r="L707" s="158"/>
      <c r="M707" s="162"/>
      <c r="T707" s="163"/>
      <c r="AT707" s="159" t="s">
        <v>163</v>
      </c>
      <c r="AU707" s="159" t="s">
        <v>82</v>
      </c>
      <c r="AV707" s="13" t="s">
        <v>80</v>
      </c>
      <c r="AW707" s="13" t="s">
        <v>33</v>
      </c>
      <c r="AX707" s="13" t="s">
        <v>72</v>
      </c>
      <c r="AY707" s="159" t="s">
        <v>152</v>
      </c>
    </row>
    <row r="708" spans="2:51" s="12" customFormat="1" ht="10">
      <c r="B708" s="150"/>
      <c r="D708" s="151" t="s">
        <v>163</v>
      </c>
      <c r="E708" s="152" t="s">
        <v>19</v>
      </c>
      <c r="F708" s="153" t="s">
        <v>751</v>
      </c>
      <c r="H708" s="154">
        <v>17.100000000000001</v>
      </c>
      <c r="I708" s="155"/>
      <c r="L708" s="150"/>
      <c r="M708" s="156"/>
      <c r="T708" s="157"/>
      <c r="AT708" s="152" t="s">
        <v>163</v>
      </c>
      <c r="AU708" s="152" t="s">
        <v>82</v>
      </c>
      <c r="AV708" s="12" t="s">
        <v>82</v>
      </c>
      <c r="AW708" s="12" t="s">
        <v>33</v>
      </c>
      <c r="AX708" s="12" t="s">
        <v>72</v>
      </c>
      <c r="AY708" s="152" t="s">
        <v>152</v>
      </c>
    </row>
    <row r="709" spans="2:51" s="12" customFormat="1" ht="10">
      <c r="B709" s="150"/>
      <c r="D709" s="151" t="s">
        <v>163</v>
      </c>
      <c r="E709" s="152" t="s">
        <v>19</v>
      </c>
      <c r="F709" s="153" t="s">
        <v>752</v>
      </c>
      <c r="H709" s="154">
        <v>4</v>
      </c>
      <c r="I709" s="155"/>
      <c r="L709" s="150"/>
      <c r="M709" s="156"/>
      <c r="T709" s="157"/>
      <c r="AT709" s="152" t="s">
        <v>163</v>
      </c>
      <c r="AU709" s="152" t="s">
        <v>82</v>
      </c>
      <c r="AV709" s="12" t="s">
        <v>82</v>
      </c>
      <c r="AW709" s="12" t="s">
        <v>33</v>
      </c>
      <c r="AX709" s="12" t="s">
        <v>72</v>
      </c>
      <c r="AY709" s="152" t="s">
        <v>152</v>
      </c>
    </row>
    <row r="710" spans="2:51" s="12" customFormat="1" ht="10">
      <c r="B710" s="150"/>
      <c r="D710" s="151" t="s">
        <v>163</v>
      </c>
      <c r="E710" s="152" t="s">
        <v>19</v>
      </c>
      <c r="F710" s="153" t="s">
        <v>753</v>
      </c>
      <c r="H710" s="154">
        <v>4.2</v>
      </c>
      <c r="I710" s="155"/>
      <c r="L710" s="150"/>
      <c r="M710" s="156"/>
      <c r="T710" s="157"/>
      <c r="AT710" s="152" t="s">
        <v>163</v>
      </c>
      <c r="AU710" s="152" t="s">
        <v>82</v>
      </c>
      <c r="AV710" s="12" t="s">
        <v>82</v>
      </c>
      <c r="AW710" s="12" t="s">
        <v>33</v>
      </c>
      <c r="AX710" s="12" t="s">
        <v>72</v>
      </c>
      <c r="AY710" s="152" t="s">
        <v>152</v>
      </c>
    </row>
    <row r="711" spans="2:51" s="12" customFormat="1" ht="10">
      <c r="B711" s="150"/>
      <c r="D711" s="151" t="s">
        <v>163</v>
      </c>
      <c r="E711" s="152" t="s">
        <v>19</v>
      </c>
      <c r="F711" s="153" t="s">
        <v>750</v>
      </c>
      <c r="H711" s="154">
        <v>9</v>
      </c>
      <c r="I711" s="155"/>
      <c r="L711" s="150"/>
      <c r="M711" s="156"/>
      <c r="T711" s="157"/>
      <c r="AT711" s="152" t="s">
        <v>163</v>
      </c>
      <c r="AU711" s="152" t="s">
        <v>82</v>
      </c>
      <c r="AV711" s="12" t="s">
        <v>82</v>
      </c>
      <c r="AW711" s="12" t="s">
        <v>33</v>
      </c>
      <c r="AX711" s="12" t="s">
        <v>72</v>
      </c>
      <c r="AY711" s="152" t="s">
        <v>152</v>
      </c>
    </row>
    <row r="712" spans="2:51" s="15" customFormat="1" ht="10">
      <c r="B712" s="171"/>
      <c r="D712" s="151" t="s">
        <v>163</v>
      </c>
      <c r="E712" s="172" t="s">
        <v>19</v>
      </c>
      <c r="F712" s="173" t="s">
        <v>236</v>
      </c>
      <c r="H712" s="174">
        <v>86.5</v>
      </c>
      <c r="I712" s="175"/>
      <c r="L712" s="171"/>
      <c r="M712" s="176"/>
      <c r="T712" s="177"/>
      <c r="AT712" s="172" t="s">
        <v>163</v>
      </c>
      <c r="AU712" s="172" t="s">
        <v>82</v>
      </c>
      <c r="AV712" s="15" t="s">
        <v>95</v>
      </c>
      <c r="AW712" s="15" t="s">
        <v>33</v>
      </c>
      <c r="AX712" s="15" t="s">
        <v>72</v>
      </c>
      <c r="AY712" s="172" t="s">
        <v>152</v>
      </c>
    </row>
    <row r="713" spans="2:51" s="13" customFormat="1" ht="10">
      <c r="B713" s="158"/>
      <c r="D713" s="151" t="s">
        <v>163</v>
      </c>
      <c r="E713" s="159" t="s">
        <v>19</v>
      </c>
      <c r="F713" s="160" t="s">
        <v>754</v>
      </c>
      <c r="H713" s="159" t="s">
        <v>19</v>
      </c>
      <c r="I713" s="161"/>
      <c r="L713" s="158"/>
      <c r="M713" s="162"/>
      <c r="T713" s="163"/>
      <c r="AT713" s="159" t="s">
        <v>163</v>
      </c>
      <c r="AU713" s="159" t="s">
        <v>82</v>
      </c>
      <c r="AV713" s="13" t="s">
        <v>80</v>
      </c>
      <c r="AW713" s="13" t="s">
        <v>33</v>
      </c>
      <c r="AX713" s="13" t="s">
        <v>72</v>
      </c>
      <c r="AY713" s="159" t="s">
        <v>152</v>
      </c>
    </row>
    <row r="714" spans="2:51" s="13" customFormat="1" ht="10">
      <c r="B714" s="158"/>
      <c r="D714" s="151" t="s">
        <v>163</v>
      </c>
      <c r="E714" s="159" t="s">
        <v>19</v>
      </c>
      <c r="F714" s="160" t="s">
        <v>232</v>
      </c>
      <c r="H714" s="159" t="s">
        <v>19</v>
      </c>
      <c r="I714" s="161"/>
      <c r="L714" s="158"/>
      <c r="M714" s="162"/>
      <c r="T714" s="163"/>
      <c r="AT714" s="159" t="s">
        <v>163</v>
      </c>
      <c r="AU714" s="159" t="s">
        <v>82</v>
      </c>
      <c r="AV714" s="13" t="s">
        <v>80</v>
      </c>
      <c r="AW714" s="13" t="s">
        <v>33</v>
      </c>
      <c r="AX714" s="13" t="s">
        <v>72</v>
      </c>
      <c r="AY714" s="159" t="s">
        <v>152</v>
      </c>
    </row>
    <row r="715" spans="2:51" s="12" customFormat="1" ht="10">
      <c r="B715" s="150"/>
      <c r="D715" s="151" t="s">
        <v>163</v>
      </c>
      <c r="E715" s="152" t="s">
        <v>19</v>
      </c>
      <c r="F715" s="153" t="s">
        <v>755</v>
      </c>
      <c r="H715" s="154">
        <v>85.68</v>
      </c>
      <c r="I715" s="155"/>
      <c r="L715" s="150"/>
      <c r="M715" s="156"/>
      <c r="T715" s="157"/>
      <c r="AT715" s="152" t="s">
        <v>163</v>
      </c>
      <c r="AU715" s="152" t="s">
        <v>82</v>
      </c>
      <c r="AV715" s="12" t="s">
        <v>82</v>
      </c>
      <c r="AW715" s="12" t="s">
        <v>33</v>
      </c>
      <c r="AX715" s="12" t="s">
        <v>72</v>
      </c>
      <c r="AY715" s="152" t="s">
        <v>152</v>
      </c>
    </row>
    <row r="716" spans="2:51" s="13" customFormat="1" ht="10">
      <c r="B716" s="158"/>
      <c r="D716" s="151" t="s">
        <v>163</v>
      </c>
      <c r="E716" s="159" t="s">
        <v>19</v>
      </c>
      <c r="F716" s="160" t="s">
        <v>234</v>
      </c>
      <c r="H716" s="159" t="s">
        <v>19</v>
      </c>
      <c r="I716" s="161"/>
      <c r="L716" s="158"/>
      <c r="M716" s="162"/>
      <c r="T716" s="163"/>
      <c r="AT716" s="159" t="s">
        <v>163</v>
      </c>
      <c r="AU716" s="159" t="s">
        <v>82</v>
      </c>
      <c r="AV716" s="13" t="s">
        <v>80</v>
      </c>
      <c r="AW716" s="13" t="s">
        <v>33</v>
      </c>
      <c r="AX716" s="13" t="s">
        <v>72</v>
      </c>
      <c r="AY716" s="159" t="s">
        <v>152</v>
      </c>
    </row>
    <row r="717" spans="2:51" s="12" customFormat="1" ht="10">
      <c r="B717" s="150"/>
      <c r="D717" s="151" t="s">
        <v>163</v>
      </c>
      <c r="E717" s="152" t="s">
        <v>19</v>
      </c>
      <c r="F717" s="153" t="s">
        <v>756</v>
      </c>
      <c r="H717" s="154">
        <v>14.4</v>
      </c>
      <c r="I717" s="155"/>
      <c r="L717" s="150"/>
      <c r="M717" s="156"/>
      <c r="T717" s="157"/>
      <c r="AT717" s="152" t="s">
        <v>163</v>
      </c>
      <c r="AU717" s="152" t="s">
        <v>82</v>
      </c>
      <c r="AV717" s="12" t="s">
        <v>82</v>
      </c>
      <c r="AW717" s="12" t="s">
        <v>33</v>
      </c>
      <c r="AX717" s="12" t="s">
        <v>72</v>
      </c>
      <c r="AY717" s="152" t="s">
        <v>152</v>
      </c>
    </row>
    <row r="718" spans="2:51" s="15" customFormat="1" ht="10">
      <c r="B718" s="171"/>
      <c r="D718" s="151" t="s">
        <v>163</v>
      </c>
      <c r="E718" s="172" t="s">
        <v>19</v>
      </c>
      <c r="F718" s="173" t="s">
        <v>236</v>
      </c>
      <c r="H718" s="174">
        <v>100.08</v>
      </c>
      <c r="I718" s="175"/>
      <c r="L718" s="171"/>
      <c r="M718" s="176"/>
      <c r="T718" s="177"/>
      <c r="AT718" s="172" t="s">
        <v>163</v>
      </c>
      <c r="AU718" s="172" t="s">
        <v>82</v>
      </c>
      <c r="AV718" s="15" t="s">
        <v>95</v>
      </c>
      <c r="AW718" s="15" t="s">
        <v>33</v>
      </c>
      <c r="AX718" s="15" t="s">
        <v>72</v>
      </c>
      <c r="AY718" s="172" t="s">
        <v>152</v>
      </c>
    </row>
    <row r="719" spans="2:51" s="13" customFormat="1" ht="10">
      <c r="B719" s="158"/>
      <c r="D719" s="151" t="s">
        <v>163</v>
      </c>
      <c r="E719" s="159" t="s">
        <v>19</v>
      </c>
      <c r="F719" s="160" t="s">
        <v>757</v>
      </c>
      <c r="H719" s="159" t="s">
        <v>19</v>
      </c>
      <c r="I719" s="161"/>
      <c r="L719" s="158"/>
      <c r="M719" s="162"/>
      <c r="T719" s="163"/>
      <c r="AT719" s="159" t="s">
        <v>163</v>
      </c>
      <c r="AU719" s="159" t="s">
        <v>82</v>
      </c>
      <c r="AV719" s="13" t="s">
        <v>80</v>
      </c>
      <c r="AW719" s="13" t="s">
        <v>33</v>
      </c>
      <c r="AX719" s="13" t="s">
        <v>72</v>
      </c>
      <c r="AY719" s="159" t="s">
        <v>152</v>
      </c>
    </row>
    <row r="720" spans="2:51" s="12" customFormat="1" ht="10">
      <c r="B720" s="150"/>
      <c r="D720" s="151" t="s">
        <v>163</v>
      </c>
      <c r="E720" s="152" t="s">
        <v>19</v>
      </c>
      <c r="F720" s="153" t="s">
        <v>758</v>
      </c>
      <c r="H720" s="154">
        <v>157.185</v>
      </c>
      <c r="I720" s="155"/>
      <c r="L720" s="150"/>
      <c r="M720" s="156"/>
      <c r="T720" s="157"/>
      <c r="AT720" s="152" t="s">
        <v>163</v>
      </c>
      <c r="AU720" s="152" t="s">
        <v>82</v>
      </c>
      <c r="AV720" s="12" t="s">
        <v>82</v>
      </c>
      <c r="AW720" s="12" t="s">
        <v>33</v>
      </c>
      <c r="AX720" s="12" t="s">
        <v>72</v>
      </c>
      <c r="AY720" s="152" t="s">
        <v>152</v>
      </c>
    </row>
    <row r="721" spans="2:65" s="15" customFormat="1" ht="10">
      <c r="B721" s="171"/>
      <c r="D721" s="151" t="s">
        <v>163</v>
      </c>
      <c r="E721" s="172" t="s">
        <v>19</v>
      </c>
      <c r="F721" s="173" t="s">
        <v>236</v>
      </c>
      <c r="H721" s="174">
        <v>157.185</v>
      </c>
      <c r="I721" s="175"/>
      <c r="L721" s="171"/>
      <c r="M721" s="176"/>
      <c r="T721" s="177"/>
      <c r="AT721" s="172" t="s">
        <v>163</v>
      </c>
      <c r="AU721" s="172" t="s">
        <v>82</v>
      </c>
      <c r="AV721" s="15" t="s">
        <v>95</v>
      </c>
      <c r="AW721" s="15" t="s">
        <v>33</v>
      </c>
      <c r="AX721" s="15" t="s">
        <v>72</v>
      </c>
      <c r="AY721" s="172" t="s">
        <v>152</v>
      </c>
    </row>
    <row r="722" spans="2:65" s="14" customFormat="1" ht="10">
      <c r="B722" s="164"/>
      <c r="D722" s="151" t="s">
        <v>163</v>
      </c>
      <c r="E722" s="165" t="s">
        <v>19</v>
      </c>
      <c r="F722" s="166" t="s">
        <v>218</v>
      </c>
      <c r="H722" s="167">
        <v>343.76499999999999</v>
      </c>
      <c r="I722" s="168"/>
      <c r="L722" s="164"/>
      <c r="M722" s="169"/>
      <c r="T722" s="170"/>
      <c r="AT722" s="165" t="s">
        <v>163</v>
      </c>
      <c r="AU722" s="165" t="s">
        <v>82</v>
      </c>
      <c r="AV722" s="14" t="s">
        <v>159</v>
      </c>
      <c r="AW722" s="14" t="s">
        <v>33</v>
      </c>
      <c r="AX722" s="14" t="s">
        <v>80</v>
      </c>
      <c r="AY722" s="165" t="s">
        <v>152</v>
      </c>
    </row>
    <row r="723" spans="2:65" s="1" customFormat="1" ht="16.5" customHeight="1">
      <c r="B723" s="34"/>
      <c r="C723" s="133" t="s">
        <v>759</v>
      </c>
      <c r="D723" s="133" t="s">
        <v>154</v>
      </c>
      <c r="E723" s="134" t="s">
        <v>760</v>
      </c>
      <c r="F723" s="135" t="s">
        <v>761</v>
      </c>
      <c r="G723" s="136" t="s">
        <v>157</v>
      </c>
      <c r="H723" s="137">
        <v>2464.4250000000002</v>
      </c>
      <c r="I723" s="138"/>
      <c r="J723" s="139">
        <f>ROUND(I723*H723,2)</f>
        <v>0</v>
      </c>
      <c r="K723" s="135" t="s">
        <v>158</v>
      </c>
      <c r="L723" s="34"/>
      <c r="M723" s="140" t="s">
        <v>19</v>
      </c>
      <c r="N723" s="141" t="s">
        <v>43</v>
      </c>
      <c r="P723" s="142">
        <f>O723*H723</f>
        <v>0</v>
      </c>
      <c r="Q723" s="142">
        <v>2.1000000000000001E-4</v>
      </c>
      <c r="R723" s="142">
        <f>Q723*H723</f>
        <v>0.51752925000000005</v>
      </c>
      <c r="S723" s="142">
        <v>0</v>
      </c>
      <c r="T723" s="143">
        <f>S723*H723</f>
        <v>0</v>
      </c>
      <c r="AR723" s="144" t="s">
        <v>274</v>
      </c>
      <c r="AT723" s="144" t="s">
        <v>154</v>
      </c>
      <c r="AU723" s="144" t="s">
        <v>82</v>
      </c>
      <c r="AY723" s="19" t="s">
        <v>152</v>
      </c>
      <c r="BE723" s="145">
        <f>IF(N723="základní",J723,0)</f>
        <v>0</v>
      </c>
      <c r="BF723" s="145">
        <f>IF(N723="snížená",J723,0)</f>
        <v>0</v>
      </c>
      <c r="BG723" s="145">
        <f>IF(N723="zákl. přenesená",J723,0)</f>
        <v>0</v>
      </c>
      <c r="BH723" s="145">
        <f>IF(N723="sníž. přenesená",J723,0)</f>
        <v>0</v>
      </c>
      <c r="BI723" s="145">
        <f>IF(N723="nulová",J723,0)</f>
        <v>0</v>
      </c>
      <c r="BJ723" s="19" t="s">
        <v>80</v>
      </c>
      <c r="BK723" s="145">
        <f>ROUND(I723*H723,2)</f>
        <v>0</v>
      </c>
      <c r="BL723" s="19" t="s">
        <v>274</v>
      </c>
      <c r="BM723" s="144" t="s">
        <v>762</v>
      </c>
    </row>
    <row r="724" spans="2:65" s="1" customFormat="1" ht="10">
      <c r="B724" s="34"/>
      <c r="D724" s="146" t="s">
        <v>161</v>
      </c>
      <c r="F724" s="147" t="s">
        <v>763</v>
      </c>
      <c r="I724" s="148"/>
      <c r="L724" s="34"/>
      <c r="M724" s="149"/>
      <c r="T724" s="55"/>
      <c r="AT724" s="19" t="s">
        <v>161</v>
      </c>
      <c r="AU724" s="19" t="s">
        <v>82</v>
      </c>
    </row>
    <row r="725" spans="2:65" s="1" customFormat="1" ht="24.15" customHeight="1">
      <c r="B725" s="34"/>
      <c r="C725" s="133" t="s">
        <v>764</v>
      </c>
      <c r="D725" s="133" t="s">
        <v>154</v>
      </c>
      <c r="E725" s="134" t="s">
        <v>765</v>
      </c>
      <c r="F725" s="135" t="s">
        <v>766</v>
      </c>
      <c r="G725" s="136" t="s">
        <v>157</v>
      </c>
      <c r="H725" s="137">
        <v>2464.4250000000002</v>
      </c>
      <c r="I725" s="138"/>
      <c r="J725" s="139">
        <f>ROUND(I725*H725,2)</f>
        <v>0</v>
      </c>
      <c r="K725" s="135" t="s">
        <v>158</v>
      </c>
      <c r="L725" s="34"/>
      <c r="M725" s="140" t="s">
        <v>19</v>
      </c>
      <c r="N725" s="141" t="s">
        <v>43</v>
      </c>
      <c r="P725" s="142">
        <f>O725*H725</f>
        <v>0</v>
      </c>
      <c r="Q725" s="142">
        <v>2.9E-4</v>
      </c>
      <c r="R725" s="142">
        <f>Q725*H725</f>
        <v>0.7146832500000001</v>
      </c>
      <c r="S725" s="142">
        <v>0</v>
      </c>
      <c r="T725" s="143">
        <f>S725*H725</f>
        <v>0</v>
      </c>
      <c r="AR725" s="144" t="s">
        <v>274</v>
      </c>
      <c r="AT725" s="144" t="s">
        <v>154</v>
      </c>
      <c r="AU725" s="144" t="s">
        <v>82</v>
      </c>
      <c r="AY725" s="19" t="s">
        <v>152</v>
      </c>
      <c r="BE725" s="145">
        <f>IF(N725="základní",J725,0)</f>
        <v>0</v>
      </c>
      <c r="BF725" s="145">
        <f>IF(N725="snížená",J725,0)</f>
        <v>0</v>
      </c>
      <c r="BG725" s="145">
        <f>IF(N725="zákl. přenesená",J725,0)</f>
        <v>0</v>
      </c>
      <c r="BH725" s="145">
        <f>IF(N725="sníž. přenesená",J725,0)</f>
        <v>0</v>
      </c>
      <c r="BI725" s="145">
        <f>IF(N725="nulová",J725,0)</f>
        <v>0</v>
      </c>
      <c r="BJ725" s="19" t="s">
        <v>80</v>
      </c>
      <c r="BK725" s="145">
        <f>ROUND(I725*H725,2)</f>
        <v>0</v>
      </c>
      <c r="BL725" s="19" t="s">
        <v>274</v>
      </c>
      <c r="BM725" s="144" t="s">
        <v>767</v>
      </c>
    </row>
    <row r="726" spans="2:65" s="1" customFormat="1" ht="10">
      <c r="B726" s="34"/>
      <c r="D726" s="146" t="s">
        <v>161</v>
      </c>
      <c r="F726" s="147" t="s">
        <v>768</v>
      </c>
      <c r="I726" s="148"/>
      <c r="L726" s="34"/>
      <c r="M726" s="149"/>
      <c r="T726" s="55"/>
      <c r="AT726" s="19" t="s">
        <v>161</v>
      </c>
      <c r="AU726" s="19" t="s">
        <v>82</v>
      </c>
    </row>
    <row r="727" spans="2:65" s="13" customFormat="1" ht="10">
      <c r="B727" s="158"/>
      <c r="D727" s="151" t="s">
        <v>163</v>
      </c>
      <c r="E727" s="159" t="s">
        <v>19</v>
      </c>
      <c r="F727" s="160" t="s">
        <v>209</v>
      </c>
      <c r="H727" s="159" t="s">
        <v>19</v>
      </c>
      <c r="I727" s="161"/>
      <c r="L727" s="158"/>
      <c r="M727" s="162"/>
      <c r="T727" s="163"/>
      <c r="AT727" s="159" t="s">
        <v>163</v>
      </c>
      <c r="AU727" s="159" t="s">
        <v>82</v>
      </c>
      <c r="AV727" s="13" t="s">
        <v>80</v>
      </c>
      <c r="AW727" s="13" t="s">
        <v>33</v>
      </c>
      <c r="AX727" s="13" t="s">
        <v>72</v>
      </c>
      <c r="AY727" s="159" t="s">
        <v>152</v>
      </c>
    </row>
    <row r="728" spans="2:65" s="13" customFormat="1" ht="10">
      <c r="B728" s="158"/>
      <c r="D728" s="151" t="s">
        <v>163</v>
      </c>
      <c r="E728" s="159" t="s">
        <v>19</v>
      </c>
      <c r="F728" s="160" t="s">
        <v>643</v>
      </c>
      <c r="H728" s="159" t="s">
        <v>19</v>
      </c>
      <c r="I728" s="161"/>
      <c r="L728" s="158"/>
      <c r="M728" s="162"/>
      <c r="T728" s="163"/>
      <c r="AT728" s="159" t="s">
        <v>163</v>
      </c>
      <c r="AU728" s="159" t="s">
        <v>82</v>
      </c>
      <c r="AV728" s="13" t="s">
        <v>80</v>
      </c>
      <c r="AW728" s="13" t="s">
        <v>33</v>
      </c>
      <c r="AX728" s="13" t="s">
        <v>72</v>
      </c>
      <c r="AY728" s="159" t="s">
        <v>152</v>
      </c>
    </row>
    <row r="729" spans="2:65" s="12" customFormat="1" ht="10">
      <c r="B729" s="150"/>
      <c r="D729" s="151" t="s">
        <v>163</v>
      </c>
      <c r="E729" s="152" t="s">
        <v>19</v>
      </c>
      <c r="F729" s="153" t="s">
        <v>644</v>
      </c>
      <c r="H729" s="154">
        <v>4.7</v>
      </c>
      <c r="I729" s="155"/>
      <c r="L729" s="150"/>
      <c r="M729" s="156"/>
      <c r="T729" s="157"/>
      <c r="AT729" s="152" t="s">
        <v>163</v>
      </c>
      <c r="AU729" s="152" t="s">
        <v>82</v>
      </c>
      <c r="AV729" s="12" t="s">
        <v>82</v>
      </c>
      <c r="AW729" s="12" t="s">
        <v>33</v>
      </c>
      <c r="AX729" s="12" t="s">
        <v>72</v>
      </c>
      <c r="AY729" s="152" t="s">
        <v>152</v>
      </c>
    </row>
    <row r="730" spans="2:65" s="13" customFormat="1" ht="10">
      <c r="B730" s="158"/>
      <c r="D730" s="151" t="s">
        <v>163</v>
      </c>
      <c r="E730" s="159" t="s">
        <v>19</v>
      </c>
      <c r="F730" s="160" t="s">
        <v>645</v>
      </c>
      <c r="H730" s="159" t="s">
        <v>19</v>
      </c>
      <c r="I730" s="161"/>
      <c r="L730" s="158"/>
      <c r="M730" s="162"/>
      <c r="T730" s="163"/>
      <c r="AT730" s="159" t="s">
        <v>163</v>
      </c>
      <c r="AU730" s="159" t="s">
        <v>82</v>
      </c>
      <c r="AV730" s="13" t="s">
        <v>80</v>
      </c>
      <c r="AW730" s="13" t="s">
        <v>33</v>
      </c>
      <c r="AX730" s="13" t="s">
        <v>72</v>
      </c>
      <c r="AY730" s="159" t="s">
        <v>152</v>
      </c>
    </row>
    <row r="731" spans="2:65" s="12" customFormat="1" ht="10">
      <c r="B731" s="150"/>
      <c r="D731" s="151" t="s">
        <v>163</v>
      </c>
      <c r="E731" s="152" t="s">
        <v>19</v>
      </c>
      <c r="F731" s="153" t="s">
        <v>646</v>
      </c>
      <c r="H731" s="154">
        <v>45</v>
      </c>
      <c r="I731" s="155"/>
      <c r="L731" s="150"/>
      <c r="M731" s="156"/>
      <c r="T731" s="157"/>
      <c r="AT731" s="152" t="s">
        <v>163</v>
      </c>
      <c r="AU731" s="152" t="s">
        <v>82</v>
      </c>
      <c r="AV731" s="12" t="s">
        <v>82</v>
      </c>
      <c r="AW731" s="12" t="s">
        <v>33</v>
      </c>
      <c r="AX731" s="12" t="s">
        <v>72</v>
      </c>
      <c r="AY731" s="152" t="s">
        <v>152</v>
      </c>
    </row>
    <row r="732" spans="2:65" s="12" customFormat="1" ht="10">
      <c r="B732" s="150"/>
      <c r="D732" s="151" t="s">
        <v>163</v>
      </c>
      <c r="E732" s="152" t="s">
        <v>19</v>
      </c>
      <c r="F732" s="153" t="s">
        <v>647</v>
      </c>
      <c r="H732" s="154">
        <v>25.2</v>
      </c>
      <c r="I732" s="155"/>
      <c r="L732" s="150"/>
      <c r="M732" s="156"/>
      <c r="T732" s="157"/>
      <c r="AT732" s="152" t="s">
        <v>163</v>
      </c>
      <c r="AU732" s="152" t="s">
        <v>82</v>
      </c>
      <c r="AV732" s="12" t="s">
        <v>82</v>
      </c>
      <c r="AW732" s="12" t="s">
        <v>33</v>
      </c>
      <c r="AX732" s="12" t="s">
        <v>72</v>
      </c>
      <c r="AY732" s="152" t="s">
        <v>152</v>
      </c>
    </row>
    <row r="733" spans="2:65" s="13" customFormat="1" ht="10">
      <c r="B733" s="158"/>
      <c r="D733" s="151" t="s">
        <v>163</v>
      </c>
      <c r="E733" s="159" t="s">
        <v>19</v>
      </c>
      <c r="F733" s="160" t="s">
        <v>648</v>
      </c>
      <c r="H733" s="159" t="s">
        <v>19</v>
      </c>
      <c r="I733" s="161"/>
      <c r="L733" s="158"/>
      <c r="M733" s="162"/>
      <c r="T733" s="163"/>
      <c r="AT733" s="159" t="s">
        <v>163</v>
      </c>
      <c r="AU733" s="159" t="s">
        <v>82</v>
      </c>
      <c r="AV733" s="13" t="s">
        <v>80</v>
      </c>
      <c r="AW733" s="13" t="s">
        <v>33</v>
      </c>
      <c r="AX733" s="13" t="s">
        <v>72</v>
      </c>
      <c r="AY733" s="159" t="s">
        <v>152</v>
      </c>
    </row>
    <row r="734" spans="2:65" s="12" customFormat="1" ht="10">
      <c r="B734" s="150"/>
      <c r="D734" s="151" t="s">
        <v>163</v>
      </c>
      <c r="E734" s="152" t="s">
        <v>19</v>
      </c>
      <c r="F734" s="153" t="s">
        <v>649</v>
      </c>
      <c r="H734" s="154">
        <v>36.35</v>
      </c>
      <c r="I734" s="155"/>
      <c r="L734" s="150"/>
      <c r="M734" s="156"/>
      <c r="T734" s="157"/>
      <c r="AT734" s="152" t="s">
        <v>163</v>
      </c>
      <c r="AU734" s="152" t="s">
        <v>82</v>
      </c>
      <c r="AV734" s="12" t="s">
        <v>82</v>
      </c>
      <c r="AW734" s="12" t="s">
        <v>33</v>
      </c>
      <c r="AX734" s="12" t="s">
        <v>72</v>
      </c>
      <c r="AY734" s="152" t="s">
        <v>152</v>
      </c>
    </row>
    <row r="735" spans="2:65" s="13" customFormat="1" ht="10">
      <c r="B735" s="158"/>
      <c r="D735" s="151" t="s">
        <v>163</v>
      </c>
      <c r="E735" s="159" t="s">
        <v>19</v>
      </c>
      <c r="F735" s="160" t="s">
        <v>650</v>
      </c>
      <c r="H735" s="159" t="s">
        <v>19</v>
      </c>
      <c r="I735" s="161"/>
      <c r="L735" s="158"/>
      <c r="M735" s="162"/>
      <c r="T735" s="163"/>
      <c r="AT735" s="159" t="s">
        <v>163</v>
      </c>
      <c r="AU735" s="159" t="s">
        <v>82</v>
      </c>
      <c r="AV735" s="13" t="s">
        <v>80</v>
      </c>
      <c r="AW735" s="13" t="s">
        <v>33</v>
      </c>
      <c r="AX735" s="13" t="s">
        <v>72</v>
      </c>
      <c r="AY735" s="159" t="s">
        <v>152</v>
      </c>
    </row>
    <row r="736" spans="2:65" s="12" customFormat="1" ht="10">
      <c r="B736" s="150"/>
      <c r="D736" s="151" t="s">
        <v>163</v>
      </c>
      <c r="E736" s="152" t="s">
        <v>19</v>
      </c>
      <c r="F736" s="153" t="s">
        <v>651</v>
      </c>
      <c r="H736" s="154">
        <v>8.35</v>
      </c>
      <c r="I736" s="155"/>
      <c r="L736" s="150"/>
      <c r="M736" s="156"/>
      <c r="T736" s="157"/>
      <c r="AT736" s="152" t="s">
        <v>163</v>
      </c>
      <c r="AU736" s="152" t="s">
        <v>82</v>
      </c>
      <c r="AV736" s="12" t="s">
        <v>82</v>
      </c>
      <c r="AW736" s="12" t="s">
        <v>33</v>
      </c>
      <c r="AX736" s="12" t="s">
        <v>72</v>
      </c>
      <c r="AY736" s="152" t="s">
        <v>152</v>
      </c>
    </row>
    <row r="737" spans="2:51" s="13" customFormat="1" ht="10">
      <c r="B737" s="158"/>
      <c r="D737" s="151" t="s">
        <v>163</v>
      </c>
      <c r="E737" s="159" t="s">
        <v>19</v>
      </c>
      <c r="F737" s="160" t="s">
        <v>652</v>
      </c>
      <c r="H737" s="159" t="s">
        <v>19</v>
      </c>
      <c r="I737" s="161"/>
      <c r="L737" s="158"/>
      <c r="M737" s="162"/>
      <c r="T737" s="163"/>
      <c r="AT737" s="159" t="s">
        <v>163</v>
      </c>
      <c r="AU737" s="159" t="s">
        <v>82</v>
      </c>
      <c r="AV737" s="13" t="s">
        <v>80</v>
      </c>
      <c r="AW737" s="13" t="s">
        <v>33</v>
      </c>
      <c r="AX737" s="13" t="s">
        <v>72</v>
      </c>
      <c r="AY737" s="159" t="s">
        <v>152</v>
      </c>
    </row>
    <row r="738" spans="2:51" s="12" customFormat="1" ht="10">
      <c r="B738" s="150"/>
      <c r="D738" s="151" t="s">
        <v>163</v>
      </c>
      <c r="E738" s="152" t="s">
        <v>19</v>
      </c>
      <c r="F738" s="153" t="s">
        <v>653</v>
      </c>
      <c r="H738" s="154">
        <v>4.75</v>
      </c>
      <c r="I738" s="155"/>
      <c r="L738" s="150"/>
      <c r="M738" s="156"/>
      <c r="T738" s="157"/>
      <c r="AT738" s="152" t="s">
        <v>163</v>
      </c>
      <c r="AU738" s="152" t="s">
        <v>82</v>
      </c>
      <c r="AV738" s="12" t="s">
        <v>82</v>
      </c>
      <c r="AW738" s="12" t="s">
        <v>33</v>
      </c>
      <c r="AX738" s="12" t="s">
        <v>72</v>
      </c>
      <c r="AY738" s="152" t="s">
        <v>152</v>
      </c>
    </row>
    <row r="739" spans="2:51" s="13" customFormat="1" ht="10">
      <c r="B739" s="158"/>
      <c r="D739" s="151" t="s">
        <v>163</v>
      </c>
      <c r="E739" s="159" t="s">
        <v>19</v>
      </c>
      <c r="F739" s="160" t="s">
        <v>654</v>
      </c>
      <c r="H739" s="159" t="s">
        <v>19</v>
      </c>
      <c r="I739" s="161"/>
      <c r="L739" s="158"/>
      <c r="M739" s="162"/>
      <c r="T739" s="163"/>
      <c r="AT739" s="159" t="s">
        <v>163</v>
      </c>
      <c r="AU739" s="159" t="s">
        <v>82</v>
      </c>
      <c r="AV739" s="13" t="s">
        <v>80</v>
      </c>
      <c r="AW739" s="13" t="s">
        <v>33</v>
      </c>
      <c r="AX739" s="13" t="s">
        <v>72</v>
      </c>
      <c r="AY739" s="159" t="s">
        <v>152</v>
      </c>
    </row>
    <row r="740" spans="2:51" s="12" customFormat="1" ht="10">
      <c r="B740" s="150"/>
      <c r="D740" s="151" t="s">
        <v>163</v>
      </c>
      <c r="E740" s="152" t="s">
        <v>19</v>
      </c>
      <c r="F740" s="153" t="s">
        <v>655</v>
      </c>
      <c r="H740" s="154">
        <v>2.25</v>
      </c>
      <c r="I740" s="155"/>
      <c r="L740" s="150"/>
      <c r="M740" s="156"/>
      <c r="T740" s="157"/>
      <c r="AT740" s="152" t="s">
        <v>163</v>
      </c>
      <c r="AU740" s="152" t="s">
        <v>82</v>
      </c>
      <c r="AV740" s="12" t="s">
        <v>82</v>
      </c>
      <c r="AW740" s="12" t="s">
        <v>33</v>
      </c>
      <c r="AX740" s="12" t="s">
        <v>72</v>
      </c>
      <c r="AY740" s="152" t="s">
        <v>152</v>
      </c>
    </row>
    <row r="741" spans="2:51" s="13" customFormat="1" ht="10">
      <c r="B741" s="158"/>
      <c r="D741" s="151" t="s">
        <v>163</v>
      </c>
      <c r="E741" s="159" t="s">
        <v>19</v>
      </c>
      <c r="F741" s="160" t="s">
        <v>656</v>
      </c>
      <c r="H741" s="159" t="s">
        <v>19</v>
      </c>
      <c r="I741" s="161"/>
      <c r="L741" s="158"/>
      <c r="M741" s="162"/>
      <c r="T741" s="163"/>
      <c r="AT741" s="159" t="s">
        <v>163</v>
      </c>
      <c r="AU741" s="159" t="s">
        <v>82</v>
      </c>
      <c r="AV741" s="13" t="s">
        <v>80</v>
      </c>
      <c r="AW741" s="13" t="s">
        <v>33</v>
      </c>
      <c r="AX741" s="13" t="s">
        <v>72</v>
      </c>
      <c r="AY741" s="159" t="s">
        <v>152</v>
      </c>
    </row>
    <row r="742" spans="2:51" s="12" customFormat="1" ht="10">
      <c r="B742" s="150"/>
      <c r="D742" s="151" t="s">
        <v>163</v>
      </c>
      <c r="E742" s="152" t="s">
        <v>19</v>
      </c>
      <c r="F742" s="153" t="s">
        <v>657</v>
      </c>
      <c r="H742" s="154">
        <v>10.75</v>
      </c>
      <c r="I742" s="155"/>
      <c r="L742" s="150"/>
      <c r="M742" s="156"/>
      <c r="T742" s="157"/>
      <c r="AT742" s="152" t="s">
        <v>163</v>
      </c>
      <c r="AU742" s="152" t="s">
        <v>82</v>
      </c>
      <c r="AV742" s="12" t="s">
        <v>82</v>
      </c>
      <c r="AW742" s="12" t="s">
        <v>33</v>
      </c>
      <c r="AX742" s="12" t="s">
        <v>72</v>
      </c>
      <c r="AY742" s="152" t="s">
        <v>152</v>
      </c>
    </row>
    <row r="743" spans="2:51" s="13" customFormat="1" ht="10">
      <c r="B743" s="158"/>
      <c r="D743" s="151" t="s">
        <v>163</v>
      </c>
      <c r="E743" s="159" t="s">
        <v>19</v>
      </c>
      <c r="F743" s="160" t="s">
        <v>658</v>
      </c>
      <c r="H743" s="159" t="s">
        <v>19</v>
      </c>
      <c r="I743" s="161"/>
      <c r="L743" s="158"/>
      <c r="M743" s="162"/>
      <c r="T743" s="163"/>
      <c r="AT743" s="159" t="s">
        <v>163</v>
      </c>
      <c r="AU743" s="159" t="s">
        <v>82</v>
      </c>
      <c r="AV743" s="13" t="s">
        <v>80</v>
      </c>
      <c r="AW743" s="13" t="s">
        <v>33</v>
      </c>
      <c r="AX743" s="13" t="s">
        <v>72</v>
      </c>
      <c r="AY743" s="159" t="s">
        <v>152</v>
      </c>
    </row>
    <row r="744" spans="2:51" s="12" customFormat="1" ht="10">
      <c r="B744" s="150"/>
      <c r="D744" s="151" t="s">
        <v>163</v>
      </c>
      <c r="E744" s="152" t="s">
        <v>19</v>
      </c>
      <c r="F744" s="153" t="s">
        <v>769</v>
      </c>
      <c r="H744" s="154">
        <v>8.31</v>
      </c>
      <c r="I744" s="155"/>
      <c r="L744" s="150"/>
      <c r="M744" s="156"/>
      <c r="T744" s="157"/>
      <c r="AT744" s="152" t="s">
        <v>163</v>
      </c>
      <c r="AU744" s="152" t="s">
        <v>82</v>
      </c>
      <c r="AV744" s="12" t="s">
        <v>82</v>
      </c>
      <c r="AW744" s="12" t="s">
        <v>33</v>
      </c>
      <c r="AX744" s="12" t="s">
        <v>72</v>
      </c>
      <c r="AY744" s="152" t="s">
        <v>152</v>
      </c>
    </row>
    <row r="745" spans="2:51" s="12" customFormat="1" ht="10">
      <c r="B745" s="150"/>
      <c r="D745" s="151" t="s">
        <v>163</v>
      </c>
      <c r="E745" s="152" t="s">
        <v>19</v>
      </c>
      <c r="F745" s="153" t="s">
        <v>659</v>
      </c>
      <c r="H745" s="154">
        <v>35.700000000000003</v>
      </c>
      <c r="I745" s="155"/>
      <c r="L745" s="150"/>
      <c r="M745" s="156"/>
      <c r="T745" s="157"/>
      <c r="AT745" s="152" t="s">
        <v>163</v>
      </c>
      <c r="AU745" s="152" t="s">
        <v>82</v>
      </c>
      <c r="AV745" s="12" t="s">
        <v>82</v>
      </c>
      <c r="AW745" s="12" t="s">
        <v>33</v>
      </c>
      <c r="AX745" s="12" t="s">
        <v>72</v>
      </c>
      <c r="AY745" s="152" t="s">
        <v>152</v>
      </c>
    </row>
    <row r="746" spans="2:51" s="13" customFormat="1" ht="10">
      <c r="B746" s="158"/>
      <c r="D746" s="151" t="s">
        <v>163</v>
      </c>
      <c r="E746" s="159" t="s">
        <v>19</v>
      </c>
      <c r="F746" s="160" t="s">
        <v>660</v>
      </c>
      <c r="H746" s="159" t="s">
        <v>19</v>
      </c>
      <c r="I746" s="161"/>
      <c r="L746" s="158"/>
      <c r="M746" s="162"/>
      <c r="T746" s="163"/>
      <c r="AT746" s="159" t="s">
        <v>163</v>
      </c>
      <c r="AU746" s="159" t="s">
        <v>82</v>
      </c>
      <c r="AV746" s="13" t="s">
        <v>80</v>
      </c>
      <c r="AW746" s="13" t="s">
        <v>33</v>
      </c>
      <c r="AX746" s="13" t="s">
        <v>72</v>
      </c>
      <c r="AY746" s="159" t="s">
        <v>152</v>
      </c>
    </row>
    <row r="747" spans="2:51" s="12" customFormat="1" ht="10">
      <c r="B747" s="150"/>
      <c r="D747" s="151" t="s">
        <v>163</v>
      </c>
      <c r="E747" s="152" t="s">
        <v>19</v>
      </c>
      <c r="F747" s="153" t="s">
        <v>661</v>
      </c>
      <c r="H747" s="154">
        <v>1.25</v>
      </c>
      <c r="I747" s="155"/>
      <c r="L747" s="150"/>
      <c r="M747" s="156"/>
      <c r="T747" s="157"/>
      <c r="AT747" s="152" t="s">
        <v>163</v>
      </c>
      <c r="AU747" s="152" t="s">
        <v>82</v>
      </c>
      <c r="AV747" s="12" t="s">
        <v>82</v>
      </c>
      <c r="AW747" s="12" t="s">
        <v>33</v>
      </c>
      <c r="AX747" s="12" t="s">
        <v>72</v>
      </c>
      <c r="AY747" s="152" t="s">
        <v>152</v>
      </c>
    </row>
    <row r="748" spans="2:51" s="12" customFormat="1" ht="10">
      <c r="B748" s="150"/>
      <c r="D748" s="151" t="s">
        <v>163</v>
      </c>
      <c r="E748" s="152" t="s">
        <v>19</v>
      </c>
      <c r="F748" s="153" t="s">
        <v>662</v>
      </c>
      <c r="H748" s="154">
        <v>7.2</v>
      </c>
      <c r="I748" s="155"/>
      <c r="L748" s="150"/>
      <c r="M748" s="156"/>
      <c r="T748" s="157"/>
      <c r="AT748" s="152" t="s">
        <v>163</v>
      </c>
      <c r="AU748" s="152" t="s">
        <v>82</v>
      </c>
      <c r="AV748" s="12" t="s">
        <v>82</v>
      </c>
      <c r="AW748" s="12" t="s">
        <v>33</v>
      </c>
      <c r="AX748" s="12" t="s">
        <v>72</v>
      </c>
      <c r="AY748" s="152" t="s">
        <v>152</v>
      </c>
    </row>
    <row r="749" spans="2:51" s="13" customFormat="1" ht="10">
      <c r="B749" s="158"/>
      <c r="D749" s="151" t="s">
        <v>163</v>
      </c>
      <c r="E749" s="159" t="s">
        <v>19</v>
      </c>
      <c r="F749" s="160" t="s">
        <v>663</v>
      </c>
      <c r="H749" s="159" t="s">
        <v>19</v>
      </c>
      <c r="I749" s="161"/>
      <c r="L749" s="158"/>
      <c r="M749" s="162"/>
      <c r="T749" s="163"/>
      <c r="AT749" s="159" t="s">
        <v>163</v>
      </c>
      <c r="AU749" s="159" t="s">
        <v>82</v>
      </c>
      <c r="AV749" s="13" t="s">
        <v>80</v>
      </c>
      <c r="AW749" s="13" t="s">
        <v>33</v>
      </c>
      <c r="AX749" s="13" t="s">
        <v>72</v>
      </c>
      <c r="AY749" s="159" t="s">
        <v>152</v>
      </c>
    </row>
    <row r="750" spans="2:51" s="12" customFormat="1" ht="10">
      <c r="B750" s="150"/>
      <c r="D750" s="151" t="s">
        <v>163</v>
      </c>
      <c r="E750" s="152" t="s">
        <v>19</v>
      </c>
      <c r="F750" s="153" t="s">
        <v>661</v>
      </c>
      <c r="H750" s="154">
        <v>1.25</v>
      </c>
      <c r="I750" s="155"/>
      <c r="L750" s="150"/>
      <c r="M750" s="156"/>
      <c r="T750" s="157"/>
      <c r="AT750" s="152" t="s">
        <v>163</v>
      </c>
      <c r="AU750" s="152" t="s">
        <v>82</v>
      </c>
      <c r="AV750" s="12" t="s">
        <v>82</v>
      </c>
      <c r="AW750" s="12" t="s">
        <v>33</v>
      </c>
      <c r="AX750" s="12" t="s">
        <v>72</v>
      </c>
      <c r="AY750" s="152" t="s">
        <v>152</v>
      </c>
    </row>
    <row r="751" spans="2:51" s="12" customFormat="1" ht="10">
      <c r="B751" s="150"/>
      <c r="D751" s="151" t="s">
        <v>163</v>
      </c>
      <c r="E751" s="152" t="s">
        <v>19</v>
      </c>
      <c r="F751" s="153" t="s">
        <v>664</v>
      </c>
      <c r="H751" s="154">
        <v>14.4</v>
      </c>
      <c r="I751" s="155"/>
      <c r="L751" s="150"/>
      <c r="M751" s="156"/>
      <c r="T751" s="157"/>
      <c r="AT751" s="152" t="s">
        <v>163</v>
      </c>
      <c r="AU751" s="152" t="s">
        <v>82</v>
      </c>
      <c r="AV751" s="12" t="s">
        <v>82</v>
      </c>
      <c r="AW751" s="12" t="s">
        <v>33</v>
      </c>
      <c r="AX751" s="12" t="s">
        <v>72</v>
      </c>
      <c r="AY751" s="152" t="s">
        <v>152</v>
      </c>
    </row>
    <row r="752" spans="2:51" s="12" customFormat="1" ht="10">
      <c r="B752" s="150"/>
      <c r="D752" s="151" t="s">
        <v>163</v>
      </c>
      <c r="E752" s="152" t="s">
        <v>19</v>
      </c>
      <c r="F752" s="153" t="s">
        <v>665</v>
      </c>
      <c r="H752" s="154">
        <v>-3.6</v>
      </c>
      <c r="I752" s="155"/>
      <c r="L752" s="150"/>
      <c r="M752" s="156"/>
      <c r="T752" s="157"/>
      <c r="AT752" s="152" t="s">
        <v>163</v>
      </c>
      <c r="AU752" s="152" t="s">
        <v>82</v>
      </c>
      <c r="AV752" s="12" t="s">
        <v>82</v>
      </c>
      <c r="AW752" s="12" t="s">
        <v>33</v>
      </c>
      <c r="AX752" s="12" t="s">
        <v>72</v>
      </c>
      <c r="AY752" s="152" t="s">
        <v>152</v>
      </c>
    </row>
    <row r="753" spans="2:51" s="13" customFormat="1" ht="10">
      <c r="B753" s="158"/>
      <c r="D753" s="151" t="s">
        <v>163</v>
      </c>
      <c r="E753" s="159" t="s">
        <v>19</v>
      </c>
      <c r="F753" s="160" t="s">
        <v>666</v>
      </c>
      <c r="H753" s="159" t="s">
        <v>19</v>
      </c>
      <c r="I753" s="161"/>
      <c r="L753" s="158"/>
      <c r="M753" s="162"/>
      <c r="T753" s="163"/>
      <c r="AT753" s="159" t="s">
        <v>163</v>
      </c>
      <c r="AU753" s="159" t="s">
        <v>82</v>
      </c>
      <c r="AV753" s="13" t="s">
        <v>80</v>
      </c>
      <c r="AW753" s="13" t="s">
        <v>33</v>
      </c>
      <c r="AX753" s="13" t="s">
        <v>72</v>
      </c>
      <c r="AY753" s="159" t="s">
        <v>152</v>
      </c>
    </row>
    <row r="754" spans="2:51" s="12" customFormat="1" ht="10">
      <c r="B754" s="150"/>
      <c r="D754" s="151" t="s">
        <v>163</v>
      </c>
      <c r="E754" s="152" t="s">
        <v>19</v>
      </c>
      <c r="F754" s="153" t="s">
        <v>667</v>
      </c>
      <c r="H754" s="154">
        <v>17.55</v>
      </c>
      <c r="I754" s="155"/>
      <c r="L754" s="150"/>
      <c r="M754" s="156"/>
      <c r="T754" s="157"/>
      <c r="AT754" s="152" t="s">
        <v>163</v>
      </c>
      <c r="AU754" s="152" t="s">
        <v>82</v>
      </c>
      <c r="AV754" s="12" t="s">
        <v>82</v>
      </c>
      <c r="AW754" s="12" t="s">
        <v>33</v>
      </c>
      <c r="AX754" s="12" t="s">
        <v>72</v>
      </c>
      <c r="AY754" s="152" t="s">
        <v>152</v>
      </c>
    </row>
    <row r="755" spans="2:51" s="13" customFormat="1" ht="10">
      <c r="B755" s="158"/>
      <c r="D755" s="151" t="s">
        <v>163</v>
      </c>
      <c r="E755" s="159" t="s">
        <v>19</v>
      </c>
      <c r="F755" s="160" t="s">
        <v>668</v>
      </c>
      <c r="H755" s="159" t="s">
        <v>19</v>
      </c>
      <c r="I755" s="161"/>
      <c r="L755" s="158"/>
      <c r="M755" s="162"/>
      <c r="T755" s="163"/>
      <c r="AT755" s="159" t="s">
        <v>163</v>
      </c>
      <c r="AU755" s="159" t="s">
        <v>82</v>
      </c>
      <c r="AV755" s="13" t="s">
        <v>80</v>
      </c>
      <c r="AW755" s="13" t="s">
        <v>33</v>
      </c>
      <c r="AX755" s="13" t="s">
        <v>72</v>
      </c>
      <c r="AY755" s="159" t="s">
        <v>152</v>
      </c>
    </row>
    <row r="756" spans="2:51" s="12" customFormat="1" ht="10">
      <c r="B756" s="150"/>
      <c r="D756" s="151" t="s">
        <v>163</v>
      </c>
      <c r="E756" s="152" t="s">
        <v>19</v>
      </c>
      <c r="F756" s="153" t="s">
        <v>669</v>
      </c>
      <c r="H756" s="154">
        <v>1.35</v>
      </c>
      <c r="I756" s="155"/>
      <c r="L756" s="150"/>
      <c r="M756" s="156"/>
      <c r="T756" s="157"/>
      <c r="AT756" s="152" t="s">
        <v>163</v>
      </c>
      <c r="AU756" s="152" t="s">
        <v>82</v>
      </c>
      <c r="AV756" s="12" t="s">
        <v>82</v>
      </c>
      <c r="AW756" s="12" t="s">
        <v>33</v>
      </c>
      <c r="AX756" s="12" t="s">
        <v>72</v>
      </c>
      <c r="AY756" s="152" t="s">
        <v>152</v>
      </c>
    </row>
    <row r="757" spans="2:51" s="12" customFormat="1" ht="10">
      <c r="B757" s="150"/>
      <c r="D757" s="151" t="s">
        <v>163</v>
      </c>
      <c r="E757" s="152" t="s">
        <v>19</v>
      </c>
      <c r="F757" s="153" t="s">
        <v>664</v>
      </c>
      <c r="H757" s="154">
        <v>14.4</v>
      </c>
      <c r="I757" s="155"/>
      <c r="L757" s="150"/>
      <c r="M757" s="156"/>
      <c r="T757" s="157"/>
      <c r="AT757" s="152" t="s">
        <v>163</v>
      </c>
      <c r="AU757" s="152" t="s">
        <v>82</v>
      </c>
      <c r="AV757" s="12" t="s">
        <v>82</v>
      </c>
      <c r="AW757" s="12" t="s">
        <v>33</v>
      </c>
      <c r="AX757" s="12" t="s">
        <v>72</v>
      </c>
      <c r="AY757" s="152" t="s">
        <v>152</v>
      </c>
    </row>
    <row r="758" spans="2:51" s="12" customFormat="1" ht="10">
      <c r="B758" s="150"/>
      <c r="D758" s="151" t="s">
        <v>163</v>
      </c>
      <c r="E758" s="152" t="s">
        <v>19</v>
      </c>
      <c r="F758" s="153" t="s">
        <v>670</v>
      </c>
      <c r="H758" s="154">
        <v>-2.9249999999999998</v>
      </c>
      <c r="I758" s="155"/>
      <c r="L758" s="150"/>
      <c r="M758" s="156"/>
      <c r="T758" s="157"/>
      <c r="AT758" s="152" t="s">
        <v>163</v>
      </c>
      <c r="AU758" s="152" t="s">
        <v>82</v>
      </c>
      <c r="AV758" s="12" t="s">
        <v>82</v>
      </c>
      <c r="AW758" s="12" t="s">
        <v>33</v>
      </c>
      <c r="AX758" s="12" t="s">
        <v>72</v>
      </c>
      <c r="AY758" s="152" t="s">
        <v>152</v>
      </c>
    </row>
    <row r="759" spans="2:51" s="13" customFormat="1" ht="10">
      <c r="B759" s="158"/>
      <c r="D759" s="151" t="s">
        <v>163</v>
      </c>
      <c r="E759" s="159" t="s">
        <v>19</v>
      </c>
      <c r="F759" s="160" t="s">
        <v>289</v>
      </c>
      <c r="H759" s="159" t="s">
        <v>19</v>
      </c>
      <c r="I759" s="161"/>
      <c r="L759" s="158"/>
      <c r="M759" s="162"/>
      <c r="T759" s="163"/>
      <c r="AT759" s="159" t="s">
        <v>163</v>
      </c>
      <c r="AU759" s="159" t="s">
        <v>82</v>
      </c>
      <c r="AV759" s="13" t="s">
        <v>80</v>
      </c>
      <c r="AW759" s="13" t="s">
        <v>33</v>
      </c>
      <c r="AX759" s="13" t="s">
        <v>72</v>
      </c>
      <c r="AY759" s="159" t="s">
        <v>152</v>
      </c>
    </row>
    <row r="760" spans="2:51" s="12" customFormat="1" ht="10">
      <c r="B760" s="150"/>
      <c r="D760" s="151" t="s">
        <v>163</v>
      </c>
      <c r="E760" s="152" t="s">
        <v>19</v>
      </c>
      <c r="F760" s="153" t="s">
        <v>770</v>
      </c>
      <c r="H760" s="154">
        <v>37.200000000000003</v>
      </c>
      <c r="I760" s="155"/>
      <c r="L760" s="150"/>
      <c r="M760" s="156"/>
      <c r="T760" s="157"/>
      <c r="AT760" s="152" t="s">
        <v>163</v>
      </c>
      <c r="AU760" s="152" t="s">
        <v>82</v>
      </c>
      <c r="AV760" s="12" t="s">
        <v>82</v>
      </c>
      <c r="AW760" s="12" t="s">
        <v>33</v>
      </c>
      <c r="AX760" s="12" t="s">
        <v>72</v>
      </c>
      <c r="AY760" s="152" t="s">
        <v>152</v>
      </c>
    </row>
    <row r="761" spans="2:51" s="12" customFormat="1" ht="10">
      <c r="B761" s="150"/>
      <c r="D761" s="151" t="s">
        <v>163</v>
      </c>
      <c r="E761" s="152" t="s">
        <v>19</v>
      </c>
      <c r="F761" s="153" t="s">
        <v>671</v>
      </c>
      <c r="H761" s="154">
        <v>77.099999999999994</v>
      </c>
      <c r="I761" s="155"/>
      <c r="L761" s="150"/>
      <c r="M761" s="156"/>
      <c r="T761" s="157"/>
      <c r="AT761" s="152" t="s">
        <v>163</v>
      </c>
      <c r="AU761" s="152" t="s">
        <v>82</v>
      </c>
      <c r="AV761" s="12" t="s">
        <v>82</v>
      </c>
      <c r="AW761" s="12" t="s">
        <v>33</v>
      </c>
      <c r="AX761" s="12" t="s">
        <v>72</v>
      </c>
      <c r="AY761" s="152" t="s">
        <v>152</v>
      </c>
    </row>
    <row r="762" spans="2:51" s="12" customFormat="1" ht="10">
      <c r="B762" s="150"/>
      <c r="D762" s="151" t="s">
        <v>163</v>
      </c>
      <c r="E762" s="152" t="s">
        <v>19</v>
      </c>
      <c r="F762" s="153" t="s">
        <v>672</v>
      </c>
      <c r="H762" s="154">
        <v>-3.6</v>
      </c>
      <c r="I762" s="155"/>
      <c r="L762" s="150"/>
      <c r="M762" s="156"/>
      <c r="T762" s="157"/>
      <c r="AT762" s="152" t="s">
        <v>163</v>
      </c>
      <c r="AU762" s="152" t="s">
        <v>82</v>
      </c>
      <c r="AV762" s="12" t="s">
        <v>82</v>
      </c>
      <c r="AW762" s="12" t="s">
        <v>33</v>
      </c>
      <c r="AX762" s="12" t="s">
        <v>72</v>
      </c>
      <c r="AY762" s="152" t="s">
        <v>152</v>
      </c>
    </row>
    <row r="763" spans="2:51" s="12" customFormat="1" ht="10">
      <c r="B763" s="150"/>
      <c r="D763" s="151" t="s">
        <v>163</v>
      </c>
      <c r="E763" s="152" t="s">
        <v>19</v>
      </c>
      <c r="F763" s="153" t="s">
        <v>673</v>
      </c>
      <c r="H763" s="154">
        <v>-1.33</v>
      </c>
      <c r="I763" s="155"/>
      <c r="L763" s="150"/>
      <c r="M763" s="156"/>
      <c r="T763" s="157"/>
      <c r="AT763" s="152" t="s">
        <v>163</v>
      </c>
      <c r="AU763" s="152" t="s">
        <v>82</v>
      </c>
      <c r="AV763" s="12" t="s">
        <v>82</v>
      </c>
      <c r="AW763" s="12" t="s">
        <v>33</v>
      </c>
      <c r="AX763" s="12" t="s">
        <v>72</v>
      </c>
      <c r="AY763" s="152" t="s">
        <v>152</v>
      </c>
    </row>
    <row r="764" spans="2:51" s="12" customFormat="1" ht="10">
      <c r="B764" s="150"/>
      <c r="D764" s="151" t="s">
        <v>163</v>
      </c>
      <c r="E764" s="152" t="s">
        <v>19</v>
      </c>
      <c r="F764" s="153" t="s">
        <v>674</v>
      </c>
      <c r="H764" s="154">
        <v>48.6</v>
      </c>
      <c r="I764" s="155"/>
      <c r="L764" s="150"/>
      <c r="M764" s="156"/>
      <c r="T764" s="157"/>
      <c r="AT764" s="152" t="s">
        <v>163</v>
      </c>
      <c r="AU764" s="152" t="s">
        <v>82</v>
      </c>
      <c r="AV764" s="12" t="s">
        <v>82</v>
      </c>
      <c r="AW764" s="12" t="s">
        <v>33</v>
      </c>
      <c r="AX764" s="12" t="s">
        <v>72</v>
      </c>
      <c r="AY764" s="152" t="s">
        <v>152</v>
      </c>
    </row>
    <row r="765" spans="2:51" s="12" customFormat="1" ht="10">
      <c r="B765" s="150"/>
      <c r="D765" s="151" t="s">
        <v>163</v>
      </c>
      <c r="E765" s="152" t="s">
        <v>19</v>
      </c>
      <c r="F765" s="153" t="s">
        <v>673</v>
      </c>
      <c r="H765" s="154">
        <v>-1.33</v>
      </c>
      <c r="I765" s="155"/>
      <c r="L765" s="150"/>
      <c r="M765" s="156"/>
      <c r="T765" s="157"/>
      <c r="AT765" s="152" t="s">
        <v>163</v>
      </c>
      <c r="AU765" s="152" t="s">
        <v>82</v>
      </c>
      <c r="AV765" s="12" t="s">
        <v>82</v>
      </c>
      <c r="AW765" s="12" t="s">
        <v>33</v>
      </c>
      <c r="AX765" s="12" t="s">
        <v>72</v>
      </c>
      <c r="AY765" s="152" t="s">
        <v>152</v>
      </c>
    </row>
    <row r="766" spans="2:51" s="12" customFormat="1" ht="10">
      <c r="B766" s="150"/>
      <c r="D766" s="151" t="s">
        <v>163</v>
      </c>
      <c r="E766" s="152" t="s">
        <v>19</v>
      </c>
      <c r="F766" s="153" t="s">
        <v>675</v>
      </c>
      <c r="H766" s="154">
        <v>-2.2400000000000002</v>
      </c>
      <c r="I766" s="155"/>
      <c r="L766" s="150"/>
      <c r="M766" s="156"/>
      <c r="T766" s="157"/>
      <c r="AT766" s="152" t="s">
        <v>163</v>
      </c>
      <c r="AU766" s="152" t="s">
        <v>82</v>
      </c>
      <c r="AV766" s="12" t="s">
        <v>82</v>
      </c>
      <c r="AW766" s="12" t="s">
        <v>33</v>
      </c>
      <c r="AX766" s="12" t="s">
        <v>72</v>
      </c>
      <c r="AY766" s="152" t="s">
        <v>152</v>
      </c>
    </row>
    <row r="767" spans="2:51" s="13" customFormat="1" ht="10">
      <c r="B767" s="158"/>
      <c r="D767" s="151" t="s">
        <v>163</v>
      </c>
      <c r="E767" s="159" t="s">
        <v>19</v>
      </c>
      <c r="F767" s="160" t="s">
        <v>676</v>
      </c>
      <c r="H767" s="159" t="s">
        <v>19</v>
      </c>
      <c r="I767" s="161"/>
      <c r="L767" s="158"/>
      <c r="M767" s="162"/>
      <c r="T767" s="163"/>
      <c r="AT767" s="159" t="s">
        <v>163</v>
      </c>
      <c r="AU767" s="159" t="s">
        <v>82</v>
      </c>
      <c r="AV767" s="13" t="s">
        <v>80</v>
      </c>
      <c r="AW767" s="13" t="s">
        <v>33</v>
      </c>
      <c r="AX767" s="13" t="s">
        <v>72</v>
      </c>
      <c r="AY767" s="159" t="s">
        <v>152</v>
      </c>
    </row>
    <row r="768" spans="2:51" s="12" customFormat="1" ht="10">
      <c r="B768" s="150"/>
      <c r="D768" s="151" t="s">
        <v>163</v>
      </c>
      <c r="E768" s="152" t="s">
        <v>19</v>
      </c>
      <c r="F768" s="153" t="s">
        <v>771</v>
      </c>
      <c r="H768" s="154">
        <v>42.5</v>
      </c>
      <c r="I768" s="155"/>
      <c r="L768" s="150"/>
      <c r="M768" s="156"/>
      <c r="T768" s="157"/>
      <c r="AT768" s="152" t="s">
        <v>163</v>
      </c>
      <c r="AU768" s="152" t="s">
        <v>82</v>
      </c>
      <c r="AV768" s="12" t="s">
        <v>82</v>
      </c>
      <c r="AW768" s="12" t="s">
        <v>33</v>
      </c>
      <c r="AX768" s="12" t="s">
        <v>72</v>
      </c>
      <c r="AY768" s="152" t="s">
        <v>152</v>
      </c>
    </row>
    <row r="769" spans="2:51" s="12" customFormat="1" ht="10">
      <c r="B769" s="150"/>
      <c r="D769" s="151" t="s">
        <v>163</v>
      </c>
      <c r="E769" s="152" t="s">
        <v>19</v>
      </c>
      <c r="F769" s="153" t="s">
        <v>677</v>
      </c>
      <c r="H769" s="154">
        <v>80.099999999999994</v>
      </c>
      <c r="I769" s="155"/>
      <c r="L769" s="150"/>
      <c r="M769" s="156"/>
      <c r="T769" s="157"/>
      <c r="AT769" s="152" t="s">
        <v>163</v>
      </c>
      <c r="AU769" s="152" t="s">
        <v>82</v>
      </c>
      <c r="AV769" s="12" t="s">
        <v>82</v>
      </c>
      <c r="AW769" s="12" t="s">
        <v>33</v>
      </c>
      <c r="AX769" s="12" t="s">
        <v>72</v>
      </c>
      <c r="AY769" s="152" t="s">
        <v>152</v>
      </c>
    </row>
    <row r="770" spans="2:51" s="13" customFormat="1" ht="10">
      <c r="B770" s="158"/>
      <c r="D770" s="151" t="s">
        <v>163</v>
      </c>
      <c r="E770" s="159" t="s">
        <v>19</v>
      </c>
      <c r="F770" s="160" t="s">
        <v>678</v>
      </c>
      <c r="H770" s="159" t="s">
        <v>19</v>
      </c>
      <c r="I770" s="161"/>
      <c r="L770" s="158"/>
      <c r="M770" s="162"/>
      <c r="T770" s="163"/>
      <c r="AT770" s="159" t="s">
        <v>163</v>
      </c>
      <c r="AU770" s="159" t="s">
        <v>82</v>
      </c>
      <c r="AV770" s="13" t="s">
        <v>80</v>
      </c>
      <c r="AW770" s="13" t="s">
        <v>33</v>
      </c>
      <c r="AX770" s="13" t="s">
        <v>72</v>
      </c>
      <c r="AY770" s="159" t="s">
        <v>152</v>
      </c>
    </row>
    <row r="771" spans="2:51" s="12" customFormat="1" ht="10">
      <c r="B771" s="150"/>
      <c r="D771" s="151" t="s">
        <v>163</v>
      </c>
      <c r="E771" s="152" t="s">
        <v>19</v>
      </c>
      <c r="F771" s="153" t="s">
        <v>772</v>
      </c>
      <c r="H771" s="154">
        <v>12.5</v>
      </c>
      <c r="I771" s="155"/>
      <c r="L771" s="150"/>
      <c r="M771" s="156"/>
      <c r="T771" s="157"/>
      <c r="AT771" s="152" t="s">
        <v>163</v>
      </c>
      <c r="AU771" s="152" t="s">
        <v>82</v>
      </c>
      <c r="AV771" s="12" t="s">
        <v>82</v>
      </c>
      <c r="AW771" s="12" t="s">
        <v>33</v>
      </c>
      <c r="AX771" s="12" t="s">
        <v>72</v>
      </c>
      <c r="AY771" s="152" t="s">
        <v>152</v>
      </c>
    </row>
    <row r="772" spans="2:51" s="12" customFormat="1" ht="10">
      <c r="B772" s="150"/>
      <c r="D772" s="151" t="s">
        <v>163</v>
      </c>
      <c r="E772" s="152" t="s">
        <v>19</v>
      </c>
      <c r="F772" s="153" t="s">
        <v>679</v>
      </c>
      <c r="H772" s="154">
        <v>46.8</v>
      </c>
      <c r="I772" s="155"/>
      <c r="L772" s="150"/>
      <c r="M772" s="156"/>
      <c r="T772" s="157"/>
      <c r="AT772" s="152" t="s">
        <v>163</v>
      </c>
      <c r="AU772" s="152" t="s">
        <v>82</v>
      </c>
      <c r="AV772" s="12" t="s">
        <v>82</v>
      </c>
      <c r="AW772" s="12" t="s">
        <v>33</v>
      </c>
      <c r="AX772" s="12" t="s">
        <v>72</v>
      </c>
      <c r="AY772" s="152" t="s">
        <v>152</v>
      </c>
    </row>
    <row r="773" spans="2:51" s="13" customFormat="1" ht="10">
      <c r="B773" s="158"/>
      <c r="D773" s="151" t="s">
        <v>163</v>
      </c>
      <c r="E773" s="159" t="s">
        <v>19</v>
      </c>
      <c r="F773" s="160" t="s">
        <v>680</v>
      </c>
      <c r="H773" s="159" t="s">
        <v>19</v>
      </c>
      <c r="I773" s="161"/>
      <c r="L773" s="158"/>
      <c r="M773" s="162"/>
      <c r="T773" s="163"/>
      <c r="AT773" s="159" t="s">
        <v>163</v>
      </c>
      <c r="AU773" s="159" t="s">
        <v>82</v>
      </c>
      <c r="AV773" s="13" t="s">
        <v>80</v>
      </c>
      <c r="AW773" s="13" t="s">
        <v>33</v>
      </c>
      <c r="AX773" s="13" t="s">
        <v>72</v>
      </c>
      <c r="AY773" s="159" t="s">
        <v>152</v>
      </c>
    </row>
    <row r="774" spans="2:51" s="12" customFormat="1" ht="10">
      <c r="B774" s="150"/>
      <c r="D774" s="151" t="s">
        <v>163</v>
      </c>
      <c r="E774" s="152" t="s">
        <v>19</v>
      </c>
      <c r="F774" s="153" t="s">
        <v>773</v>
      </c>
      <c r="H774" s="154">
        <v>12</v>
      </c>
      <c r="I774" s="155"/>
      <c r="L774" s="150"/>
      <c r="M774" s="156"/>
      <c r="T774" s="157"/>
      <c r="AT774" s="152" t="s">
        <v>163</v>
      </c>
      <c r="AU774" s="152" t="s">
        <v>82</v>
      </c>
      <c r="AV774" s="12" t="s">
        <v>82</v>
      </c>
      <c r="AW774" s="12" t="s">
        <v>33</v>
      </c>
      <c r="AX774" s="12" t="s">
        <v>72</v>
      </c>
      <c r="AY774" s="152" t="s">
        <v>152</v>
      </c>
    </row>
    <row r="775" spans="2:51" s="12" customFormat="1" ht="10">
      <c r="B775" s="150"/>
      <c r="D775" s="151" t="s">
        <v>163</v>
      </c>
      <c r="E775" s="152" t="s">
        <v>19</v>
      </c>
      <c r="F775" s="153" t="s">
        <v>681</v>
      </c>
      <c r="H775" s="154">
        <v>42</v>
      </c>
      <c r="I775" s="155"/>
      <c r="L775" s="150"/>
      <c r="M775" s="156"/>
      <c r="T775" s="157"/>
      <c r="AT775" s="152" t="s">
        <v>163</v>
      </c>
      <c r="AU775" s="152" t="s">
        <v>82</v>
      </c>
      <c r="AV775" s="12" t="s">
        <v>82</v>
      </c>
      <c r="AW775" s="12" t="s">
        <v>33</v>
      </c>
      <c r="AX775" s="12" t="s">
        <v>72</v>
      </c>
      <c r="AY775" s="152" t="s">
        <v>152</v>
      </c>
    </row>
    <row r="776" spans="2:51" s="13" customFormat="1" ht="10">
      <c r="B776" s="158"/>
      <c r="D776" s="151" t="s">
        <v>163</v>
      </c>
      <c r="E776" s="159" t="s">
        <v>19</v>
      </c>
      <c r="F776" s="160" t="s">
        <v>285</v>
      </c>
      <c r="H776" s="159" t="s">
        <v>19</v>
      </c>
      <c r="I776" s="161"/>
      <c r="L776" s="158"/>
      <c r="M776" s="162"/>
      <c r="T776" s="163"/>
      <c r="AT776" s="159" t="s">
        <v>163</v>
      </c>
      <c r="AU776" s="159" t="s">
        <v>82</v>
      </c>
      <c r="AV776" s="13" t="s">
        <v>80</v>
      </c>
      <c r="AW776" s="13" t="s">
        <v>33</v>
      </c>
      <c r="AX776" s="13" t="s">
        <v>72</v>
      </c>
      <c r="AY776" s="159" t="s">
        <v>152</v>
      </c>
    </row>
    <row r="777" spans="2:51" s="12" customFormat="1" ht="10">
      <c r="B777" s="150"/>
      <c r="D777" s="151" t="s">
        <v>163</v>
      </c>
      <c r="E777" s="152" t="s">
        <v>19</v>
      </c>
      <c r="F777" s="153" t="s">
        <v>774</v>
      </c>
      <c r="H777" s="154">
        <v>6</v>
      </c>
      <c r="I777" s="155"/>
      <c r="L777" s="150"/>
      <c r="M777" s="156"/>
      <c r="T777" s="157"/>
      <c r="AT777" s="152" t="s">
        <v>163</v>
      </c>
      <c r="AU777" s="152" t="s">
        <v>82</v>
      </c>
      <c r="AV777" s="12" t="s">
        <v>82</v>
      </c>
      <c r="AW777" s="12" t="s">
        <v>33</v>
      </c>
      <c r="AX777" s="12" t="s">
        <v>72</v>
      </c>
      <c r="AY777" s="152" t="s">
        <v>152</v>
      </c>
    </row>
    <row r="778" spans="2:51" s="12" customFormat="1" ht="10">
      <c r="B778" s="150"/>
      <c r="D778" s="151" t="s">
        <v>163</v>
      </c>
      <c r="E778" s="152" t="s">
        <v>19</v>
      </c>
      <c r="F778" s="153" t="s">
        <v>682</v>
      </c>
      <c r="H778" s="154">
        <v>26.7</v>
      </c>
      <c r="I778" s="155"/>
      <c r="L778" s="150"/>
      <c r="M778" s="156"/>
      <c r="T778" s="157"/>
      <c r="AT778" s="152" t="s">
        <v>163</v>
      </c>
      <c r="AU778" s="152" t="s">
        <v>82</v>
      </c>
      <c r="AV778" s="12" t="s">
        <v>82</v>
      </c>
      <c r="AW778" s="12" t="s">
        <v>33</v>
      </c>
      <c r="AX778" s="12" t="s">
        <v>72</v>
      </c>
      <c r="AY778" s="152" t="s">
        <v>152</v>
      </c>
    </row>
    <row r="779" spans="2:51" s="12" customFormat="1" ht="10">
      <c r="B779" s="150"/>
      <c r="D779" s="151" t="s">
        <v>163</v>
      </c>
      <c r="E779" s="152" t="s">
        <v>19</v>
      </c>
      <c r="F779" s="153" t="s">
        <v>683</v>
      </c>
      <c r="H779" s="154">
        <v>14.1</v>
      </c>
      <c r="I779" s="155"/>
      <c r="L779" s="150"/>
      <c r="M779" s="156"/>
      <c r="T779" s="157"/>
      <c r="AT779" s="152" t="s">
        <v>163</v>
      </c>
      <c r="AU779" s="152" t="s">
        <v>82</v>
      </c>
      <c r="AV779" s="12" t="s">
        <v>82</v>
      </c>
      <c r="AW779" s="12" t="s">
        <v>33</v>
      </c>
      <c r="AX779" s="12" t="s">
        <v>72</v>
      </c>
      <c r="AY779" s="152" t="s">
        <v>152</v>
      </c>
    </row>
    <row r="780" spans="2:51" s="13" customFormat="1" ht="10">
      <c r="B780" s="158"/>
      <c r="D780" s="151" t="s">
        <v>163</v>
      </c>
      <c r="E780" s="159" t="s">
        <v>19</v>
      </c>
      <c r="F780" s="160" t="s">
        <v>684</v>
      </c>
      <c r="H780" s="159" t="s">
        <v>19</v>
      </c>
      <c r="I780" s="161"/>
      <c r="L780" s="158"/>
      <c r="M780" s="162"/>
      <c r="T780" s="163"/>
      <c r="AT780" s="159" t="s">
        <v>163</v>
      </c>
      <c r="AU780" s="159" t="s">
        <v>82</v>
      </c>
      <c r="AV780" s="13" t="s">
        <v>80</v>
      </c>
      <c r="AW780" s="13" t="s">
        <v>33</v>
      </c>
      <c r="AX780" s="13" t="s">
        <v>72</v>
      </c>
      <c r="AY780" s="159" t="s">
        <v>152</v>
      </c>
    </row>
    <row r="781" spans="2:51" s="12" customFormat="1" ht="10">
      <c r="B781" s="150"/>
      <c r="D781" s="151" t="s">
        <v>163</v>
      </c>
      <c r="E781" s="152" t="s">
        <v>19</v>
      </c>
      <c r="F781" s="153" t="s">
        <v>775</v>
      </c>
      <c r="H781" s="154">
        <v>9.5500000000000007</v>
      </c>
      <c r="I781" s="155"/>
      <c r="L781" s="150"/>
      <c r="M781" s="156"/>
      <c r="T781" s="157"/>
      <c r="AT781" s="152" t="s">
        <v>163</v>
      </c>
      <c r="AU781" s="152" t="s">
        <v>82</v>
      </c>
      <c r="AV781" s="12" t="s">
        <v>82</v>
      </c>
      <c r="AW781" s="12" t="s">
        <v>33</v>
      </c>
      <c r="AX781" s="12" t="s">
        <v>72</v>
      </c>
      <c r="AY781" s="152" t="s">
        <v>152</v>
      </c>
    </row>
    <row r="782" spans="2:51" s="12" customFormat="1" ht="10">
      <c r="B782" s="150"/>
      <c r="D782" s="151" t="s">
        <v>163</v>
      </c>
      <c r="E782" s="152" t="s">
        <v>19</v>
      </c>
      <c r="F782" s="153" t="s">
        <v>685</v>
      </c>
      <c r="H782" s="154">
        <v>38.700000000000003</v>
      </c>
      <c r="I782" s="155"/>
      <c r="L782" s="150"/>
      <c r="M782" s="156"/>
      <c r="T782" s="157"/>
      <c r="AT782" s="152" t="s">
        <v>163</v>
      </c>
      <c r="AU782" s="152" t="s">
        <v>82</v>
      </c>
      <c r="AV782" s="12" t="s">
        <v>82</v>
      </c>
      <c r="AW782" s="12" t="s">
        <v>33</v>
      </c>
      <c r="AX782" s="12" t="s">
        <v>72</v>
      </c>
      <c r="AY782" s="152" t="s">
        <v>152</v>
      </c>
    </row>
    <row r="783" spans="2:51" s="13" customFormat="1" ht="10">
      <c r="B783" s="158"/>
      <c r="D783" s="151" t="s">
        <v>163</v>
      </c>
      <c r="E783" s="159" t="s">
        <v>19</v>
      </c>
      <c r="F783" s="160" t="s">
        <v>686</v>
      </c>
      <c r="H783" s="159" t="s">
        <v>19</v>
      </c>
      <c r="I783" s="161"/>
      <c r="L783" s="158"/>
      <c r="M783" s="162"/>
      <c r="T783" s="163"/>
      <c r="AT783" s="159" t="s">
        <v>163</v>
      </c>
      <c r="AU783" s="159" t="s">
        <v>82</v>
      </c>
      <c r="AV783" s="13" t="s">
        <v>80</v>
      </c>
      <c r="AW783" s="13" t="s">
        <v>33</v>
      </c>
      <c r="AX783" s="13" t="s">
        <v>72</v>
      </c>
      <c r="AY783" s="159" t="s">
        <v>152</v>
      </c>
    </row>
    <row r="784" spans="2:51" s="12" customFormat="1" ht="10">
      <c r="B784" s="150"/>
      <c r="D784" s="151" t="s">
        <v>163</v>
      </c>
      <c r="E784" s="152" t="s">
        <v>19</v>
      </c>
      <c r="F784" s="153" t="s">
        <v>776</v>
      </c>
      <c r="H784" s="154">
        <v>1.6</v>
      </c>
      <c r="I784" s="155"/>
      <c r="L784" s="150"/>
      <c r="M784" s="156"/>
      <c r="T784" s="157"/>
      <c r="AT784" s="152" t="s">
        <v>163</v>
      </c>
      <c r="AU784" s="152" t="s">
        <v>82</v>
      </c>
      <c r="AV784" s="12" t="s">
        <v>82</v>
      </c>
      <c r="AW784" s="12" t="s">
        <v>33</v>
      </c>
      <c r="AX784" s="12" t="s">
        <v>72</v>
      </c>
      <c r="AY784" s="152" t="s">
        <v>152</v>
      </c>
    </row>
    <row r="785" spans="2:51" s="12" customFormat="1" ht="10">
      <c r="B785" s="150"/>
      <c r="D785" s="151" t="s">
        <v>163</v>
      </c>
      <c r="E785" s="152" t="s">
        <v>19</v>
      </c>
      <c r="F785" s="153" t="s">
        <v>687</v>
      </c>
      <c r="H785" s="154">
        <v>15.3</v>
      </c>
      <c r="I785" s="155"/>
      <c r="L785" s="150"/>
      <c r="M785" s="156"/>
      <c r="T785" s="157"/>
      <c r="AT785" s="152" t="s">
        <v>163</v>
      </c>
      <c r="AU785" s="152" t="s">
        <v>82</v>
      </c>
      <c r="AV785" s="12" t="s">
        <v>82</v>
      </c>
      <c r="AW785" s="12" t="s">
        <v>33</v>
      </c>
      <c r="AX785" s="12" t="s">
        <v>72</v>
      </c>
      <c r="AY785" s="152" t="s">
        <v>152</v>
      </c>
    </row>
    <row r="786" spans="2:51" s="13" customFormat="1" ht="10">
      <c r="B786" s="158"/>
      <c r="D786" s="151" t="s">
        <v>163</v>
      </c>
      <c r="E786" s="159" t="s">
        <v>19</v>
      </c>
      <c r="F786" s="160" t="s">
        <v>688</v>
      </c>
      <c r="H786" s="159" t="s">
        <v>19</v>
      </c>
      <c r="I786" s="161"/>
      <c r="L786" s="158"/>
      <c r="M786" s="162"/>
      <c r="T786" s="163"/>
      <c r="AT786" s="159" t="s">
        <v>163</v>
      </c>
      <c r="AU786" s="159" t="s">
        <v>82</v>
      </c>
      <c r="AV786" s="13" t="s">
        <v>80</v>
      </c>
      <c r="AW786" s="13" t="s">
        <v>33</v>
      </c>
      <c r="AX786" s="13" t="s">
        <v>72</v>
      </c>
      <c r="AY786" s="159" t="s">
        <v>152</v>
      </c>
    </row>
    <row r="787" spans="2:51" s="12" customFormat="1" ht="10">
      <c r="B787" s="150"/>
      <c r="D787" s="151" t="s">
        <v>163</v>
      </c>
      <c r="E787" s="152" t="s">
        <v>19</v>
      </c>
      <c r="F787" s="153" t="s">
        <v>777</v>
      </c>
      <c r="H787" s="154">
        <v>6.55</v>
      </c>
      <c r="I787" s="155"/>
      <c r="L787" s="150"/>
      <c r="M787" s="156"/>
      <c r="T787" s="157"/>
      <c r="AT787" s="152" t="s">
        <v>163</v>
      </c>
      <c r="AU787" s="152" t="s">
        <v>82</v>
      </c>
      <c r="AV787" s="12" t="s">
        <v>82</v>
      </c>
      <c r="AW787" s="12" t="s">
        <v>33</v>
      </c>
      <c r="AX787" s="12" t="s">
        <v>72</v>
      </c>
      <c r="AY787" s="152" t="s">
        <v>152</v>
      </c>
    </row>
    <row r="788" spans="2:51" s="12" customFormat="1" ht="10">
      <c r="B788" s="150"/>
      <c r="D788" s="151" t="s">
        <v>163</v>
      </c>
      <c r="E788" s="152" t="s">
        <v>19</v>
      </c>
      <c r="F788" s="153" t="s">
        <v>689</v>
      </c>
      <c r="H788" s="154">
        <v>28.8</v>
      </c>
      <c r="I788" s="155"/>
      <c r="L788" s="150"/>
      <c r="M788" s="156"/>
      <c r="T788" s="157"/>
      <c r="AT788" s="152" t="s">
        <v>163</v>
      </c>
      <c r="AU788" s="152" t="s">
        <v>82</v>
      </c>
      <c r="AV788" s="12" t="s">
        <v>82</v>
      </c>
      <c r="AW788" s="12" t="s">
        <v>33</v>
      </c>
      <c r="AX788" s="12" t="s">
        <v>72</v>
      </c>
      <c r="AY788" s="152" t="s">
        <v>152</v>
      </c>
    </row>
    <row r="789" spans="2:51" s="12" customFormat="1" ht="10">
      <c r="B789" s="150"/>
      <c r="D789" s="151" t="s">
        <v>163</v>
      </c>
      <c r="E789" s="152" t="s">
        <v>19</v>
      </c>
      <c r="F789" s="153" t="s">
        <v>675</v>
      </c>
      <c r="H789" s="154">
        <v>-2.2400000000000002</v>
      </c>
      <c r="I789" s="155"/>
      <c r="L789" s="150"/>
      <c r="M789" s="156"/>
      <c r="T789" s="157"/>
      <c r="AT789" s="152" t="s">
        <v>163</v>
      </c>
      <c r="AU789" s="152" t="s">
        <v>82</v>
      </c>
      <c r="AV789" s="12" t="s">
        <v>82</v>
      </c>
      <c r="AW789" s="12" t="s">
        <v>33</v>
      </c>
      <c r="AX789" s="12" t="s">
        <v>72</v>
      </c>
      <c r="AY789" s="152" t="s">
        <v>152</v>
      </c>
    </row>
    <row r="790" spans="2:51" s="12" customFormat="1" ht="10">
      <c r="B790" s="150"/>
      <c r="D790" s="151" t="s">
        <v>163</v>
      </c>
      <c r="E790" s="152" t="s">
        <v>19</v>
      </c>
      <c r="F790" s="153" t="s">
        <v>675</v>
      </c>
      <c r="H790" s="154">
        <v>-2.2400000000000002</v>
      </c>
      <c r="I790" s="155"/>
      <c r="L790" s="150"/>
      <c r="M790" s="156"/>
      <c r="T790" s="157"/>
      <c r="AT790" s="152" t="s">
        <v>163</v>
      </c>
      <c r="AU790" s="152" t="s">
        <v>82</v>
      </c>
      <c r="AV790" s="12" t="s">
        <v>82</v>
      </c>
      <c r="AW790" s="12" t="s">
        <v>33</v>
      </c>
      <c r="AX790" s="12" t="s">
        <v>72</v>
      </c>
      <c r="AY790" s="152" t="s">
        <v>152</v>
      </c>
    </row>
    <row r="791" spans="2:51" s="13" customFormat="1" ht="10">
      <c r="B791" s="158"/>
      <c r="D791" s="151" t="s">
        <v>163</v>
      </c>
      <c r="E791" s="159" t="s">
        <v>19</v>
      </c>
      <c r="F791" s="160" t="s">
        <v>690</v>
      </c>
      <c r="H791" s="159" t="s">
        <v>19</v>
      </c>
      <c r="I791" s="161"/>
      <c r="L791" s="158"/>
      <c r="M791" s="162"/>
      <c r="T791" s="163"/>
      <c r="AT791" s="159" t="s">
        <v>163</v>
      </c>
      <c r="AU791" s="159" t="s">
        <v>82</v>
      </c>
      <c r="AV791" s="13" t="s">
        <v>80</v>
      </c>
      <c r="AW791" s="13" t="s">
        <v>33</v>
      </c>
      <c r="AX791" s="13" t="s">
        <v>72</v>
      </c>
      <c r="AY791" s="159" t="s">
        <v>152</v>
      </c>
    </row>
    <row r="792" spans="2:51" s="12" customFormat="1" ht="10">
      <c r="B792" s="150"/>
      <c r="D792" s="151" t="s">
        <v>163</v>
      </c>
      <c r="E792" s="152" t="s">
        <v>19</v>
      </c>
      <c r="F792" s="153" t="s">
        <v>778</v>
      </c>
      <c r="H792" s="154">
        <v>2.2000000000000002</v>
      </c>
      <c r="I792" s="155"/>
      <c r="L792" s="150"/>
      <c r="M792" s="156"/>
      <c r="T792" s="157"/>
      <c r="AT792" s="152" t="s">
        <v>163</v>
      </c>
      <c r="AU792" s="152" t="s">
        <v>82</v>
      </c>
      <c r="AV792" s="12" t="s">
        <v>82</v>
      </c>
      <c r="AW792" s="12" t="s">
        <v>33</v>
      </c>
      <c r="AX792" s="12" t="s">
        <v>72</v>
      </c>
      <c r="AY792" s="152" t="s">
        <v>152</v>
      </c>
    </row>
    <row r="793" spans="2:51" s="12" customFormat="1" ht="10">
      <c r="B793" s="150"/>
      <c r="D793" s="151" t="s">
        <v>163</v>
      </c>
      <c r="E793" s="152" t="s">
        <v>19</v>
      </c>
      <c r="F793" s="153" t="s">
        <v>691</v>
      </c>
      <c r="H793" s="154">
        <v>8.5500000000000007</v>
      </c>
      <c r="I793" s="155"/>
      <c r="L793" s="150"/>
      <c r="M793" s="156"/>
      <c r="T793" s="157"/>
      <c r="AT793" s="152" t="s">
        <v>163</v>
      </c>
      <c r="AU793" s="152" t="s">
        <v>82</v>
      </c>
      <c r="AV793" s="12" t="s">
        <v>82</v>
      </c>
      <c r="AW793" s="12" t="s">
        <v>33</v>
      </c>
      <c r="AX793" s="12" t="s">
        <v>72</v>
      </c>
      <c r="AY793" s="152" t="s">
        <v>152</v>
      </c>
    </row>
    <row r="794" spans="2:51" s="13" customFormat="1" ht="10">
      <c r="B794" s="158"/>
      <c r="D794" s="151" t="s">
        <v>163</v>
      </c>
      <c r="E794" s="159" t="s">
        <v>19</v>
      </c>
      <c r="F794" s="160" t="s">
        <v>692</v>
      </c>
      <c r="H794" s="159" t="s">
        <v>19</v>
      </c>
      <c r="I794" s="161"/>
      <c r="L794" s="158"/>
      <c r="M794" s="162"/>
      <c r="T794" s="163"/>
      <c r="AT794" s="159" t="s">
        <v>163</v>
      </c>
      <c r="AU794" s="159" t="s">
        <v>82</v>
      </c>
      <c r="AV794" s="13" t="s">
        <v>80</v>
      </c>
      <c r="AW794" s="13" t="s">
        <v>33</v>
      </c>
      <c r="AX794" s="13" t="s">
        <v>72</v>
      </c>
      <c r="AY794" s="159" t="s">
        <v>152</v>
      </c>
    </row>
    <row r="795" spans="2:51" s="12" customFormat="1" ht="10">
      <c r="B795" s="150"/>
      <c r="D795" s="151" t="s">
        <v>163</v>
      </c>
      <c r="E795" s="152" t="s">
        <v>19</v>
      </c>
      <c r="F795" s="153" t="s">
        <v>779</v>
      </c>
      <c r="H795" s="154">
        <v>6.75</v>
      </c>
      <c r="I795" s="155"/>
      <c r="L795" s="150"/>
      <c r="M795" s="156"/>
      <c r="T795" s="157"/>
      <c r="AT795" s="152" t="s">
        <v>163</v>
      </c>
      <c r="AU795" s="152" t="s">
        <v>82</v>
      </c>
      <c r="AV795" s="12" t="s">
        <v>82</v>
      </c>
      <c r="AW795" s="12" t="s">
        <v>33</v>
      </c>
      <c r="AX795" s="12" t="s">
        <v>72</v>
      </c>
      <c r="AY795" s="152" t="s">
        <v>152</v>
      </c>
    </row>
    <row r="796" spans="2:51" s="12" customFormat="1" ht="10">
      <c r="B796" s="150"/>
      <c r="D796" s="151" t="s">
        <v>163</v>
      </c>
      <c r="E796" s="152" t="s">
        <v>19</v>
      </c>
      <c r="F796" s="153" t="s">
        <v>693</v>
      </c>
      <c r="H796" s="154">
        <v>29.76</v>
      </c>
      <c r="I796" s="155"/>
      <c r="L796" s="150"/>
      <c r="M796" s="156"/>
      <c r="T796" s="157"/>
      <c r="AT796" s="152" t="s">
        <v>163</v>
      </c>
      <c r="AU796" s="152" t="s">
        <v>82</v>
      </c>
      <c r="AV796" s="12" t="s">
        <v>82</v>
      </c>
      <c r="AW796" s="12" t="s">
        <v>33</v>
      </c>
      <c r="AX796" s="12" t="s">
        <v>72</v>
      </c>
      <c r="AY796" s="152" t="s">
        <v>152</v>
      </c>
    </row>
    <row r="797" spans="2:51" s="15" customFormat="1" ht="10">
      <c r="B797" s="171"/>
      <c r="D797" s="151" t="s">
        <v>163</v>
      </c>
      <c r="E797" s="172" t="s">
        <v>19</v>
      </c>
      <c r="F797" s="173" t="s">
        <v>236</v>
      </c>
      <c r="H797" s="174">
        <v>812.61500000000001</v>
      </c>
      <c r="I797" s="175"/>
      <c r="L797" s="171"/>
      <c r="M797" s="176"/>
      <c r="T797" s="177"/>
      <c r="AT797" s="172" t="s">
        <v>163</v>
      </c>
      <c r="AU797" s="172" t="s">
        <v>82</v>
      </c>
      <c r="AV797" s="15" t="s">
        <v>95</v>
      </c>
      <c r="AW797" s="15" t="s">
        <v>33</v>
      </c>
      <c r="AX797" s="15" t="s">
        <v>72</v>
      </c>
      <c r="AY797" s="172" t="s">
        <v>152</v>
      </c>
    </row>
    <row r="798" spans="2:51" s="13" customFormat="1" ht="10">
      <c r="B798" s="158"/>
      <c r="D798" s="151" t="s">
        <v>163</v>
      </c>
      <c r="E798" s="159" t="s">
        <v>19</v>
      </c>
      <c r="F798" s="160" t="s">
        <v>211</v>
      </c>
      <c r="H798" s="159" t="s">
        <v>19</v>
      </c>
      <c r="I798" s="161"/>
      <c r="L798" s="158"/>
      <c r="M798" s="162"/>
      <c r="T798" s="163"/>
      <c r="AT798" s="159" t="s">
        <v>163</v>
      </c>
      <c r="AU798" s="159" t="s">
        <v>82</v>
      </c>
      <c r="AV798" s="13" t="s">
        <v>80</v>
      </c>
      <c r="AW798" s="13" t="s">
        <v>33</v>
      </c>
      <c r="AX798" s="13" t="s">
        <v>72</v>
      </c>
      <c r="AY798" s="159" t="s">
        <v>152</v>
      </c>
    </row>
    <row r="799" spans="2:51" s="13" customFormat="1" ht="10">
      <c r="B799" s="158"/>
      <c r="D799" s="151" t="s">
        <v>163</v>
      </c>
      <c r="E799" s="159" t="s">
        <v>19</v>
      </c>
      <c r="F799" s="160" t="s">
        <v>694</v>
      </c>
      <c r="H799" s="159" t="s">
        <v>19</v>
      </c>
      <c r="I799" s="161"/>
      <c r="L799" s="158"/>
      <c r="M799" s="162"/>
      <c r="T799" s="163"/>
      <c r="AT799" s="159" t="s">
        <v>163</v>
      </c>
      <c r="AU799" s="159" t="s">
        <v>82</v>
      </c>
      <c r="AV799" s="13" t="s">
        <v>80</v>
      </c>
      <c r="AW799" s="13" t="s">
        <v>33</v>
      </c>
      <c r="AX799" s="13" t="s">
        <v>72</v>
      </c>
      <c r="AY799" s="159" t="s">
        <v>152</v>
      </c>
    </row>
    <row r="800" spans="2:51" s="12" customFormat="1" ht="10">
      <c r="B800" s="150"/>
      <c r="D800" s="151" t="s">
        <v>163</v>
      </c>
      <c r="E800" s="152" t="s">
        <v>19</v>
      </c>
      <c r="F800" s="153" t="s">
        <v>780</v>
      </c>
      <c r="H800" s="154">
        <v>6.5</v>
      </c>
      <c r="I800" s="155"/>
      <c r="L800" s="150"/>
      <c r="M800" s="156"/>
      <c r="T800" s="157"/>
      <c r="AT800" s="152" t="s">
        <v>163</v>
      </c>
      <c r="AU800" s="152" t="s">
        <v>82</v>
      </c>
      <c r="AV800" s="12" t="s">
        <v>82</v>
      </c>
      <c r="AW800" s="12" t="s">
        <v>33</v>
      </c>
      <c r="AX800" s="12" t="s">
        <v>72</v>
      </c>
      <c r="AY800" s="152" t="s">
        <v>152</v>
      </c>
    </row>
    <row r="801" spans="2:51" s="12" customFormat="1" ht="10">
      <c r="B801" s="150"/>
      <c r="D801" s="151" t="s">
        <v>163</v>
      </c>
      <c r="E801" s="152" t="s">
        <v>19</v>
      </c>
      <c r="F801" s="153" t="s">
        <v>695</v>
      </c>
      <c r="H801" s="154">
        <v>32.64</v>
      </c>
      <c r="I801" s="155"/>
      <c r="L801" s="150"/>
      <c r="M801" s="156"/>
      <c r="T801" s="157"/>
      <c r="AT801" s="152" t="s">
        <v>163</v>
      </c>
      <c r="AU801" s="152" t="s">
        <v>82</v>
      </c>
      <c r="AV801" s="12" t="s">
        <v>82</v>
      </c>
      <c r="AW801" s="12" t="s">
        <v>33</v>
      </c>
      <c r="AX801" s="12" t="s">
        <v>72</v>
      </c>
      <c r="AY801" s="152" t="s">
        <v>152</v>
      </c>
    </row>
    <row r="802" spans="2:51" s="13" customFormat="1" ht="10">
      <c r="B802" s="158"/>
      <c r="D802" s="151" t="s">
        <v>163</v>
      </c>
      <c r="E802" s="159" t="s">
        <v>19</v>
      </c>
      <c r="F802" s="160" t="s">
        <v>292</v>
      </c>
      <c r="H802" s="159" t="s">
        <v>19</v>
      </c>
      <c r="I802" s="161"/>
      <c r="L802" s="158"/>
      <c r="M802" s="162"/>
      <c r="T802" s="163"/>
      <c r="AT802" s="159" t="s">
        <v>163</v>
      </c>
      <c r="AU802" s="159" t="s">
        <v>82</v>
      </c>
      <c r="AV802" s="13" t="s">
        <v>80</v>
      </c>
      <c r="AW802" s="13" t="s">
        <v>33</v>
      </c>
      <c r="AX802" s="13" t="s">
        <v>72</v>
      </c>
      <c r="AY802" s="159" t="s">
        <v>152</v>
      </c>
    </row>
    <row r="803" spans="2:51" s="12" customFormat="1" ht="10">
      <c r="B803" s="150"/>
      <c r="D803" s="151" t="s">
        <v>163</v>
      </c>
      <c r="E803" s="152" t="s">
        <v>19</v>
      </c>
      <c r="F803" s="153" t="s">
        <v>781</v>
      </c>
      <c r="H803" s="154">
        <v>46.05</v>
      </c>
      <c r="I803" s="155"/>
      <c r="L803" s="150"/>
      <c r="M803" s="156"/>
      <c r="T803" s="157"/>
      <c r="AT803" s="152" t="s">
        <v>163</v>
      </c>
      <c r="AU803" s="152" t="s">
        <v>82</v>
      </c>
      <c r="AV803" s="12" t="s">
        <v>82</v>
      </c>
      <c r="AW803" s="12" t="s">
        <v>33</v>
      </c>
      <c r="AX803" s="12" t="s">
        <v>72</v>
      </c>
      <c r="AY803" s="152" t="s">
        <v>152</v>
      </c>
    </row>
    <row r="804" spans="2:51" s="12" customFormat="1" ht="10">
      <c r="B804" s="150"/>
      <c r="D804" s="151" t="s">
        <v>163</v>
      </c>
      <c r="E804" s="152" t="s">
        <v>19</v>
      </c>
      <c r="F804" s="153" t="s">
        <v>696</v>
      </c>
      <c r="H804" s="154">
        <v>88.32</v>
      </c>
      <c r="I804" s="155"/>
      <c r="L804" s="150"/>
      <c r="M804" s="156"/>
      <c r="T804" s="157"/>
      <c r="AT804" s="152" t="s">
        <v>163</v>
      </c>
      <c r="AU804" s="152" t="s">
        <v>82</v>
      </c>
      <c r="AV804" s="12" t="s">
        <v>82</v>
      </c>
      <c r="AW804" s="12" t="s">
        <v>33</v>
      </c>
      <c r="AX804" s="12" t="s">
        <v>72</v>
      </c>
      <c r="AY804" s="152" t="s">
        <v>152</v>
      </c>
    </row>
    <row r="805" spans="2:51" s="12" customFormat="1" ht="10">
      <c r="B805" s="150"/>
      <c r="D805" s="151" t="s">
        <v>163</v>
      </c>
      <c r="E805" s="152" t="s">
        <v>19</v>
      </c>
      <c r="F805" s="153" t="s">
        <v>697</v>
      </c>
      <c r="H805" s="154">
        <v>-0.62</v>
      </c>
      <c r="I805" s="155"/>
      <c r="L805" s="150"/>
      <c r="M805" s="156"/>
      <c r="T805" s="157"/>
      <c r="AT805" s="152" t="s">
        <v>163</v>
      </c>
      <c r="AU805" s="152" t="s">
        <v>82</v>
      </c>
      <c r="AV805" s="12" t="s">
        <v>82</v>
      </c>
      <c r="AW805" s="12" t="s">
        <v>33</v>
      </c>
      <c r="AX805" s="12" t="s">
        <v>72</v>
      </c>
      <c r="AY805" s="152" t="s">
        <v>152</v>
      </c>
    </row>
    <row r="806" spans="2:51" s="12" customFormat="1" ht="10">
      <c r="B806" s="150"/>
      <c r="D806" s="151" t="s">
        <v>163</v>
      </c>
      <c r="E806" s="152" t="s">
        <v>19</v>
      </c>
      <c r="F806" s="153" t="s">
        <v>697</v>
      </c>
      <c r="H806" s="154">
        <v>-0.62</v>
      </c>
      <c r="I806" s="155"/>
      <c r="L806" s="150"/>
      <c r="M806" s="156"/>
      <c r="T806" s="157"/>
      <c r="AT806" s="152" t="s">
        <v>163</v>
      </c>
      <c r="AU806" s="152" t="s">
        <v>82</v>
      </c>
      <c r="AV806" s="12" t="s">
        <v>82</v>
      </c>
      <c r="AW806" s="12" t="s">
        <v>33</v>
      </c>
      <c r="AX806" s="12" t="s">
        <v>72</v>
      </c>
      <c r="AY806" s="152" t="s">
        <v>152</v>
      </c>
    </row>
    <row r="807" spans="2:51" s="12" customFormat="1" ht="10">
      <c r="B807" s="150"/>
      <c r="D807" s="151" t="s">
        <v>163</v>
      </c>
      <c r="E807" s="152" t="s">
        <v>19</v>
      </c>
      <c r="F807" s="153" t="s">
        <v>698</v>
      </c>
      <c r="H807" s="154">
        <v>-3.8</v>
      </c>
      <c r="I807" s="155"/>
      <c r="L807" s="150"/>
      <c r="M807" s="156"/>
      <c r="T807" s="157"/>
      <c r="AT807" s="152" t="s">
        <v>163</v>
      </c>
      <c r="AU807" s="152" t="s">
        <v>82</v>
      </c>
      <c r="AV807" s="12" t="s">
        <v>82</v>
      </c>
      <c r="AW807" s="12" t="s">
        <v>33</v>
      </c>
      <c r="AX807" s="12" t="s">
        <v>72</v>
      </c>
      <c r="AY807" s="152" t="s">
        <v>152</v>
      </c>
    </row>
    <row r="808" spans="2:51" s="13" customFormat="1" ht="10">
      <c r="B808" s="158"/>
      <c r="D808" s="151" t="s">
        <v>163</v>
      </c>
      <c r="E808" s="159" t="s">
        <v>19</v>
      </c>
      <c r="F808" s="160" t="s">
        <v>699</v>
      </c>
      <c r="H808" s="159" t="s">
        <v>19</v>
      </c>
      <c r="I808" s="161"/>
      <c r="L808" s="158"/>
      <c r="M808" s="162"/>
      <c r="T808" s="163"/>
      <c r="AT808" s="159" t="s">
        <v>163</v>
      </c>
      <c r="AU808" s="159" t="s">
        <v>82</v>
      </c>
      <c r="AV808" s="13" t="s">
        <v>80</v>
      </c>
      <c r="AW808" s="13" t="s">
        <v>33</v>
      </c>
      <c r="AX808" s="13" t="s">
        <v>72</v>
      </c>
      <c r="AY808" s="159" t="s">
        <v>152</v>
      </c>
    </row>
    <row r="809" spans="2:51" s="12" customFormat="1" ht="10">
      <c r="B809" s="150"/>
      <c r="D809" s="151" t="s">
        <v>163</v>
      </c>
      <c r="E809" s="152" t="s">
        <v>19</v>
      </c>
      <c r="F809" s="153" t="s">
        <v>782</v>
      </c>
      <c r="H809" s="154">
        <v>41.9</v>
      </c>
      <c r="I809" s="155"/>
      <c r="L809" s="150"/>
      <c r="M809" s="156"/>
      <c r="T809" s="157"/>
      <c r="AT809" s="152" t="s">
        <v>163</v>
      </c>
      <c r="AU809" s="152" t="s">
        <v>82</v>
      </c>
      <c r="AV809" s="12" t="s">
        <v>82</v>
      </c>
      <c r="AW809" s="12" t="s">
        <v>33</v>
      </c>
      <c r="AX809" s="12" t="s">
        <v>72</v>
      </c>
      <c r="AY809" s="152" t="s">
        <v>152</v>
      </c>
    </row>
    <row r="810" spans="2:51" s="12" customFormat="1" ht="10">
      <c r="B810" s="150"/>
      <c r="D810" s="151" t="s">
        <v>163</v>
      </c>
      <c r="E810" s="152" t="s">
        <v>19</v>
      </c>
      <c r="F810" s="153" t="s">
        <v>700</v>
      </c>
      <c r="H810" s="154">
        <v>86.08</v>
      </c>
      <c r="I810" s="155"/>
      <c r="L810" s="150"/>
      <c r="M810" s="156"/>
      <c r="T810" s="157"/>
      <c r="AT810" s="152" t="s">
        <v>163</v>
      </c>
      <c r="AU810" s="152" t="s">
        <v>82</v>
      </c>
      <c r="AV810" s="12" t="s">
        <v>82</v>
      </c>
      <c r="AW810" s="12" t="s">
        <v>33</v>
      </c>
      <c r="AX810" s="12" t="s">
        <v>72</v>
      </c>
      <c r="AY810" s="152" t="s">
        <v>152</v>
      </c>
    </row>
    <row r="811" spans="2:51" s="12" customFormat="1" ht="10">
      <c r="B811" s="150"/>
      <c r="D811" s="151" t="s">
        <v>163</v>
      </c>
      <c r="E811" s="152" t="s">
        <v>19</v>
      </c>
      <c r="F811" s="153" t="s">
        <v>697</v>
      </c>
      <c r="H811" s="154">
        <v>-0.62</v>
      </c>
      <c r="I811" s="155"/>
      <c r="L811" s="150"/>
      <c r="M811" s="156"/>
      <c r="T811" s="157"/>
      <c r="AT811" s="152" t="s">
        <v>163</v>
      </c>
      <c r="AU811" s="152" t="s">
        <v>82</v>
      </c>
      <c r="AV811" s="12" t="s">
        <v>82</v>
      </c>
      <c r="AW811" s="12" t="s">
        <v>33</v>
      </c>
      <c r="AX811" s="12" t="s">
        <v>72</v>
      </c>
      <c r="AY811" s="152" t="s">
        <v>152</v>
      </c>
    </row>
    <row r="812" spans="2:51" s="12" customFormat="1" ht="10">
      <c r="B812" s="150"/>
      <c r="D812" s="151" t="s">
        <v>163</v>
      </c>
      <c r="E812" s="152" t="s">
        <v>19</v>
      </c>
      <c r="F812" s="153" t="s">
        <v>697</v>
      </c>
      <c r="H812" s="154">
        <v>-0.62</v>
      </c>
      <c r="I812" s="155"/>
      <c r="L812" s="150"/>
      <c r="M812" s="156"/>
      <c r="T812" s="157"/>
      <c r="AT812" s="152" t="s">
        <v>163</v>
      </c>
      <c r="AU812" s="152" t="s">
        <v>82</v>
      </c>
      <c r="AV812" s="12" t="s">
        <v>82</v>
      </c>
      <c r="AW812" s="12" t="s">
        <v>33</v>
      </c>
      <c r="AX812" s="12" t="s">
        <v>72</v>
      </c>
      <c r="AY812" s="152" t="s">
        <v>152</v>
      </c>
    </row>
    <row r="813" spans="2:51" s="12" customFormat="1" ht="10">
      <c r="B813" s="150"/>
      <c r="D813" s="151" t="s">
        <v>163</v>
      </c>
      <c r="E813" s="152" t="s">
        <v>19</v>
      </c>
      <c r="F813" s="153" t="s">
        <v>697</v>
      </c>
      <c r="H813" s="154">
        <v>-0.62</v>
      </c>
      <c r="I813" s="155"/>
      <c r="L813" s="150"/>
      <c r="M813" s="156"/>
      <c r="T813" s="157"/>
      <c r="AT813" s="152" t="s">
        <v>163</v>
      </c>
      <c r="AU813" s="152" t="s">
        <v>82</v>
      </c>
      <c r="AV813" s="12" t="s">
        <v>82</v>
      </c>
      <c r="AW813" s="12" t="s">
        <v>33</v>
      </c>
      <c r="AX813" s="12" t="s">
        <v>72</v>
      </c>
      <c r="AY813" s="152" t="s">
        <v>152</v>
      </c>
    </row>
    <row r="814" spans="2:51" s="12" customFormat="1" ht="10">
      <c r="B814" s="150"/>
      <c r="D814" s="151" t="s">
        <v>163</v>
      </c>
      <c r="E814" s="152" t="s">
        <v>19</v>
      </c>
      <c r="F814" s="153" t="s">
        <v>698</v>
      </c>
      <c r="H814" s="154">
        <v>-3.8</v>
      </c>
      <c r="I814" s="155"/>
      <c r="L814" s="150"/>
      <c r="M814" s="156"/>
      <c r="T814" s="157"/>
      <c r="AT814" s="152" t="s">
        <v>163</v>
      </c>
      <c r="AU814" s="152" t="s">
        <v>82</v>
      </c>
      <c r="AV814" s="12" t="s">
        <v>82</v>
      </c>
      <c r="AW814" s="12" t="s">
        <v>33</v>
      </c>
      <c r="AX814" s="12" t="s">
        <v>72</v>
      </c>
      <c r="AY814" s="152" t="s">
        <v>152</v>
      </c>
    </row>
    <row r="815" spans="2:51" s="13" customFormat="1" ht="10">
      <c r="B815" s="158"/>
      <c r="D815" s="151" t="s">
        <v>163</v>
      </c>
      <c r="E815" s="159" t="s">
        <v>19</v>
      </c>
      <c r="F815" s="160" t="s">
        <v>701</v>
      </c>
      <c r="H815" s="159" t="s">
        <v>19</v>
      </c>
      <c r="I815" s="161"/>
      <c r="L815" s="158"/>
      <c r="M815" s="162"/>
      <c r="T815" s="163"/>
      <c r="AT815" s="159" t="s">
        <v>163</v>
      </c>
      <c r="AU815" s="159" t="s">
        <v>82</v>
      </c>
      <c r="AV815" s="13" t="s">
        <v>80</v>
      </c>
      <c r="AW815" s="13" t="s">
        <v>33</v>
      </c>
      <c r="AX815" s="13" t="s">
        <v>72</v>
      </c>
      <c r="AY815" s="159" t="s">
        <v>152</v>
      </c>
    </row>
    <row r="816" spans="2:51" s="12" customFormat="1" ht="10">
      <c r="B816" s="150"/>
      <c r="D816" s="151" t="s">
        <v>163</v>
      </c>
      <c r="E816" s="152" t="s">
        <v>19</v>
      </c>
      <c r="F816" s="153" t="s">
        <v>783</v>
      </c>
      <c r="H816" s="154">
        <v>8.25</v>
      </c>
      <c r="I816" s="155"/>
      <c r="L816" s="150"/>
      <c r="M816" s="156"/>
      <c r="T816" s="157"/>
      <c r="AT816" s="152" t="s">
        <v>163</v>
      </c>
      <c r="AU816" s="152" t="s">
        <v>82</v>
      </c>
      <c r="AV816" s="12" t="s">
        <v>82</v>
      </c>
      <c r="AW816" s="12" t="s">
        <v>33</v>
      </c>
      <c r="AX816" s="12" t="s">
        <v>72</v>
      </c>
      <c r="AY816" s="152" t="s">
        <v>152</v>
      </c>
    </row>
    <row r="817" spans="2:51" s="12" customFormat="1" ht="10">
      <c r="B817" s="150"/>
      <c r="D817" s="151" t="s">
        <v>163</v>
      </c>
      <c r="E817" s="152" t="s">
        <v>19</v>
      </c>
      <c r="F817" s="153" t="s">
        <v>702</v>
      </c>
      <c r="H817" s="154">
        <v>19.55</v>
      </c>
      <c r="I817" s="155"/>
      <c r="L817" s="150"/>
      <c r="M817" s="156"/>
      <c r="T817" s="157"/>
      <c r="AT817" s="152" t="s">
        <v>163</v>
      </c>
      <c r="AU817" s="152" t="s">
        <v>82</v>
      </c>
      <c r="AV817" s="12" t="s">
        <v>82</v>
      </c>
      <c r="AW817" s="12" t="s">
        <v>33</v>
      </c>
      <c r="AX817" s="12" t="s">
        <v>72</v>
      </c>
      <c r="AY817" s="152" t="s">
        <v>152</v>
      </c>
    </row>
    <row r="818" spans="2:51" s="13" customFormat="1" ht="10">
      <c r="B818" s="158"/>
      <c r="D818" s="151" t="s">
        <v>163</v>
      </c>
      <c r="E818" s="159" t="s">
        <v>19</v>
      </c>
      <c r="F818" s="160" t="s">
        <v>703</v>
      </c>
      <c r="H818" s="159" t="s">
        <v>19</v>
      </c>
      <c r="I818" s="161"/>
      <c r="L818" s="158"/>
      <c r="M818" s="162"/>
      <c r="T818" s="163"/>
      <c r="AT818" s="159" t="s">
        <v>163</v>
      </c>
      <c r="AU818" s="159" t="s">
        <v>82</v>
      </c>
      <c r="AV818" s="13" t="s">
        <v>80</v>
      </c>
      <c r="AW818" s="13" t="s">
        <v>33</v>
      </c>
      <c r="AX818" s="13" t="s">
        <v>72</v>
      </c>
      <c r="AY818" s="159" t="s">
        <v>152</v>
      </c>
    </row>
    <row r="819" spans="2:51" s="12" customFormat="1" ht="10">
      <c r="B819" s="150"/>
      <c r="D819" s="151" t="s">
        <v>163</v>
      </c>
      <c r="E819" s="152" t="s">
        <v>19</v>
      </c>
      <c r="F819" s="153" t="s">
        <v>777</v>
      </c>
      <c r="H819" s="154">
        <v>6.55</v>
      </c>
      <c r="I819" s="155"/>
      <c r="L819" s="150"/>
      <c r="M819" s="156"/>
      <c r="T819" s="157"/>
      <c r="AT819" s="152" t="s">
        <v>163</v>
      </c>
      <c r="AU819" s="152" t="s">
        <v>82</v>
      </c>
      <c r="AV819" s="12" t="s">
        <v>82</v>
      </c>
      <c r="AW819" s="12" t="s">
        <v>33</v>
      </c>
      <c r="AX819" s="12" t="s">
        <v>72</v>
      </c>
      <c r="AY819" s="152" t="s">
        <v>152</v>
      </c>
    </row>
    <row r="820" spans="2:51" s="12" customFormat="1" ht="10">
      <c r="B820" s="150"/>
      <c r="D820" s="151" t="s">
        <v>163</v>
      </c>
      <c r="E820" s="152" t="s">
        <v>19</v>
      </c>
      <c r="F820" s="153" t="s">
        <v>704</v>
      </c>
      <c r="H820" s="154">
        <v>17.510000000000002</v>
      </c>
      <c r="I820" s="155"/>
      <c r="L820" s="150"/>
      <c r="M820" s="156"/>
      <c r="T820" s="157"/>
      <c r="AT820" s="152" t="s">
        <v>163</v>
      </c>
      <c r="AU820" s="152" t="s">
        <v>82</v>
      </c>
      <c r="AV820" s="12" t="s">
        <v>82</v>
      </c>
      <c r="AW820" s="12" t="s">
        <v>33</v>
      </c>
      <c r="AX820" s="12" t="s">
        <v>72</v>
      </c>
      <c r="AY820" s="152" t="s">
        <v>152</v>
      </c>
    </row>
    <row r="821" spans="2:51" s="13" customFormat="1" ht="10">
      <c r="B821" s="158"/>
      <c r="D821" s="151" t="s">
        <v>163</v>
      </c>
      <c r="E821" s="159" t="s">
        <v>19</v>
      </c>
      <c r="F821" s="160" t="s">
        <v>705</v>
      </c>
      <c r="H821" s="159" t="s">
        <v>19</v>
      </c>
      <c r="I821" s="161"/>
      <c r="L821" s="158"/>
      <c r="M821" s="162"/>
      <c r="T821" s="163"/>
      <c r="AT821" s="159" t="s">
        <v>163</v>
      </c>
      <c r="AU821" s="159" t="s">
        <v>82</v>
      </c>
      <c r="AV821" s="13" t="s">
        <v>80</v>
      </c>
      <c r="AW821" s="13" t="s">
        <v>33</v>
      </c>
      <c r="AX821" s="13" t="s">
        <v>72</v>
      </c>
      <c r="AY821" s="159" t="s">
        <v>152</v>
      </c>
    </row>
    <row r="822" spans="2:51" s="12" customFormat="1" ht="10">
      <c r="B822" s="150"/>
      <c r="D822" s="151" t="s">
        <v>163</v>
      </c>
      <c r="E822" s="152" t="s">
        <v>19</v>
      </c>
      <c r="F822" s="153" t="s">
        <v>784</v>
      </c>
      <c r="H822" s="154">
        <v>8.5500000000000007</v>
      </c>
      <c r="I822" s="155"/>
      <c r="L822" s="150"/>
      <c r="M822" s="156"/>
      <c r="T822" s="157"/>
      <c r="AT822" s="152" t="s">
        <v>163</v>
      </c>
      <c r="AU822" s="152" t="s">
        <v>82</v>
      </c>
      <c r="AV822" s="12" t="s">
        <v>82</v>
      </c>
      <c r="AW822" s="12" t="s">
        <v>33</v>
      </c>
      <c r="AX822" s="12" t="s">
        <v>72</v>
      </c>
      <c r="AY822" s="152" t="s">
        <v>152</v>
      </c>
    </row>
    <row r="823" spans="2:51" s="12" customFormat="1" ht="10">
      <c r="B823" s="150"/>
      <c r="D823" s="151" t="s">
        <v>163</v>
      </c>
      <c r="E823" s="152" t="s">
        <v>19</v>
      </c>
      <c r="F823" s="153" t="s">
        <v>706</v>
      </c>
      <c r="H823" s="154">
        <v>46.08</v>
      </c>
      <c r="I823" s="155"/>
      <c r="L823" s="150"/>
      <c r="M823" s="156"/>
      <c r="T823" s="157"/>
      <c r="AT823" s="152" t="s">
        <v>163</v>
      </c>
      <c r="AU823" s="152" t="s">
        <v>82</v>
      </c>
      <c r="AV823" s="12" t="s">
        <v>82</v>
      </c>
      <c r="AW823" s="12" t="s">
        <v>33</v>
      </c>
      <c r="AX823" s="12" t="s">
        <v>72</v>
      </c>
      <c r="AY823" s="152" t="s">
        <v>152</v>
      </c>
    </row>
    <row r="824" spans="2:51" s="12" customFormat="1" ht="10">
      <c r="B824" s="150"/>
      <c r="D824" s="151" t="s">
        <v>163</v>
      </c>
      <c r="E824" s="152" t="s">
        <v>19</v>
      </c>
      <c r="F824" s="153" t="s">
        <v>635</v>
      </c>
      <c r="H824" s="154">
        <v>-8.2200000000000006</v>
      </c>
      <c r="I824" s="155"/>
      <c r="L824" s="150"/>
      <c r="M824" s="156"/>
      <c r="T824" s="157"/>
      <c r="AT824" s="152" t="s">
        <v>163</v>
      </c>
      <c r="AU824" s="152" t="s">
        <v>82</v>
      </c>
      <c r="AV824" s="12" t="s">
        <v>82</v>
      </c>
      <c r="AW824" s="12" t="s">
        <v>33</v>
      </c>
      <c r="AX824" s="12" t="s">
        <v>72</v>
      </c>
      <c r="AY824" s="152" t="s">
        <v>152</v>
      </c>
    </row>
    <row r="825" spans="2:51" s="13" customFormat="1" ht="10">
      <c r="B825" s="158"/>
      <c r="D825" s="151" t="s">
        <v>163</v>
      </c>
      <c r="E825" s="159" t="s">
        <v>19</v>
      </c>
      <c r="F825" s="160" t="s">
        <v>707</v>
      </c>
      <c r="H825" s="159" t="s">
        <v>19</v>
      </c>
      <c r="I825" s="161"/>
      <c r="L825" s="158"/>
      <c r="M825" s="162"/>
      <c r="T825" s="163"/>
      <c r="AT825" s="159" t="s">
        <v>163</v>
      </c>
      <c r="AU825" s="159" t="s">
        <v>82</v>
      </c>
      <c r="AV825" s="13" t="s">
        <v>80</v>
      </c>
      <c r="AW825" s="13" t="s">
        <v>33</v>
      </c>
      <c r="AX825" s="13" t="s">
        <v>72</v>
      </c>
      <c r="AY825" s="159" t="s">
        <v>152</v>
      </c>
    </row>
    <row r="826" spans="2:51" s="12" customFormat="1" ht="10">
      <c r="B826" s="150"/>
      <c r="D826" s="151" t="s">
        <v>163</v>
      </c>
      <c r="E826" s="152" t="s">
        <v>19</v>
      </c>
      <c r="F826" s="153" t="s">
        <v>785</v>
      </c>
      <c r="H826" s="154">
        <v>9.6999999999999993</v>
      </c>
      <c r="I826" s="155"/>
      <c r="L826" s="150"/>
      <c r="M826" s="156"/>
      <c r="T826" s="157"/>
      <c r="AT826" s="152" t="s">
        <v>163</v>
      </c>
      <c r="AU826" s="152" t="s">
        <v>82</v>
      </c>
      <c r="AV826" s="12" t="s">
        <v>82</v>
      </c>
      <c r="AW826" s="12" t="s">
        <v>33</v>
      </c>
      <c r="AX826" s="12" t="s">
        <v>72</v>
      </c>
      <c r="AY826" s="152" t="s">
        <v>152</v>
      </c>
    </row>
    <row r="827" spans="2:51" s="12" customFormat="1" ht="10">
      <c r="B827" s="150"/>
      <c r="D827" s="151" t="s">
        <v>163</v>
      </c>
      <c r="E827" s="152" t="s">
        <v>19</v>
      </c>
      <c r="F827" s="153" t="s">
        <v>708</v>
      </c>
      <c r="H827" s="154">
        <v>40.64</v>
      </c>
      <c r="I827" s="155"/>
      <c r="L827" s="150"/>
      <c r="M827" s="156"/>
      <c r="T827" s="157"/>
      <c r="AT827" s="152" t="s">
        <v>163</v>
      </c>
      <c r="AU827" s="152" t="s">
        <v>82</v>
      </c>
      <c r="AV827" s="12" t="s">
        <v>82</v>
      </c>
      <c r="AW827" s="12" t="s">
        <v>33</v>
      </c>
      <c r="AX827" s="12" t="s">
        <v>72</v>
      </c>
      <c r="AY827" s="152" t="s">
        <v>152</v>
      </c>
    </row>
    <row r="828" spans="2:51" s="12" customFormat="1" ht="10">
      <c r="B828" s="150"/>
      <c r="D828" s="151" t="s">
        <v>163</v>
      </c>
      <c r="E828" s="152" t="s">
        <v>19</v>
      </c>
      <c r="F828" s="153" t="s">
        <v>697</v>
      </c>
      <c r="H828" s="154">
        <v>-0.62</v>
      </c>
      <c r="I828" s="155"/>
      <c r="L828" s="150"/>
      <c r="M828" s="156"/>
      <c r="T828" s="157"/>
      <c r="AT828" s="152" t="s">
        <v>163</v>
      </c>
      <c r="AU828" s="152" t="s">
        <v>82</v>
      </c>
      <c r="AV828" s="12" t="s">
        <v>82</v>
      </c>
      <c r="AW828" s="12" t="s">
        <v>33</v>
      </c>
      <c r="AX828" s="12" t="s">
        <v>72</v>
      </c>
      <c r="AY828" s="152" t="s">
        <v>152</v>
      </c>
    </row>
    <row r="829" spans="2:51" s="13" customFormat="1" ht="10">
      <c r="B829" s="158"/>
      <c r="D829" s="151" t="s">
        <v>163</v>
      </c>
      <c r="E829" s="159" t="s">
        <v>19</v>
      </c>
      <c r="F829" s="160" t="s">
        <v>709</v>
      </c>
      <c r="H829" s="159" t="s">
        <v>19</v>
      </c>
      <c r="I829" s="161"/>
      <c r="L829" s="158"/>
      <c r="M829" s="162"/>
      <c r="T829" s="163"/>
      <c r="AT829" s="159" t="s">
        <v>163</v>
      </c>
      <c r="AU829" s="159" t="s">
        <v>82</v>
      </c>
      <c r="AV829" s="13" t="s">
        <v>80</v>
      </c>
      <c r="AW829" s="13" t="s">
        <v>33</v>
      </c>
      <c r="AX829" s="13" t="s">
        <v>72</v>
      </c>
      <c r="AY829" s="159" t="s">
        <v>152</v>
      </c>
    </row>
    <row r="830" spans="2:51" s="12" customFormat="1" ht="10">
      <c r="B830" s="150"/>
      <c r="D830" s="151" t="s">
        <v>163</v>
      </c>
      <c r="E830" s="152" t="s">
        <v>19</v>
      </c>
      <c r="F830" s="153" t="s">
        <v>786</v>
      </c>
      <c r="H830" s="154">
        <v>8.9</v>
      </c>
      <c r="I830" s="155"/>
      <c r="L830" s="150"/>
      <c r="M830" s="156"/>
      <c r="T830" s="157"/>
      <c r="AT830" s="152" t="s">
        <v>163</v>
      </c>
      <c r="AU830" s="152" t="s">
        <v>82</v>
      </c>
      <c r="AV830" s="12" t="s">
        <v>82</v>
      </c>
      <c r="AW830" s="12" t="s">
        <v>33</v>
      </c>
      <c r="AX830" s="12" t="s">
        <v>72</v>
      </c>
      <c r="AY830" s="152" t="s">
        <v>152</v>
      </c>
    </row>
    <row r="831" spans="2:51" s="12" customFormat="1" ht="10">
      <c r="B831" s="150"/>
      <c r="D831" s="151" t="s">
        <v>163</v>
      </c>
      <c r="E831" s="152" t="s">
        <v>19</v>
      </c>
      <c r="F831" s="153" t="s">
        <v>710</v>
      </c>
      <c r="H831" s="154">
        <v>43.52</v>
      </c>
      <c r="I831" s="155"/>
      <c r="L831" s="150"/>
      <c r="M831" s="156"/>
      <c r="T831" s="157"/>
      <c r="AT831" s="152" t="s">
        <v>163</v>
      </c>
      <c r="AU831" s="152" t="s">
        <v>82</v>
      </c>
      <c r="AV831" s="12" t="s">
        <v>82</v>
      </c>
      <c r="AW831" s="12" t="s">
        <v>33</v>
      </c>
      <c r="AX831" s="12" t="s">
        <v>72</v>
      </c>
      <c r="AY831" s="152" t="s">
        <v>152</v>
      </c>
    </row>
    <row r="832" spans="2:51" s="12" customFormat="1" ht="10">
      <c r="B832" s="150"/>
      <c r="D832" s="151" t="s">
        <v>163</v>
      </c>
      <c r="E832" s="152" t="s">
        <v>19</v>
      </c>
      <c r="F832" s="153" t="s">
        <v>697</v>
      </c>
      <c r="H832" s="154">
        <v>-0.62</v>
      </c>
      <c r="I832" s="155"/>
      <c r="L832" s="150"/>
      <c r="M832" s="156"/>
      <c r="T832" s="157"/>
      <c r="AT832" s="152" t="s">
        <v>163</v>
      </c>
      <c r="AU832" s="152" t="s">
        <v>82</v>
      </c>
      <c r="AV832" s="12" t="s">
        <v>82</v>
      </c>
      <c r="AW832" s="12" t="s">
        <v>33</v>
      </c>
      <c r="AX832" s="12" t="s">
        <v>72</v>
      </c>
      <c r="AY832" s="152" t="s">
        <v>152</v>
      </c>
    </row>
    <row r="833" spans="2:51" s="12" customFormat="1" ht="10">
      <c r="B833" s="150"/>
      <c r="D833" s="151" t="s">
        <v>163</v>
      </c>
      <c r="E833" s="152" t="s">
        <v>19</v>
      </c>
      <c r="F833" s="153" t="s">
        <v>711</v>
      </c>
      <c r="H833" s="154">
        <v>-7.2</v>
      </c>
      <c r="I833" s="155"/>
      <c r="L833" s="150"/>
      <c r="M833" s="156"/>
      <c r="T833" s="157"/>
      <c r="AT833" s="152" t="s">
        <v>163</v>
      </c>
      <c r="AU833" s="152" t="s">
        <v>82</v>
      </c>
      <c r="AV833" s="12" t="s">
        <v>82</v>
      </c>
      <c r="AW833" s="12" t="s">
        <v>33</v>
      </c>
      <c r="AX833" s="12" t="s">
        <v>72</v>
      </c>
      <c r="AY833" s="152" t="s">
        <v>152</v>
      </c>
    </row>
    <row r="834" spans="2:51" s="13" customFormat="1" ht="10">
      <c r="B834" s="158"/>
      <c r="D834" s="151" t="s">
        <v>163</v>
      </c>
      <c r="E834" s="159" t="s">
        <v>19</v>
      </c>
      <c r="F834" s="160" t="s">
        <v>712</v>
      </c>
      <c r="H834" s="159" t="s">
        <v>19</v>
      </c>
      <c r="I834" s="161"/>
      <c r="L834" s="158"/>
      <c r="M834" s="162"/>
      <c r="T834" s="163"/>
      <c r="AT834" s="159" t="s">
        <v>163</v>
      </c>
      <c r="AU834" s="159" t="s">
        <v>82</v>
      </c>
      <c r="AV834" s="13" t="s">
        <v>80</v>
      </c>
      <c r="AW834" s="13" t="s">
        <v>33</v>
      </c>
      <c r="AX834" s="13" t="s">
        <v>72</v>
      </c>
      <c r="AY834" s="159" t="s">
        <v>152</v>
      </c>
    </row>
    <row r="835" spans="2:51" s="12" customFormat="1" ht="10">
      <c r="B835" s="150"/>
      <c r="D835" s="151" t="s">
        <v>163</v>
      </c>
      <c r="E835" s="152" t="s">
        <v>19</v>
      </c>
      <c r="F835" s="153" t="s">
        <v>787</v>
      </c>
      <c r="H835" s="154">
        <v>7</v>
      </c>
      <c r="I835" s="155"/>
      <c r="L835" s="150"/>
      <c r="M835" s="156"/>
      <c r="T835" s="157"/>
      <c r="AT835" s="152" t="s">
        <v>163</v>
      </c>
      <c r="AU835" s="152" t="s">
        <v>82</v>
      </c>
      <c r="AV835" s="12" t="s">
        <v>82</v>
      </c>
      <c r="AW835" s="12" t="s">
        <v>33</v>
      </c>
      <c r="AX835" s="12" t="s">
        <v>72</v>
      </c>
      <c r="AY835" s="152" t="s">
        <v>152</v>
      </c>
    </row>
    <row r="836" spans="2:51" s="12" customFormat="1" ht="10">
      <c r="B836" s="150"/>
      <c r="D836" s="151" t="s">
        <v>163</v>
      </c>
      <c r="E836" s="152" t="s">
        <v>19</v>
      </c>
      <c r="F836" s="153" t="s">
        <v>713</v>
      </c>
      <c r="H836" s="154">
        <v>18.02</v>
      </c>
      <c r="I836" s="155"/>
      <c r="L836" s="150"/>
      <c r="M836" s="156"/>
      <c r="T836" s="157"/>
      <c r="AT836" s="152" t="s">
        <v>163</v>
      </c>
      <c r="AU836" s="152" t="s">
        <v>82</v>
      </c>
      <c r="AV836" s="12" t="s">
        <v>82</v>
      </c>
      <c r="AW836" s="12" t="s">
        <v>33</v>
      </c>
      <c r="AX836" s="12" t="s">
        <v>72</v>
      </c>
      <c r="AY836" s="152" t="s">
        <v>152</v>
      </c>
    </row>
    <row r="837" spans="2:51" s="13" customFormat="1" ht="10">
      <c r="B837" s="158"/>
      <c r="D837" s="151" t="s">
        <v>163</v>
      </c>
      <c r="E837" s="159" t="s">
        <v>19</v>
      </c>
      <c r="F837" s="160" t="s">
        <v>714</v>
      </c>
      <c r="H837" s="159" t="s">
        <v>19</v>
      </c>
      <c r="I837" s="161"/>
      <c r="L837" s="158"/>
      <c r="M837" s="162"/>
      <c r="T837" s="163"/>
      <c r="AT837" s="159" t="s">
        <v>163</v>
      </c>
      <c r="AU837" s="159" t="s">
        <v>82</v>
      </c>
      <c r="AV837" s="13" t="s">
        <v>80</v>
      </c>
      <c r="AW837" s="13" t="s">
        <v>33</v>
      </c>
      <c r="AX837" s="13" t="s">
        <v>72</v>
      </c>
      <c r="AY837" s="159" t="s">
        <v>152</v>
      </c>
    </row>
    <row r="838" spans="2:51" s="12" customFormat="1" ht="10">
      <c r="B838" s="150"/>
      <c r="D838" s="151" t="s">
        <v>163</v>
      </c>
      <c r="E838" s="152" t="s">
        <v>19</v>
      </c>
      <c r="F838" s="153" t="s">
        <v>788</v>
      </c>
      <c r="H838" s="154">
        <v>8.1999999999999993</v>
      </c>
      <c r="I838" s="155"/>
      <c r="L838" s="150"/>
      <c r="M838" s="156"/>
      <c r="T838" s="157"/>
      <c r="AT838" s="152" t="s">
        <v>163</v>
      </c>
      <c r="AU838" s="152" t="s">
        <v>82</v>
      </c>
      <c r="AV838" s="12" t="s">
        <v>82</v>
      </c>
      <c r="AW838" s="12" t="s">
        <v>33</v>
      </c>
      <c r="AX838" s="12" t="s">
        <v>72</v>
      </c>
      <c r="AY838" s="152" t="s">
        <v>152</v>
      </c>
    </row>
    <row r="839" spans="2:51" s="12" customFormat="1" ht="10">
      <c r="B839" s="150"/>
      <c r="D839" s="151" t="s">
        <v>163</v>
      </c>
      <c r="E839" s="152" t="s">
        <v>19</v>
      </c>
      <c r="F839" s="153" t="s">
        <v>702</v>
      </c>
      <c r="H839" s="154">
        <v>19.55</v>
      </c>
      <c r="I839" s="155"/>
      <c r="L839" s="150"/>
      <c r="M839" s="156"/>
      <c r="T839" s="157"/>
      <c r="AT839" s="152" t="s">
        <v>163</v>
      </c>
      <c r="AU839" s="152" t="s">
        <v>82</v>
      </c>
      <c r="AV839" s="12" t="s">
        <v>82</v>
      </c>
      <c r="AW839" s="12" t="s">
        <v>33</v>
      </c>
      <c r="AX839" s="12" t="s">
        <v>72</v>
      </c>
      <c r="AY839" s="152" t="s">
        <v>152</v>
      </c>
    </row>
    <row r="840" spans="2:51" s="13" customFormat="1" ht="10">
      <c r="B840" s="158"/>
      <c r="D840" s="151" t="s">
        <v>163</v>
      </c>
      <c r="E840" s="159" t="s">
        <v>19</v>
      </c>
      <c r="F840" s="160" t="s">
        <v>715</v>
      </c>
      <c r="H840" s="159" t="s">
        <v>19</v>
      </c>
      <c r="I840" s="161"/>
      <c r="L840" s="158"/>
      <c r="M840" s="162"/>
      <c r="T840" s="163"/>
      <c r="AT840" s="159" t="s">
        <v>163</v>
      </c>
      <c r="AU840" s="159" t="s">
        <v>82</v>
      </c>
      <c r="AV840" s="13" t="s">
        <v>80</v>
      </c>
      <c r="AW840" s="13" t="s">
        <v>33</v>
      </c>
      <c r="AX840" s="13" t="s">
        <v>72</v>
      </c>
      <c r="AY840" s="159" t="s">
        <v>152</v>
      </c>
    </row>
    <row r="841" spans="2:51" s="12" customFormat="1" ht="10">
      <c r="B841" s="150"/>
      <c r="D841" s="151" t="s">
        <v>163</v>
      </c>
      <c r="E841" s="152" t="s">
        <v>19</v>
      </c>
      <c r="F841" s="153" t="s">
        <v>789</v>
      </c>
      <c r="H841" s="154">
        <v>42.55</v>
      </c>
      <c r="I841" s="155"/>
      <c r="L841" s="150"/>
      <c r="M841" s="156"/>
      <c r="T841" s="157"/>
      <c r="AT841" s="152" t="s">
        <v>163</v>
      </c>
      <c r="AU841" s="152" t="s">
        <v>82</v>
      </c>
      <c r="AV841" s="12" t="s">
        <v>82</v>
      </c>
      <c r="AW841" s="12" t="s">
        <v>33</v>
      </c>
      <c r="AX841" s="12" t="s">
        <v>72</v>
      </c>
      <c r="AY841" s="152" t="s">
        <v>152</v>
      </c>
    </row>
    <row r="842" spans="2:51" s="12" customFormat="1" ht="10">
      <c r="B842" s="150"/>
      <c r="D842" s="151" t="s">
        <v>163</v>
      </c>
      <c r="E842" s="152" t="s">
        <v>19</v>
      </c>
      <c r="F842" s="153" t="s">
        <v>716</v>
      </c>
      <c r="H842" s="154">
        <v>84.48</v>
      </c>
      <c r="I842" s="155"/>
      <c r="L842" s="150"/>
      <c r="M842" s="156"/>
      <c r="T842" s="157"/>
      <c r="AT842" s="152" t="s">
        <v>163</v>
      </c>
      <c r="AU842" s="152" t="s">
        <v>82</v>
      </c>
      <c r="AV842" s="12" t="s">
        <v>82</v>
      </c>
      <c r="AW842" s="12" t="s">
        <v>33</v>
      </c>
      <c r="AX842" s="12" t="s">
        <v>72</v>
      </c>
      <c r="AY842" s="152" t="s">
        <v>152</v>
      </c>
    </row>
    <row r="843" spans="2:51" s="12" customFormat="1" ht="10">
      <c r="B843" s="150"/>
      <c r="D843" s="151" t="s">
        <v>163</v>
      </c>
      <c r="E843" s="152" t="s">
        <v>19</v>
      </c>
      <c r="F843" s="153" t="s">
        <v>697</v>
      </c>
      <c r="H843" s="154">
        <v>-0.62</v>
      </c>
      <c r="I843" s="155"/>
      <c r="L843" s="150"/>
      <c r="M843" s="156"/>
      <c r="T843" s="157"/>
      <c r="AT843" s="152" t="s">
        <v>163</v>
      </c>
      <c r="AU843" s="152" t="s">
        <v>82</v>
      </c>
      <c r="AV843" s="12" t="s">
        <v>82</v>
      </c>
      <c r="AW843" s="12" t="s">
        <v>33</v>
      </c>
      <c r="AX843" s="12" t="s">
        <v>72</v>
      </c>
      <c r="AY843" s="152" t="s">
        <v>152</v>
      </c>
    </row>
    <row r="844" spans="2:51" s="12" customFormat="1" ht="10">
      <c r="B844" s="150"/>
      <c r="D844" s="151" t="s">
        <v>163</v>
      </c>
      <c r="E844" s="152" t="s">
        <v>19</v>
      </c>
      <c r="F844" s="153" t="s">
        <v>697</v>
      </c>
      <c r="H844" s="154">
        <v>-0.62</v>
      </c>
      <c r="I844" s="155"/>
      <c r="L844" s="150"/>
      <c r="M844" s="156"/>
      <c r="T844" s="157"/>
      <c r="AT844" s="152" t="s">
        <v>163</v>
      </c>
      <c r="AU844" s="152" t="s">
        <v>82</v>
      </c>
      <c r="AV844" s="12" t="s">
        <v>82</v>
      </c>
      <c r="AW844" s="12" t="s">
        <v>33</v>
      </c>
      <c r="AX844" s="12" t="s">
        <v>72</v>
      </c>
      <c r="AY844" s="152" t="s">
        <v>152</v>
      </c>
    </row>
    <row r="845" spans="2:51" s="12" customFormat="1" ht="10">
      <c r="B845" s="150"/>
      <c r="D845" s="151" t="s">
        <v>163</v>
      </c>
      <c r="E845" s="152" t="s">
        <v>19</v>
      </c>
      <c r="F845" s="153" t="s">
        <v>697</v>
      </c>
      <c r="H845" s="154">
        <v>-0.62</v>
      </c>
      <c r="I845" s="155"/>
      <c r="L845" s="150"/>
      <c r="M845" s="156"/>
      <c r="T845" s="157"/>
      <c r="AT845" s="152" t="s">
        <v>163</v>
      </c>
      <c r="AU845" s="152" t="s">
        <v>82</v>
      </c>
      <c r="AV845" s="12" t="s">
        <v>82</v>
      </c>
      <c r="AW845" s="12" t="s">
        <v>33</v>
      </c>
      <c r="AX845" s="12" t="s">
        <v>72</v>
      </c>
      <c r="AY845" s="152" t="s">
        <v>152</v>
      </c>
    </row>
    <row r="846" spans="2:51" s="12" customFormat="1" ht="10">
      <c r="B846" s="150"/>
      <c r="D846" s="151" t="s">
        <v>163</v>
      </c>
      <c r="E846" s="152" t="s">
        <v>19</v>
      </c>
      <c r="F846" s="153" t="s">
        <v>698</v>
      </c>
      <c r="H846" s="154">
        <v>-3.8</v>
      </c>
      <c r="I846" s="155"/>
      <c r="L846" s="150"/>
      <c r="M846" s="156"/>
      <c r="T846" s="157"/>
      <c r="AT846" s="152" t="s">
        <v>163</v>
      </c>
      <c r="AU846" s="152" t="s">
        <v>82</v>
      </c>
      <c r="AV846" s="12" t="s">
        <v>82</v>
      </c>
      <c r="AW846" s="12" t="s">
        <v>33</v>
      </c>
      <c r="AX846" s="12" t="s">
        <v>72</v>
      </c>
      <c r="AY846" s="152" t="s">
        <v>152</v>
      </c>
    </row>
    <row r="847" spans="2:51" s="13" customFormat="1" ht="10">
      <c r="B847" s="158"/>
      <c r="D847" s="151" t="s">
        <v>163</v>
      </c>
      <c r="E847" s="159" t="s">
        <v>19</v>
      </c>
      <c r="F847" s="160" t="s">
        <v>294</v>
      </c>
      <c r="H847" s="159" t="s">
        <v>19</v>
      </c>
      <c r="I847" s="161"/>
      <c r="L847" s="158"/>
      <c r="M847" s="162"/>
      <c r="T847" s="163"/>
      <c r="AT847" s="159" t="s">
        <v>163</v>
      </c>
      <c r="AU847" s="159" t="s">
        <v>82</v>
      </c>
      <c r="AV847" s="13" t="s">
        <v>80</v>
      </c>
      <c r="AW847" s="13" t="s">
        <v>33</v>
      </c>
      <c r="AX847" s="13" t="s">
        <v>72</v>
      </c>
      <c r="AY847" s="159" t="s">
        <v>152</v>
      </c>
    </row>
    <row r="848" spans="2:51" s="12" customFormat="1" ht="10">
      <c r="B848" s="150"/>
      <c r="D848" s="151" t="s">
        <v>163</v>
      </c>
      <c r="E848" s="152" t="s">
        <v>19</v>
      </c>
      <c r="F848" s="153" t="s">
        <v>790</v>
      </c>
      <c r="H848" s="154">
        <v>45.7</v>
      </c>
      <c r="I848" s="155"/>
      <c r="L848" s="150"/>
      <c r="M848" s="156"/>
      <c r="T848" s="157"/>
      <c r="AT848" s="152" t="s">
        <v>163</v>
      </c>
      <c r="AU848" s="152" t="s">
        <v>82</v>
      </c>
      <c r="AV848" s="12" t="s">
        <v>82</v>
      </c>
      <c r="AW848" s="12" t="s">
        <v>33</v>
      </c>
      <c r="AX848" s="12" t="s">
        <v>72</v>
      </c>
      <c r="AY848" s="152" t="s">
        <v>152</v>
      </c>
    </row>
    <row r="849" spans="2:51" s="12" customFormat="1" ht="10">
      <c r="B849" s="150"/>
      <c r="D849" s="151" t="s">
        <v>163</v>
      </c>
      <c r="E849" s="152" t="s">
        <v>19</v>
      </c>
      <c r="F849" s="153" t="s">
        <v>696</v>
      </c>
      <c r="H849" s="154">
        <v>88.32</v>
      </c>
      <c r="I849" s="155"/>
      <c r="L849" s="150"/>
      <c r="M849" s="156"/>
      <c r="T849" s="157"/>
      <c r="AT849" s="152" t="s">
        <v>163</v>
      </c>
      <c r="AU849" s="152" t="s">
        <v>82</v>
      </c>
      <c r="AV849" s="12" t="s">
        <v>82</v>
      </c>
      <c r="AW849" s="12" t="s">
        <v>33</v>
      </c>
      <c r="AX849" s="12" t="s">
        <v>72</v>
      </c>
      <c r="AY849" s="152" t="s">
        <v>152</v>
      </c>
    </row>
    <row r="850" spans="2:51" s="12" customFormat="1" ht="10">
      <c r="B850" s="150"/>
      <c r="D850" s="151" t="s">
        <v>163</v>
      </c>
      <c r="E850" s="152" t="s">
        <v>19</v>
      </c>
      <c r="F850" s="153" t="s">
        <v>697</v>
      </c>
      <c r="H850" s="154">
        <v>-0.62</v>
      </c>
      <c r="I850" s="155"/>
      <c r="L850" s="150"/>
      <c r="M850" s="156"/>
      <c r="T850" s="157"/>
      <c r="AT850" s="152" t="s">
        <v>163</v>
      </c>
      <c r="AU850" s="152" t="s">
        <v>82</v>
      </c>
      <c r="AV850" s="12" t="s">
        <v>82</v>
      </c>
      <c r="AW850" s="12" t="s">
        <v>33</v>
      </c>
      <c r="AX850" s="12" t="s">
        <v>72</v>
      </c>
      <c r="AY850" s="152" t="s">
        <v>152</v>
      </c>
    </row>
    <row r="851" spans="2:51" s="12" customFormat="1" ht="10">
      <c r="B851" s="150"/>
      <c r="D851" s="151" t="s">
        <v>163</v>
      </c>
      <c r="E851" s="152" t="s">
        <v>19</v>
      </c>
      <c r="F851" s="153" t="s">
        <v>697</v>
      </c>
      <c r="H851" s="154">
        <v>-0.62</v>
      </c>
      <c r="I851" s="155"/>
      <c r="L851" s="150"/>
      <c r="M851" s="156"/>
      <c r="T851" s="157"/>
      <c r="AT851" s="152" t="s">
        <v>163</v>
      </c>
      <c r="AU851" s="152" t="s">
        <v>82</v>
      </c>
      <c r="AV851" s="12" t="s">
        <v>82</v>
      </c>
      <c r="AW851" s="12" t="s">
        <v>33</v>
      </c>
      <c r="AX851" s="12" t="s">
        <v>72</v>
      </c>
      <c r="AY851" s="152" t="s">
        <v>152</v>
      </c>
    </row>
    <row r="852" spans="2:51" s="12" customFormat="1" ht="10">
      <c r="B852" s="150"/>
      <c r="D852" s="151" t="s">
        <v>163</v>
      </c>
      <c r="E852" s="152" t="s">
        <v>19</v>
      </c>
      <c r="F852" s="153" t="s">
        <v>698</v>
      </c>
      <c r="H852" s="154">
        <v>-3.8</v>
      </c>
      <c r="I852" s="155"/>
      <c r="L852" s="150"/>
      <c r="M852" s="156"/>
      <c r="T852" s="157"/>
      <c r="AT852" s="152" t="s">
        <v>163</v>
      </c>
      <c r="AU852" s="152" t="s">
        <v>82</v>
      </c>
      <c r="AV852" s="12" t="s">
        <v>82</v>
      </c>
      <c r="AW852" s="12" t="s">
        <v>33</v>
      </c>
      <c r="AX852" s="12" t="s">
        <v>72</v>
      </c>
      <c r="AY852" s="152" t="s">
        <v>152</v>
      </c>
    </row>
    <row r="853" spans="2:51" s="13" customFormat="1" ht="10">
      <c r="B853" s="158"/>
      <c r="D853" s="151" t="s">
        <v>163</v>
      </c>
      <c r="E853" s="159" t="s">
        <v>19</v>
      </c>
      <c r="F853" s="160" t="s">
        <v>717</v>
      </c>
      <c r="H853" s="159" t="s">
        <v>19</v>
      </c>
      <c r="I853" s="161"/>
      <c r="L853" s="158"/>
      <c r="M853" s="162"/>
      <c r="T853" s="163"/>
      <c r="AT853" s="159" t="s">
        <v>163</v>
      </c>
      <c r="AU853" s="159" t="s">
        <v>82</v>
      </c>
      <c r="AV853" s="13" t="s">
        <v>80</v>
      </c>
      <c r="AW853" s="13" t="s">
        <v>33</v>
      </c>
      <c r="AX853" s="13" t="s">
        <v>72</v>
      </c>
      <c r="AY853" s="159" t="s">
        <v>152</v>
      </c>
    </row>
    <row r="854" spans="2:51" s="12" customFormat="1" ht="10">
      <c r="B854" s="150"/>
      <c r="D854" s="151" t="s">
        <v>163</v>
      </c>
      <c r="E854" s="152" t="s">
        <v>19</v>
      </c>
      <c r="F854" s="153" t="s">
        <v>791</v>
      </c>
      <c r="H854" s="154">
        <v>6.3</v>
      </c>
      <c r="I854" s="155"/>
      <c r="L854" s="150"/>
      <c r="M854" s="156"/>
      <c r="T854" s="157"/>
      <c r="AT854" s="152" t="s">
        <v>163</v>
      </c>
      <c r="AU854" s="152" t="s">
        <v>82</v>
      </c>
      <c r="AV854" s="12" t="s">
        <v>82</v>
      </c>
      <c r="AW854" s="12" t="s">
        <v>33</v>
      </c>
      <c r="AX854" s="12" t="s">
        <v>72</v>
      </c>
      <c r="AY854" s="152" t="s">
        <v>152</v>
      </c>
    </row>
    <row r="855" spans="2:51" s="12" customFormat="1" ht="10">
      <c r="B855" s="150"/>
      <c r="D855" s="151" t="s">
        <v>163</v>
      </c>
      <c r="E855" s="152" t="s">
        <v>19</v>
      </c>
      <c r="F855" s="153" t="s">
        <v>695</v>
      </c>
      <c r="H855" s="154">
        <v>32.64</v>
      </c>
      <c r="I855" s="155"/>
      <c r="L855" s="150"/>
      <c r="M855" s="156"/>
      <c r="T855" s="157"/>
      <c r="AT855" s="152" t="s">
        <v>163</v>
      </c>
      <c r="AU855" s="152" t="s">
        <v>82</v>
      </c>
      <c r="AV855" s="12" t="s">
        <v>82</v>
      </c>
      <c r="AW855" s="12" t="s">
        <v>33</v>
      </c>
      <c r="AX855" s="12" t="s">
        <v>72</v>
      </c>
      <c r="AY855" s="152" t="s">
        <v>152</v>
      </c>
    </row>
    <row r="856" spans="2:51" s="15" customFormat="1" ht="10">
      <c r="B856" s="171"/>
      <c r="D856" s="151" t="s">
        <v>163</v>
      </c>
      <c r="E856" s="172" t="s">
        <v>19</v>
      </c>
      <c r="F856" s="173" t="s">
        <v>236</v>
      </c>
      <c r="H856" s="174">
        <v>825.44</v>
      </c>
      <c r="I856" s="175"/>
      <c r="L856" s="171"/>
      <c r="M856" s="176"/>
      <c r="T856" s="177"/>
      <c r="AT856" s="172" t="s">
        <v>163</v>
      </c>
      <c r="AU856" s="172" t="s">
        <v>82</v>
      </c>
      <c r="AV856" s="15" t="s">
        <v>95</v>
      </c>
      <c r="AW856" s="15" t="s">
        <v>33</v>
      </c>
      <c r="AX856" s="15" t="s">
        <v>72</v>
      </c>
      <c r="AY856" s="172" t="s">
        <v>152</v>
      </c>
    </row>
    <row r="857" spans="2:51" s="13" customFormat="1" ht="10">
      <c r="B857" s="158"/>
      <c r="D857" s="151" t="s">
        <v>163</v>
      </c>
      <c r="E857" s="159" t="s">
        <v>19</v>
      </c>
      <c r="F857" s="160" t="s">
        <v>213</v>
      </c>
      <c r="H857" s="159" t="s">
        <v>19</v>
      </c>
      <c r="I857" s="161"/>
      <c r="L857" s="158"/>
      <c r="M857" s="162"/>
      <c r="T857" s="163"/>
      <c r="AT857" s="159" t="s">
        <v>163</v>
      </c>
      <c r="AU857" s="159" t="s">
        <v>82</v>
      </c>
      <c r="AV857" s="13" t="s">
        <v>80</v>
      </c>
      <c r="AW857" s="13" t="s">
        <v>33</v>
      </c>
      <c r="AX857" s="13" t="s">
        <v>72</v>
      </c>
      <c r="AY857" s="159" t="s">
        <v>152</v>
      </c>
    </row>
    <row r="858" spans="2:51" s="13" customFormat="1" ht="10">
      <c r="B858" s="158"/>
      <c r="D858" s="151" t="s">
        <v>163</v>
      </c>
      <c r="E858" s="159" t="s">
        <v>19</v>
      </c>
      <c r="F858" s="160" t="s">
        <v>718</v>
      </c>
      <c r="H858" s="159" t="s">
        <v>19</v>
      </c>
      <c r="I858" s="161"/>
      <c r="L858" s="158"/>
      <c r="M858" s="162"/>
      <c r="T858" s="163"/>
      <c r="AT858" s="159" t="s">
        <v>163</v>
      </c>
      <c r="AU858" s="159" t="s">
        <v>82</v>
      </c>
      <c r="AV858" s="13" t="s">
        <v>80</v>
      </c>
      <c r="AW858" s="13" t="s">
        <v>33</v>
      </c>
      <c r="AX858" s="13" t="s">
        <v>72</v>
      </c>
      <c r="AY858" s="159" t="s">
        <v>152</v>
      </c>
    </row>
    <row r="859" spans="2:51" s="12" customFormat="1" ht="10">
      <c r="B859" s="150"/>
      <c r="D859" s="151" t="s">
        <v>163</v>
      </c>
      <c r="E859" s="152" t="s">
        <v>19</v>
      </c>
      <c r="F859" s="153" t="s">
        <v>780</v>
      </c>
      <c r="H859" s="154">
        <v>6.5</v>
      </c>
      <c r="I859" s="155"/>
      <c r="L859" s="150"/>
      <c r="M859" s="156"/>
      <c r="T859" s="157"/>
      <c r="AT859" s="152" t="s">
        <v>163</v>
      </c>
      <c r="AU859" s="152" t="s">
        <v>82</v>
      </c>
      <c r="AV859" s="12" t="s">
        <v>82</v>
      </c>
      <c r="AW859" s="12" t="s">
        <v>33</v>
      </c>
      <c r="AX859" s="12" t="s">
        <v>72</v>
      </c>
      <c r="AY859" s="152" t="s">
        <v>152</v>
      </c>
    </row>
    <row r="860" spans="2:51" s="12" customFormat="1" ht="10">
      <c r="B860" s="150"/>
      <c r="D860" s="151" t="s">
        <v>163</v>
      </c>
      <c r="E860" s="152" t="s">
        <v>19</v>
      </c>
      <c r="F860" s="153" t="s">
        <v>695</v>
      </c>
      <c r="H860" s="154">
        <v>32.64</v>
      </c>
      <c r="I860" s="155"/>
      <c r="L860" s="150"/>
      <c r="M860" s="156"/>
      <c r="T860" s="157"/>
      <c r="AT860" s="152" t="s">
        <v>163</v>
      </c>
      <c r="AU860" s="152" t="s">
        <v>82</v>
      </c>
      <c r="AV860" s="12" t="s">
        <v>82</v>
      </c>
      <c r="AW860" s="12" t="s">
        <v>33</v>
      </c>
      <c r="AX860" s="12" t="s">
        <v>72</v>
      </c>
      <c r="AY860" s="152" t="s">
        <v>152</v>
      </c>
    </row>
    <row r="861" spans="2:51" s="13" customFormat="1" ht="10">
      <c r="B861" s="158"/>
      <c r="D861" s="151" t="s">
        <v>163</v>
      </c>
      <c r="E861" s="159" t="s">
        <v>19</v>
      </c>
      <c r="F861" s="160" t="s">
        <v>295</v>
      </c>
      <c r="H861" s="159" t="s">
        <v>19</v>
      </c>
      <c r="I861" s="161"/>
      <c r="L861" s="158"/>
      <c r="M861" s="162"/>
      <c r="T861" s="163"/>
      <c r="AT861" s="159" t="s">
        <v>163</v>
      </c>
      <c r="AU861" s="159" t="s">
        <v>82</v>
      </c>
      <c r="AV861" s="13" t="s">
        <v>80</v>
      </c>
      <c r="AW861" s="13" t="s">
        <v>33</v>
      </c>
      <c r="AX861" s="13" t="s">
        <v>72</v>
      </c>
      <c r="AY861" s="159" t="s">
        <v>152</v>
      </c>
    </row>
    <row r="862" spans="2:51" s="12" customFormat="1" ht="10">
      <c r="B862" s="150"/>
      <c r="D862" s="151" t="s">
        <v>163</v>
      </c>
      <c r="E862" s="152" t="s">
        <v>19</v>
      </c>
      <c r="F862" s="153" t="s">
        <v>781</v>
      </c>
      <c r="H862" s="154">
        <v>46.05</v>
      </c>
      <c r="I862" s="155"/>
      <c r="L862" s="150"/>
      <c r="M862" s="156"/>
      <c r="T862" s="157"/>
      <c r="AT862" s="152" t="s">
        <v>163</v>
      </c>
      <c r="AU862" s="152" t="s">
        <v>82</v>
      </c>
      <c r="AV862" s="12" t="s">
        <v>82</v>
      </c>
      <c r="AW862" s="12" t="s">
        <v>33</v>
      </c>
      <c r="AX862" s="12" t="s">
        <v>72</v>
      </c>
      <c r="AY862" s="152" t="s">
        <v>152</v>
      </c>
    </row>
    <row r="863" spans="2:51" s="12" customFormat="1" ht="10">
      <c r="B863" s="150"/>
      <c r="D863" s="151" t="s">
        <v>163</v>
      </c>
      <c r="E863" s="152" t="s">
        <v>19</v>
      </c>
      <c r="F863" s="153" t="s">
        <v>696</v>
      </c>
      <c r="H863" s="154">
        <v>88.32</v>
      </c>
      <c r="I863" s="155"/>
      <c r="L863" s="150"/>
      <c r="M863" s="156"/>
      <c r="T863" s="157"/>
      <c r="AT863" s="152" t="s">
        <v>163</v>
      </c>
      <c r="AU863" s="152" t="s">
        <v>82</v>
      </c>
      <c r="AV863" s="12" t="s">
        <v>82</v>
      </c>
      <c r="AW863" s="12" t="s">
        <v>33</v>
      </c>
      <c r="AX863" s="12" t="s">
        <v>72</v>
      </c>
      <c r="AY863" s="152" t="s">
        <v>152</v>
      </c>
    </row>
    <row r="864" spans="2:51" s="12" customFormat="1" ht="10">
      <c r="B864" s="150"/>
      <c r="D864" s="151" t="s">
        <v>163</v>
      </c>
      <c r="E864" s="152" t="s">
        <v>19</v>
      </c>
      <c r="F864" s="153" t="s">
        <v>697</v>
      </c>
      <c r="H864" s="154">
        <v>-0.62</v>
      </c>
      <c r="I864" s="155"/>
      <c r="L864" s="150"/>
      <c r="M864" s="156"/>
      <c r="T864" s="157"/>
      <c r="AT864" s="152" t="s">
        <v>163</v>
      </c>
      <c r="AU864" s="152" t="s">
        <v>82</v>
      </c>
      <c r="AV864" s="12" t="s">
        <v>82</v>
      </c>
      <c r="AW864" s="12" t="s">
        <v>33</v>
      </c>
      <c r="AX864" s="12" t="s">
        <v>72</v>
      </c>
      <c r="AY864" s="152" t="s">
        <v>152</v>
      </c>
    </row>
    <row r="865" spans="2:51" s="12" customFormat="1" ht="10">
      <c r="B865" s="150"/>
      <c r="D865" s="151" t="s">
        <v>163</v>
      </c>
      <c r="E865" s="152" t="s">
        <v>19</v>
      </c>
      <c r="F865" s="153" t="s">
        <v>697</v>
      </c>
      <c r="H865" s="154">
        <v>-0.62</v>
      </c>
      <c r="I865" s="155"/>
      <c r="L865" s="150"/>
      <c r="M865" s="156"/>
      <c r="T865" s="157"/>
      <c r="AT865" s="152" t="s">
        <v>163</v>
      </c>
      <c r="AU865" s="152" t="s">
        <v>82</v>
      </c>
      <c r="AV865" s="12" t="s">
        <v>82</v>
      </c>
      <c r="AW865" s="12" t="s">
        <v>33</v>
      </c>
      <c r="AX865" s="12" t="s">
        <v>72</v>
      </c>
      <c r="AY865" s="152" t="s">
        <v>152</v>
      </c>
    </row>
    <row r="866" spans="2:51" s="12" customFormat="1" ht="10">
      <c r="B866" s="150"/>
      <c r="D866" s="151" t="s">
        <v>163</v>
      </c>
      <c r="E866" s="152" t="s">
        <v>19</v>
      </c>
      <c r="F866" s="153" t="s">
        <v>698</v>
      </c>
      <c r="H866" s="154">
        <v>-3.8</v>
      </c>
      <c r="I866" s="155"/>
      <c r="L866" s="150"/>
      <c r="M866" s="156"/>
      <c r="T866" s="157"/>
      <c r="AT866" s="152" t="s">
        <v>163</v>
      </c>
      <c r="AU866" s="152" t="s">
        <v>82</v>
      </c>
      <c r="AV866" s="12" t="s">
        <v>82</v>
      </c>
      <c r="AW866" s="12" t="s">
        <v>33</v>
      </c>
      <c r="AX866" s="12" t="s">
        <v>72</v>
      </c>
      <c r="AY866" s="152" t="s">
        <v>152</v>
      </c>
    </row>
    <row r="867" spans="2:51" s="13" customFormat="1" ht="10">
      <c r="B867" s="158"/>
      <c r="D867" s="151" t="s">
        <v>163</v>
      </c>
      <c r="E867" s="159" t="s">
        <v>19</v>
      </c>
      <c r="F867" s="160" t="s">
        <v>719</v>
      </c>
      <c r="H867" s="159" t="s">
        <v>19</v>
      </c>
      <c r="I867" s="161"/>
      <c r="L867" s="158"/>
      <c r="M867" s="162"/>
      <c r="T867" s="163"/>
      <c r="AT867" s="159" t="s">
        <v>163</v>
      </c>
      <c r="AU867" s="159" t="s">
        <v>82</v>
      </c>
      <c r="AV867" s="13" t="s">
        <v>80</v>
      </c>
      <c r="AW867" s="13" t="s">
        <v>33</v>
      </c>
      <c r="AX867" s="13" t="s">
        <v>72</v>
      </c>
      <c r="AY867" s="159" t="s">
        <v>152</v>
      </c>
    </row>
    <row r="868" spans="2:51" s="12" customFormat="1" ht="10">
      <c r="B868" s="150"/>
      <c r="D868" s="151" t="s">
        <v>163</v>
      </c>
      <c r="E868" s="152" t="s">
        <v>19</v>
      </c>
      <c r="F868" s="153" t="s">
        <v>782</v>
      </c>
      <c r="H868" s="154">
        <v>41.9</v>
      </c>
      <c r="I868" s="155"/>
      <c r="L868" s="150"/>
      <c r="M868" s="156"/>
      <c r="T868" s="157"/>
      <c r="AT868" s="152" t="s">
        <v>163</v>
      </c>
      <c r="AU868" s="152" t="s">
        <v>82</v>
      </c>
      <c r="AV868" s="12" t="s">
        <v>82</v>
      </c>
      <c r="AW868" s="12" t="s">
        <v>33</v>
      </c>
      <c r="AX868" s="12" t="s">
        <v>72</v>
      </c>
      <c r="AY868" s="152" t="s">
        <v>152</v>
      </c>
    </row>
    <row r="869" spans="2:51" s="12" customFormat="1" ht="10">
      <c r="B869" s="150"/>
      <c r="D869" s="151" t="s">
        <v>163</v>
      </c>
      <c r="E869" s="152" t="s">
        <v>19</v>
      </c>
      <c r="F869" s="153" t="s">
        <v>700</v>
      </c>
      <c r="H869" s="154">
        <v>86.08</v>
      </c>
      <c r="I869" s="155"/>
      <c r="L869" s="150"/>
      <c r="M869" s="156"/>
      <c r="T869" s="157"/>
      <c r="AT869" s="152" t="s">
        <v>163</v>
      </c>
      <c r="AU869" s="152" t="s">
        <v>82</v>
      </c>
      <c r="AV869" s="12" t="s">
        <v>82</v>
      </c>
      <c r="AW869" s="12" t="s">
        <v>33</v>
      </c>
      <c r="AX869" s="12" t="s">
        <v>72</v>
      </c>
      <c r="AY869" s="152" t="s">
        <v>152</v>
      </c>
    </row>
    <row r="870" spans="2:51" s="12" customFormat="1" ht="10">
      <c r="B870" s="150"/>
      <c r="D870" s="151" t="s">
        <v>163</v>
      </c>
      <c r="E870" s="152" t="s">
        <v>19</v>
      </c>
      <c r="F870" s="153" t="s">
        <v>697</v>
      </c>
      <c r="H870" s="154">
        <v>-0.62</v>
      </c>
      <c r="I870" s="155"/>
      <c r="L870" s="150"/>
      <c r="M870" s="156"/>
      <c r="T870" s="157"/>
      <c r="AT870" s="152" t="s">
        <v>163</v>
      </c>
      <c r="AU870" s="152" t="s">
        <v>82</v>
      </c>
      <c r="AV870" s="12" t="s">
        <v>82</v>
      </c>
      <c r="AW870" s="12" t="s">
        <v>33</v>
      </c>
      <c r="AX870" s="12" t="s">
        <v>72</v>
      </c>
      <c r="AY870" s="152" t="s">
        <v>152</v>
      </c>
    </row>
    <row r="871" spans="2:51" s="12" customFormat="1" ht="10">
      <c r="B871" s="150"/>
      <c r="D871" s="151" t="s">
        <v>163</v>
      </c>
      <c r="E871" s="152" t="s">
        <v>19</v>
      </c>
      <c r="F871" s="153" t="s">
        <v>697</v>
      </c>
      <c r="H871" s="154">
        <v>-0.62</v>
      </c>
      <c r="I871" s="155"/>
      <c r="L871" s="150"/>
      <c r="M871" s="156"/>
      <c r="T871" s="157"/>
      <c r="AT871" s="152" t="s">
        <v>163</v>
      </c>
      <c r="AU871" s="152" t="s">
        <v>82</v>
      </c>
      <c r="AV871" s="12" t="s">
        <v>82</v>
      </c>
      <c r="AW871" s="12" t="s">
        <v>33</v>
      </c>
      <c r="AX871" s="12" t="s">
        <v>72</v>
      </c>
      <c r="AY871" s="152" t="s">
        <v>152</v>
      </c>
    </row>
    <row r="872" spans="2:51" s="12" customFormat="1" ht="10">
      <c r="B872" s="150"/>
      <c r="D872" s="151" t="s">
        <v>163</v>
      </c>
      <c r="E872" s="152" t="s">
        <v>19</v>
      </c>
      <c r="F872" s="153" t="s">
        <v>697</v>
      </c>
      <c r="H872" s="154">
        <v>-0.62</v>
      </c>
      <c r="I872" s="155"/>
      <c r="L872" s="150"/>
      <c r="M872" s="156"/>
      <c r="T872" s="157"/>
      <c r="AT872" s="152" t="s">
        <v>163</v>
      </c>
      <c r="AU872" s="152" t="s">
        <v>82</v>
      </c>
      <c r="AV872" s="12" t="s">
        <v>82</v>
      </c>
      <c r="AW872" s="12" t="s">
        <v>33</v>
      </c>
      <c r="AX872" s="12" t="s">
        <v>72</v>
      </c>
      <c r="AY872" s="152" t="s">
        <v>152</v>
      </c>
    </row>
    <row r="873" spans="2:51" s="12" customFormat="1" ht="10">
      <c r="B873" s="150"/>
      <c r="D873" s="151" t="s">
        <v>163</v>
      </c>
      <c r="E873" s="152" t="s">
        <v>19</v>
      </c>
      <c r="F873" s="153" t="s">
        <v>698</v>
      </c>
      <c r="H873" s="154">
        <v>-3.8</v>
      </c>
      <c r="I873" s="155"/>
      <c r="L873" s="150"/>
      <c r="M873" s="156"/>
      <c r="T873" s="157"/>
      <c r="AT873" s="152" t="s">
        <v>163</v>
      </c>
      <c r="AU873" s="152" t="s">
        <v>82</v>
      </c>
      <c r="AV873" s="12" t="s">
        <v>82</v>
      </c>
      <c r="AW873" s="12" t="s">
        <v>33</v>
      </c>
      <c r="AX873" s="12" t="s">
        <v>72</v>
      </c>
      <c r="AY873" s="152" t="s">
        <v>152</v>
      </c>
    </row>
    <row r="874" spans="2:51" s="13" customFormat="1" ht="10">
      <c r="B874" s="158"/>
      <c r="D874" s="151" t="s">
        <v>163</v>
      </c>
      <c r="E874" s="159" t="s">
        <v>19</v>
      </c>
      <c r="F874" s="160" t="s">
        <v>720</v>
      </c>
      <c r="H874" s="159" t="s">
        <v>19</v>
      </c>
      <c r="I874" s="161"/>
      <c r="L874" s="158"/>
      <c r="M874" s="162"/>
      <c r="T874" s="163"/>
      <c r="AT874" s="159" t="s">
        <v>163</v>
      </c>
      <c r="AU874" s="159" t="s">
        <v>82</v>
      </c>
      <c r="AV874" s="13" t="s">
        <v>80</v>
      </c>
      <c r="AW874" s="13" t="s">
        <v>33</v>
      </c>
      <c r="AX874" s="13" t="s">
        <v>72</v>
      </c>
      <c r="AY874" s="159" t="s">
        <v>152</v>
      </c>
    </row>
    <row r="875" spans="2:51" s="12" customFormat="1" ht="10">
      <c r="B875" s="150"/>
      <c r="D875" s="151" t="s">
        <v>163</v>
      </c>
      <c r="E875" s="152" t="s">
        <v>19</v>
      </c>
      <c r="F875" s="153" t="s">
        <v>783</v>
      </c>
      <c r="H875" s="154">
        <v>8.25</v>
      </c>
      <c r="I875" s="155"/>
      <c r="L875" s="150"/>
      <c r="M875" s="156"/>
      <c r="T875" s="157"/>
      <c r="AT875" s="152" t="s">
        <v>163</v>
      </c>
      <c r="AU875" s="152" t="s">
        <v>82</v>
      </c>
      <c r="AV875" s="12" t="s">
        <v>82</v>
      </c>
      <c r="AW875" s="12" t="s">
        <v>33</v>
      </c>
      <c r="AX875" s="12" t="s">
        <v>72</v>
      </c>
      <c r="AY875" s="152" t="s">
        <v>152</v>
      </c>
    </row>
    <row r="876" spans="2:51" s="12" customFormat="1" ht="10">
      <c r="B876" s="150"/>
      <c r="D876" s="151" t="s">
        <v>163</v>
      </c>
      <c r="E876" s="152" t="s">
        <v>19</v>
      </c>
      <c r="F876" s="153" t="s">
        <v>702</v>
      </c>
      <c r="H876" s="154">
        <v>19.55</v>
      </c>
      <c r="I876" s="155"/>
      <c r="L876" s="150"/>
      <c r="M876" s="156"/>
      <c r="T876" s="157"/>
      <c r="AT876" s="152" t="s">
        <v>163</v>
      </c>
      <c r="AU876" s="152" t="s">
        <v>82</v>
      </c>
      <c r="AV876" s="12" t="s">
        <v>82</v>
      </c>
      <c r="AW876" s="12" t="s">
        <v>33</v>
      </c>
      <c r="AX876" s="12" t="s">
        <v>72</v>
      </c>
      <c r="AY876" s="152" t="s">
        <v>152</v>
      </c>
    </row>
    <row r="877" spans="2:51" s="13" customFormat="1" ht="10">
      <c r="B877" s="158"/>
      <c r="D877" s="151" t="s">
        <v>163</v>
      </c>
      <c r="E877" s="159" t="s">
        <v>19</v>
      </c>
      <c r="F877" s="160" t="s">
        <v>721</v>
      </c>
      <c r="H877" s="159" t="s">
        <v>19</v>
      </c>
      <c r="I877" s="161"/>
      <c r="L877" s="158"/>
      <c r="M877" s="162"/>
      <c r="T877" s="163"/>
      <c r="AT877" s="159" t="s">
        <v>163</v>
      </c>
      <c r="AU877" s="159" t="s">
        <v>82</v>
      </c>
      <c r="AV877" s="13" t="s">
        <v>80</v>
      </c>
      <c r="AW877" s="13" t="s">
        <v>33</v>
      </c>
      <c r="AX877" s="13" t="s">
        <v>72</v>
      </c>
      <c r="AY877" s="159" t="s">
        <v>152</v>
      </c>
    </row>
    <row r="878" spans="2:51" s="12" customFormat="1" ht="10">
      <c r="B878" s="150"/>
      <c r="D878" s="151" t="s">
        <v>163</v>
      </c>
      <c r="E878" s="152" t="s">
        <v>19</v>
      </c>
      <c r="F878" s="153" t="s">
        <v>777</v>
      </c>
      <c r="H878" s="154">
        <v>6.55</v>
      </c>
      <c r="I878" s="155"/>
      <c r="L878" s="150"/>
      <c r="M878" s="156"/>
      <c r="T878" s="157"/>
      <c r="AT878" s="152" t="s">
        <v>163</v>
      </c>
      <c r="AU878" s="152" t="s">
        <v>82</v>
      </c>
      <c r="AV878" s="12" t="s">
        <v>82</v>
      </c>
      <c r="AW878" s="12" t="s">
        <v>33</v>
      </c>
      <c r="AX878" s="12" t="s">
        <v>72</v>
      </c>
      <c r="AY878" s="152" t="s">
        <v>152</v>
      </c>
    </row>
    <row r="879" spans="2:51" s="12" customFormat="1" ht="10">
      <c r="B879" s="150"/>
      <c r="D879" s="151" t="s">
        <v>163</v>
      </c>
      <c r="E879" s="152" t="s">
        <v>19</v>
      </c>
      <c r="F879" s="153" t="s">
        <v>704</v>
      </c>
      <c r="H879" s="154">
        <v>17.510000000000002</v>
      </c>
      <c r="I879" s="155"/>
      <c r="L879" s="150"/>
      <c r="M879" s="156"/>
      <c r="T879" s="157"/>
      <c r="AT879" s="152" t="s">
        <v>163</v>
      </c>
      <c r="AU879" s="152" t="s">
        <v>82</v>
      </c>
      <c r="AV879" s="12" t="s">
        <v>82</v>
      </c>
      <c r="AW879" s="12" t="s">
        <v>33</v>
      </c>
      <c r="AX879" s="12" t="s">
        <v>72</v>
      </c>
      <c r="AY879" s="152" t="s">
        <v>152</v>
      </c>
    </row>
    <row r="880" spans="2:51" s="13" customFormat="1" ht="10">
      <c r="B880" s="158"/>
      <c r="D880" s="151" t="s">
        <v>163</v>
      </c>
      <c r="E880" s="159" t="s">
        <v>19</v>
      </c>
      <c r="F880" s="160" t="s">
        <v>722</v>
      </c>
      <c r="H880" s="159" t="s">
        <v>19</v>
      </c>
      <c r="I880" s="161"/>
      <c r="L880" s="158"/>
      <c r="M880" s="162"/>
      <c r="T880" s="163"/>
      <c r="AT880" s="159" t="s">
        <v>163</v>
      </c>
      <c r="AU880" s="159" t="s">
        <v>82</v>
      </c>
      <c r="AV880" s="13" t="s">
        <v>80</v>
      </c>
      <c r="AW880" s="13" t="s">
        <v>33</v>
      </c>
      <c r="AX880" s="13" t="s">
        <v>72</v>
      </c>
      <c r="AY880" s="159" t="s">
        <v>152</v>
      </c>
    </row>
    <row r="881" spans="2:51" s="12" customFormat="1" ht="10">
      <c r="B881" s="150"/>
      <c r="D881" s="151" t="s">
        <v>163</v>
      </c>
      <c r="E881" s="152" t="s">
        <v>19</v>
      </c>
      <c r="F881" s="153" t="s">
        <v>784</v>
      </c>
      <c r="H881" s="154">
        <v>8.5500000000000007</v>
      </c>
      <c r="I881" s="155"/>
      <c r="L881" s="150"/>
      <c r="M881" s="156"/>
      <c r="T881" s="157"/>
      <c r="AT881" s="152" t="s">
        <v>163</v>
      </c>
      <c r="AU881" s="152" t="s">
        <v>82</v>
      </c>
      <c r="AV881" s="12" t="s">
        <v>82</v>
      </c>
      <c r="AW881" s="12" t="s">
        <v>33</v>
      </c>
      <c r="AX881" s="12" t="s">
        <v>72</v>
      </c>
      <c r="AY881" s="152" t="s">
        <v>152</v>
      </c>
    </row>
    <row r="882" spans="2:51" s="12" customFormat="1" ht="10">
      <c r="B882" s="150"/>
      <c r="D882" s="151" t="s">
        <v>163</v>
      </c>
      <c r="E882" s="152" t="s">
        <v>19</v>
      </c>
      <c r="F882" s="153" t="s">
        <v>706</v>
      </c>
      <c r="H882" s="154">
        <v>46.08</v>
      </c>
      <c r="I882" s="155"/>
      <c r="L882" s="150"/>
      <c r="M882" s="156"/>
      <c r="T882" s="157"/>
      <c r="AT882" s="152" t="s">
        <v>163</v>
      </c>
      <c r="AU882" s="152" t="s">
        <v>82</v>
      </c>
      <c r="AV882" s="12" t="s">
        <v>82</v>
      </c>
      <c r="AW882" s="12" t="s">
        <v>33</v>
      </c>
      <c r="AX882" s="12" t="s">
        <v>72</v>
      </c>
      <c r="AY882" s="152" t="s">
        <v>152</v>
      </c>
    </row>
    <row r="883" spans="2:51" s="12" customFormat="1" ht="10">
      <c r="B883" s="150"/>
      <c r="D883" s="151" t="s">
        <v>163</v>
      </c>
      <c r="E883" s="152" t="s">
        <v>19</v>
      </c>
      <c r="F883" s="153" t="s">
        <v>723</v>
      </c>
      <c r="H883" s="154">
        <v>-7.44</v>
      </c>
      <c r="I883" s="155"/>
      <c r="L883" s="150"/>
      <c r="M883" s="156"/>
      <c r="T883" s="157"/>
      <c r="AT883" s="152" t="s">
        <v>163</v>
      </c>
      <c r="AU883" s="152" t="s">
        <v>82</v>
      </c>
      <c r="AV883" s="12" t="s">
        <v>82</v>
      </c>
      <c r="AW883" s="12" t="s">
        <v>33</v>
      </c>
      <c r="AX883" s="12" t="s">
        <v>72</v>
      </c>
      <c r="AY883" s="152" t="s">
        <v>152</v>
      </c>
    </row>
    <row r="884" spans="2:51" s="13" customFormat="1" ht="10">
      <c r="B884" s="158"/>
      <c r="D884" s="151" t="s">
        <v>163</v>
      </c>
      <c r="E884" s="159" t="s">
        <v>19</v>
      </c>
      <c r="F884" s="160" t="s">
        <v>724</v>
      </c>
      <c r="H884" s="159" t="s">
        <v>19</v>
      </c>
      <c r="I884" s="161"/>
      <c r="L884" s="158"/>
      <c r="M884" s="162"/>
      <c r="T884" s="163"/>
      <c r="AT884" s="159" t="s">
        <v>163</v>
      </c>
      <c r="AU884" s="159" t="s">
        <v>82</v>
      </c>
      <c r="AV884" s="13" t="s">
        <v>80</v>
      </c>
      <c r="AW884" s="13" t="s">
        <v>33</v>
      </c>
      <c r="AX884" s="13" t="s">
        <v>72</v>
      </c>
      <c r="AY884" s="159" t="s">
        <v>152</v>
      </c>
    </row>
    <row r="885" spans="2:51" s="12" customFormat="1" ht="10">
      <c r="B885" s="150"/>
      <c r="D885" s="151" t="s">
        <v>163</v>
      </c>
      <c r="E885" s="152" t="s">
        <v>19</v>
      </c>
      <c r="F885" s="153" t="s">
        <v>785</v>
      </c>
      <c r="H885" s="154">
        <v>9.6999999999999993</v>
      </c>
      <c r="I885" s="155"/>
      <c r="L885" s="150"/>
      <c r="M885" s="156"/>
      <c r="T885" s="157"/>
      <c r="AT885" s="152" t="s">
        <v>163</v>
      </c>
      <c r="AU885" s="152" t="s">
        <v>82</v>
      </c>
      <c r="AV885" s="12" t="s">
        <v>82</v>
      </c>
      <c r="AW885" s="12" t="s">
        <v>33</v>
      </c>
      <c r="AX885" s="12" t="s">
        <v>72</v>
      </c>
      <c r="AY885" s="152" t="s">
        <v>152</v>
      </c>
    </row>
    <row r="886" spans="2:51" s="12" customFormat="1" ht="10">
      <c r="B886" s="150"/>
      <c r="D886" s="151" t="s">
        <v>163</v>
      </c>
      <c r="E886" s="152" t="s">
        <v>19</v>
      </c>
      <c r="F886" s="153" t="s">
        <v>708</v>
      </c>
      <c r="H886" s="154">
        <v>40.64</v>
      </c>
      <c r="I886" s="155"/>
      <c r="L886" s="150"/>
      <c r="M886" s="156"/>
      <c r="T886" s="157"/>
      <c r="AT886" s="152" t="s">
        <v>163</v>
      </c>
      <c r="AU886" s="152" t="s">
        <v>82</v>
      </c>
      <c r="AV886" s="12" t="s">
        <v>82</v>
      </c>
      <c r="AW886" s="12" t="s">
        <v>33</v>
      </c>
      <c r="AX886" s="12" t="s">
        <v>72</v>
      </c>
      <c r="AY886" s="152" t="s">
        <v>152</v>
      </c>
    </row>
    <row r="887" spans="2:51" s="12" customFormat="1" ht="10">
      <c r="B887" s="150"/>
      <c r="D887" s="151" t="s">
        <v>163</v>
      </c>
      <c r="E887" s="152" t="s">
        <v>19</v>
      </c>
      <c r="F887" s="153" t="s">
        <v>697</v>
      </c>
      <c r="H887" s="154">
        <v>-0.62</v>
      </c>
      <c r="I887" s="155"/>
      <c r="L887" s="150"/>
      <c r="M887" s="156"/>
      <c r="T887" s="157"/>
      <c r="AT887" s="152" t="s">
        <v>163</v>
      </c>
      <c r="AU887" s="152" t="s">
        <v>82</v>
      </c>
      <c r="AV887" s="12" t="s">
        <v>82</v>
      </c>
      <c r="AW887" s="12" t="s">
        <v>33</v>
      </c>
      <c r="AX887" s="12" t="s">
        <v>72</v>
      </c>
      <c r="AY887" s="152" t="s">
        <v>152</v>
      </c>
    </row>
    <row r="888" spans="2:51" s="13" customFormat="1" ht="10">
      <c r="B888" s="158"/>
      <c r="D888" s="151" t="s">
        <v>163</v>
      </c>
      <c r="E888" s="159" t="s">
        <v>19</v>
      </c>
      <c r="F888" s="160" t="s">
        <v>725</v>
      </c>
      <c r="H888" s="159" t="s">
        <v>19</v>
      </c>
      <c r="I888" s="161"/>
      <c r="L888" s="158"/>
      <c r="M888" s="162"/>
      <c r="T888" s="163"/>
      <c r="AT888" s="159" t="s">
        <v>163</v>
      </c>
      <c r="AU888" s="159" t="s">
        <v>82</v>
      </c>
      <c r="AV888" s="13" t="s">
        <v>80</v>
      </c>
      <c r="AW888" s="13" t="s">
        <v>33</v>
      </c>
      <c r="AX888" s="13" t="s">
        <v>72</v>
      </c>
      <c r="AY888" s="159" t="s">
        <v>152</v>
      </c>
    </row>
    <row r="889" spans="2:51" s="12" customFormat="1" ht="10">
      <c r="B889" s="150"/>
      <c r="D889" s="151" t="s">
        <v>163</v>
      </c>
      <c r="E889" s="152" t="s">
        <v>19</v>
      </c>
      <c r="F889" s="153" t="s">
        <v>786</v>
      </c>
      <c r="H889" s="154">
        <v>8.9</v>
      </c>
      <c r="I889" s="155"/>
      <c r="L889" s="150"/>
      <c r="M889" s="156"/>
      <c r="T889" s="157"/>
      <c r="AT889" s="152" t="s">
        <v>163</v>
      </c>
      <c r="AU889" s="152" t="s">
        <v>82</v>
      </c>
      <c r="AV889" s="12" t="s">
        <v>82</v>
      </c>
      <c r="AW889" s="12" t="s">
        <v>33</v>
      </c>
      <c r="AX889" s="12" t="s">
        <v>72</v>
      </c>
      <c r="AY889" s="152" t="s">
        <v>152</v>
      </c>
    </row>
    <row r="890" spans="2:51" s="12" customFormat="1" ht="10">
      <c r="B890" s="150"/>
      <c r="D890" s="151" t="s">
        <v>163</v>
      </c>
      <c r="E890" s="152" t="s">
        <v>19</v>
      </c>
      <c r="F890" s="153" t="s">
        <v>710</v>
      </c>
      <c r="H890" s="154">
        <v>43.52</v>
      </c>
      <c r="I890" s="155"/>
      <c r="L890" s="150"/>
      <c r="M890" s="156"/>
      <c r="T890" s="157"/>
      <c r="AT890" s="152" t="s">
        <v>163</v>
      </c>
      <c r="AU890" s="152" t="s">
        <v>82</v>
      </c>
      <c r="AV890" s="12" t="s">
        <v>82</v>
      </c>
      <c r="AW890" s="12" t="s">
        <v>33</v>
      </c>
      <c r="AX890" s="12" t="s">
        <v>72</v>
      </c>
      <c r="AY890" s="152" t="s">
        <v>152</v>
      </c>
    </row>
    <row r="891" spans="2:51" s="12" customFormat="1" ht="10">
      <c r="B891" s="150"/>
      <c r="D891" s="151" t="s">
        <v>163</v>
      </c>
      <c r="E891" s="152" t="s">
        <v>19</v>
      </c>
      <c r="F891" s="153" t="s">
        <v>697</v>
      </c>
      <c r="H891" s="154">
        <v>-0.62</v>
      </c>
      <c r="I891" s="155"/>
      <c r="L891" s="150"/>
      <c r="M891" s="156"/>
      <c r="T891" s="157"/>
      <c r="AT891" s="152" t="s">
        <v>163</v>
      </c>
      <c r="AU891" s="152" t="s">
        <v>82</v>
      </c>
      <c r="AV891" s="12" t="s">
        <v>82</v>
      </c>
      <c r="AW891" s="12" t="s">
        <v>33</v>
      </c>
      <c r="AX891" s="12" t="s">
        <v>72</v>
      </c>
      <c r="AY891" s="152" t="s">
        <v>152</v>
      </c>
    </row>
    <row r="892" spans="2:51" s="12" customFormat="1" ht="10">
      <c r="B892" s="150"/>
      <c r="D892" s="151" t="s">
        <v>163</v>
      </c>
      <c r="E892" s="152" t="s">
        <v>19</v>
      </c>
      <c r="F892" s="153" t="s">
        <v>726</v>
      </c>
      <c r="H892" s="154">
        <v>-7.05</v>
      </c>
      <c r="I892" s="155"/>
      <c r="L892" s="150"/>
      <c r="M892" s="156"/>
      <c r="T892" s="157"/>
      <c r="AT892" s="152" t="s">
        <v>163</v>
      </c>
      <c r="AU892" s="152" t="s">
        <v>82</v>
      </c>
      <c r="AV892" s="12" t="s">
        <v>82</v>
      </c>
      <c r="AW892" s="12" t="s">
        <v>33</v>
      </c>
      <c r="AX892" s="12" t="s">
        <v>72</v>
      </c>
      <c r="AY892" s="152" t="s">
        <v>152</v>
      </c>
    </row>
    <row r="893" spans="2:51" s="13" customFormat="1" ht="10">
      <c r="B893" s="158"/>
      <c r="D893" s="151" t="s">
        <v>163</v>
      </c>
      <c r="E893" s="159" t="s">
        <v>19</v>
      </c>
      <c r="F893" s="160" t="s">
        <v>727</v>
      </c>
      <c r="H893" s="159" t="s">
        <v>19</v>
      </c>
      <c r="I893" s="161"/>
      <c r="L893" s="158"/>
      <c r="M893" s="162"/>
      <c r="T893" s="163"/>
      <c r="AT893" s="159" t="s">
        <v>163</v>
      </c>
      <c r="AU893" s="159" t="s">
        <v>82</v>
      </c>
      <c r="AV893" s="13" t="s">
        <v>80</v>
      </c>
      <c r="AW893" s="13" t="s">
        <v>33</v>
      </c>
      <c r="AX893" s="13" t="s">
        <v>72</v>
      </c>
      <c r="AY893" s="159" t="s">
        <v>152</v>
      </c>
    </row>
    <row r="894" spans="2:51" s="12" customFormat="1" ht="10">
      <c r="B894" s="150"/>
      <c r="D894" s="151" t="s">
        <v>163</v>
      </c>
      <c r="E894" s="152" t="s">
        <v>19</v>
      </c>
      <c r="F894" s="153" t="s">
        <v>787</v>
      </c>
      <c r="H894" s="154">
        <v>7</v>
      </c>
      <c r="I894" s="155"/>
      <c r="L894" s="150"/>
      <c r="M894" s="156"/>
      <c r="T894" s="157"/>
      <c r="AT894" s="152" t="s">
        <v>163</v>
      </c>
      <c r="AU894" s="152" t="s">
        <v>82</v>
      </c>
      <c r="AV894" s="12" t="s">
        <v>82</v>
      </c>
      <c r="AW894" s="12" t="s">
        <v>33</v>
      </c>
      <c r="AX894" s="12" t="s">
        <v>72</v>
      </c>
      <c r="AY894" s="152" t="s">
        <v>152</v>
      </c>
    </row>
    <row r="895" spans="2:51" s="12" customFormat="1" ht="10">
      <c r="B895" s="150"/>
      <c r="D895" s="151" t="s">
        <v>163</v>
      </c>
      <c r="E895" s="152" t="s">
        <v>19</v>
      </c>
      <c r="F895" s="153" t="s">
        <v>713</v>
      </c>
      <c r="H895" s="154">
        <v>18.02</v>
      </c>
      <c r="I895" s="155"/>
      <c r="L895" s="150"/>
      <c r="M895" s="156"/>
      <c r="T895" s="157"/>
      <c r="AT895" s="152" t="s">
        <v>163</v>
      </c>
      <c r="AU895" s="152" t="s">
        <v>82</v>
      </c>
      <c r="AV895" s="12" t="s">
        <v>82</v>
      </c>
      <c r="AW895" s="12" t="s">
        <v>33</v>
      </c>
      <c r="AX895" s="12" t="s">
        <v>72</v>
      </c>
      <c r="AY895" s="152" t="s">
        <v>152</v>
      </c>
    </row>
    <row r="896" spans="2:51" s="13" customFormat="1" ht="10">
      <c r="B896" s="158"/>
      <c r="D896" s="151" t="s">
        <v>163</v>
      </c>
      <c r="E896" s="159" t="s">
        <v>19</v>
      </c>
      <c r="F896" s="160" t="s">
        <v>728</v>
      </c>
      <c r="H896" s="159" t="s">
        <v>19</v>
      </c>
      <c r="I896" s="161"/>
      <c r="L896" s="158"/>
      <c r="M896" s="162"/>
      <c r="T896" s="163"/>
      <c r="AT896" s="159" t="s">
        <v>163</v>
      </c>
      <c r="AU896" s="159" t="s">
        <v>82</v>
      </c>
      <c r="AV896" s="13" t="s">
        <v>80</v>
      </c>
      <c r="AW896" s="13" t="s">
        <v>33</v>
      </c>
      <c r="AX896" s="13" t="s">
        <v>72</v>
      </c>
      <c r="AY896" s="159" t="s">
        <v>152</v>
      </c>
    </row>
    <row r="897" spans="2:51" s="12" customFormat="1" ht="10">
      <c r="B897" s="150"/>
      <c r="D897" s="151" t="s">
        <v>163</v>
      </c>
      <c r="E897" s="152" t="s">
        <v>19</v>
      </c>
      <c r="F897" s="153" t="s">
        <v>788</v>
      </c>
      <c r="H897" s="154">
        <v>8.1999999999999993</v>
      </c>
      <c r="I897" s="155"/>
      <c r="L897" s="150"/>
      <c r="M897" s="156"/>
      <c r="T897" s="157"/>
      <c r="AT897" s="152" t="s">
        <v>163</v>
      </c>
      <c r="AU897" s="152" t="s">
        <v>82</v>
      </c>
      <c r="AV897" s="12" t="s">
        <v>82</v>
      </c>
      <c r="AW897" s="12" t="s">
        <v>33</v>
      </c>
      <c r="AX897" s="12" t="s">
        <v>72</v>
      </c>
      <c r="AY897" s="152" t="s">
        <v>152</v>
      </c>
    </row>
    <row r="898" spans="2:51" s="12" customFormat="1" ht="10">
      <c r="B898" s="150"/>
      <c r="D898" s="151" t="s">
        <v>163</v>
      </c>
      <c r="E898" s="152" t="s">
        <v>19</v>
      </c>
      <c r="F898" s="153" t="s">
        <v>702</v>
      </c>
      <c r="H898" s="154">
        <v>19.55</v>
      </c>
      <c r="I898" s="155"/>
      <c r="L898" s="150"/>
      <c r="M898" s="156"/>
      <c r="T898" s="157"/>
      <c r="AT898" s="152" t="s">
        <v>163</v>
      </c>
      <c r="AU898" s="152" t="s">
        <v>82</v>
      </c>
      <c r="AV898" s="12" t="s">
        <v>82</v>
      </c>
      <c r="AW898" s="12" t="s">
        <v>33</v>
      </c>
      <c r="AX898" s="12" t="s">
        <v>72</v>
      </c>
      <c r="AY898" s="152" t="s">
        <v>152</v>
      </c>
    </row>
    <row r="899" spans="2:51" s="13" customFormat="1" ht="10">
      <c r="B899" s="158"/>
      <c r="D899" s="151" t="s">
        <v>163</v>
      </c>
      <c r="E899" s="159" t="s">
        <v>19</v>
      </c>
      <c r="F899" s="160" t="s">
        <v>729</v>
      </c>
      <c r="H899" s="159" t="s">
        <v>19</v>
      </c>
      <c r="I899" s="161"/>
      <c r="L899" s="158"/>
      <c r="M899" s="162"/>
      <c r="T899" s="163"/>
      <c r="AT899" s="159" t="s">
        <v>163</v>
      </c>
      <c r="AU899" s="159" t="s">
        <v>82</v>
      </c>
      <c r="AV899" s="13" t="s">
        <v>80</v>
      </c>
      <c r="AW899" s="13" t="s">
        <v>33</v>
      </c>
      <c r="AX899" s="13" t="s">
        <v>72</v>
      </c>
      <c r="AY899" s="159" t="s">
        <v>152</v>
      </c>
    </row>
    <row r="900" spans="2:51" s="12" customFormat="1" ht="10">
      <c r="B900" s="150"/>
      <c r="D900" s="151" t="s">
        <v>163</v>
      </c>
      <c r="E900" s="152" t="s">
        <v>19</v>
      </c>
      <c r="F900" s="153" t="s">
        <v>789</v>
      </c>
      <c r="H900" s="154">
        <v>42.55</v>
      </c>
      <c r="I900" s="155"/>
      <c r="L900" s="150"/>
      <c r="M900" s="156"/>
      <c r="T900" s="157"/>
      <c r="AT900" s="152" t="s">
        <v>163</v>
      </c>
      <c r="AU900" s="152" t="s">
        <v>82</v>
      </c>
      <c r="AV900" s="12" t="s">
        <v>82</v>
      </c>
      <c r="AW900" s="12" t="s">
        <v>33</v>
      </c>
      <c r="AX900" s="12" t="s">
        <v>72</v>
      </c>
      <c r="AY900" s="152" t="s">
        <v>152</v>
      </c>
    </row>
    <row r="901" spans="2:51" s="12" customFormat="1" ht="10">
      <c r="B901" s="150"/>
      <c r="D901" s="151" t="s">
        <v>163</v>
      </c>
      <c r="E901" s="152" t="s">
        <v>19</v>
      </c>
      <c r="F901" s="153" t="s">
        <v>716</v>
      </c>
      <c r="H901" s="154">
        <v>84.48</v>
      </c>
      <c r="I901" s="155"/>
      <c r="L901" s="150"/>
      <c r="M901" s="156"/>
      <c r="T901" s="157"/>
      <c r="AT901" s="152" t="s">
        <v>163</v>
      </c>
      <c r="AU901" s="152" t="s">
        <v>82</v>
      </c>
      <c r="AV901" s="12" t="s">
        <v>82</v>
      </c>
      <c r="AW901" s="12" t="s">
        <v>33</v>
      </c>
      <c r="AX901" s="12" t="s">
        <v>72</v>
      </c>
      <c r="AY901" s="152" t="s">
        <v>152</v>
      </c>
    </row>
    <row r="902" spans="2:51" s="12" customFormat="1" ht="10">
      <c r="B902" s="150"/>
      <c r="D902" s="151" t="s">
        <v>163</v>
      </c>
      <c r="E902" s="152" t="s">
        <v>19</v>
      </c>
      <c r="F902" s="153" t="s">
        <v>697</v>
      </c>
      <c r="H902" s="154">
        <v>-0.62</v>
      </c>
      <c r="I902" s="155"/>
      <c r="L902" s="150"/>
      <c r="M902" s="156"/>
      <c r="T902" s="157"/>
      <c r="AT902" s="152" t="s">
        <v>163</v>
      </c>
      <c r="AU902" s="152" t="s">
        <v>82</v>
      </c>
      <c r="AV902" s="12" t="s">
        <v>82</v>
      </c>
      <c r="AW902" s="12" t="s">
        <v>33</v>
      </c>
      <c r="AX902" s="12" t="s">
        <v>72</v>
      </c>
      <c r="AY902" s="152" t="s">
        <v>152</v>
      </c>
    </row>
    <row r="903" spans="2:51" s="12" customFormat="1" ht="10">
      <c r="B903" s="150"/>
      <c r="D903" s="151" t="s">
        <v>163</v>
      </c>
      <c r="E903" s="152" t="s">
        <v>19</v>
      </c>
      <c r="F903" s="153" t="s">
        <v>697</v>
      </c>
      <c r="H903" s="154">
        <v>-0.62</v>
      </c>
      <c r="I903" s="155"/>
      <c r="L903" s="150"/>
      <c r="M903" s="156"/>
      <c r="T903" s="157"/>
      <c r="AT903" s="152" t="s">
        <v>163</v>
      </c>
      <c r="AU903" s="152" t="s">
        <v>82</v>
      </c>
      <c r="AV903" s="12" t="s">
        <v>82</v>
      </c>
      <c r="AW903" s="12" t="s">
        <v>33</v>
      </c>
      <c r="AX903" s="12" t="s">
        <v>72</v>
      </c>
      <c r="AY903" s="152" t="s">
        <v>152</v>
      </c>
    </row>
    <row r="904" spans="2:51" s="12" customFormat="1" ht="10">
      <c r="B904" s="150"/>
      <c r="D904" s="151" t="s">
        <v>163</v>
      </c>
      <c r="E904" s="152" t="s">
        <v>19</v>
      </c>
      <c r="F904" s="153" t="s">
        <v>697</v>
      </c>
      <c r="H904" s="154">
        <v>-0.62</v>
      </c>
      <c r="I904" s="155"/>
      <c r="L904" s="150"/>
      <c r="M904" s="156"/>
      <c r="T904" s="157"/>
      <c r="AT904" s="152" t="s">
        <v>163</v>
      </c>
      <c r="AU904" s="152" t="s">
        <v>82</v>
      </c>
      <c r="AV904" s="12" t="s">
        <v>82</v>
      </c>
      <c r="AW904" s="12" t="s">
        <v>33</v>
      </c>
      <c r="AX904" s="12" t="s">
        <v>72</v>
      </c>
      <c r="AY904" s="152" t="s">
        <v>152</v>
      </c>
    </row>
    <row r="905" spans="2:51" s="12" customFormat="1" ht="10">
      <c r="B905" s="150"/>
      <c r="D905" s="151" t="s">
        <v>163</v>
      </c>
      <c r="E905" s="152" t="s">
        <v>19</v>
      </c>
      <c r="F905" s="153" t="s">
        <v>698</v>
      </c>
      <c r="H905" s="154">
        <v>-3.8</v>
      </c>
      <c r="I905" s="155"/>
      <c r="L905" s="150"/>
      <c r="M905" s="156"/>
      <c r="T905" s="157"/>
      <c r="AT905" s="152" t="s">
        <v>163</v>
      </c>
      <c r="AU905" s="152" t="s">
        <v>82</v>
      </c>
      <c r="AV905" s="12" t="s">
        <v>82</v>
      </c>
      <c r="AW905" s="12" t="s">
        <v>33</v>
      </c>
      <c r="AX905" s="12" t="s">
        <v>72</v>
      </c>
      <c r="AY905" s="152" t="s">
        <v>152</v>
      </c>
    </row>
    <row r="906" spans="2:51" s="13" customFormat="1" ht="10">
      <c r="B906" s="158"/>
      <c r="D906" s="151" t="s">
        <v>163</v>
      </c>
      <c r="E906" s="159" t="s">
        <v>19</v>
      </c>
      <c r="F906" s="160" t="s">
        <v>296</v>
      </c>
      <c r="H906" s="159" t="s">
        <v>19</v>
      </c>
      <c r="I906" s="161"/>
      <c r="L906" s="158"/>
      <c r="M906" s="162"/>
      <c r="T906" s="163"/>
      <c r="AT906" s="159" t="s">
        <v>163</v>
      </c>
      <c r="AU906" s="159" t="s">
        <v>82</v>
      </c>
      <c r="AV906" s="13" t="s">
        <v>80</v>
      </c>
      <c r="AW906" s="13" t="s">
        <v>33</v>
      </c>
      <c r="AX906" s="13" t="s">
        <v>72</v>
      </c>
      <c r="AY906" s="159" t="s">
        <v>152</v>
      </c>
    </row>
    <row r="907" spans="2:51" s="12" customFormat="1" ht="10">
      <c r="B907" s="150"/>
      <c r="D907" s="151" t="s">
        <v>163</v>
      </c>
      <c r="E907" s="152" t="s">
        <v>19</v>
      </c>
      <c r="F907" s="153" t="s">
        <v>790</v>
      </c>
      <c r="H907" s="154">
        <v>45.7</v>
      </c>
      <c r="I907" s="155"/>
      <c r="L907" s="150"/>
      <c r="M907" s="156"/>
      <c r="T907" s="157"/>
      <c r="AT907" s="152" t="s">
        <v>163</v>
      </c>
      <c r="AU907" s="152" t="s">
        <v>82</v>
      </c>
      <c r="AV907" s="12" t="s">
        <v>82</v>
      </c>
      <c r="AW907" s="12" t="s">
        <v>33</v>
      </c>
      <c r="AX907" s="12" t="s">
        <v>72</v>
      </c>
      <c r="AY907" s="152" t="s">
        <v>152</v>
      </c>
    </row>
    <row r="908" spans="2:51" s="12" customFormat="1" ht="10">
      <c r="B908" s="150"/>
      <c r="D908" s="151" t="s">
        <v>163</v>
      </c>
      <c r="E908" s="152" t="s">
        <v>19</v>
      </c>
      <c r="F908" s="153" t="s">
        <v>696</v>
      </c>
      <c r="H908" s="154">
        <v>88.32</v>
      </c>
      <c r="I908" s="155"/>
      <c r="L908" s="150"/>
      <c r="M908" s="156"/>
      <c r="T908" s="157"/>
      <c r="AT908" s="152" t="s">
        <v>163</v>
      </c>
      <c r="AU908" s="152" t="s">
        <v>82</v>
      </c>
      <c r="AV908" s="12" t="s">
        <v>82</v>
      </c>
      <c r="AW908" s="12" t="s">
        <v>33</v>
      </c>
      <c r="AX908" s="12" t="s">
        <v>72</v>
      </c>
      <c r="AY908" s="152" t="s">
        <v>152</v>
      </c>
    </row>
    <row r="909" spans="2:51" s="12" customFormat="1" ht="10">
      <c r="B909" s="150"/>
      <c r="D909" s="151" t="s">
        <v>163</v>
      </c>
      <c r="E909" s="152" t="s">
        <v>19</v>
      </c>
      <c r="F909" s="153" t="s">
        <v>697</v>
      </c>
      <c r="H909" s="154">
        <v>-0.62</v>
      </c>
      <c r="I909" s="155"/>
      <c r="L909" s="150"/>
      <c r="M909" s="156"/>
      <c r="T909" s="157"/>
      <c r="AT909" s="152" t="s">
        <v>163</v>
      </c>
      <c r="AU909" s="152" t="s">
        <v>82</v>
      </c>
      <c r="AV909" s="12" t="s">
        <v>82</v>
      </c>
      <c r="AW909" s="12" t="s">
        <v>33</v>
      </c>
      <c r="AX909" s="12" t="s">
        <v>72</v>
      </c>
      <c r="AY909" s="152" t="s">
        <v>152</v>
      </c>
    </row>
    <row r="910" spans="2:51" s="12" customFormat="1" ht="10">
      <c r="B910" s="150"/>
      <c r="D910" s="151" t="s">
        <v>163</v>
      </c>
      <c r="E910" s="152" t="s">
        <v>19</v>
      </c>
      <c r="F910" s="153" t="s">
        <v>697</v>
      </c>
      <c r="H910" s="154">
        <v>-0.62</v>
      </c>
      <c r="I910" s="155"/>
      <c r="L910" s="150"/>
      <c r="M910" s="156"/>
      <c r="T910" s="157"/>
      <c r="AT910" s="152" t="s">
        <v>163</v>
      </c>
      <c r="AU910" s="152" t="s">
        <v>82</v>
      </c>
      <c r="AV910" s="12" t="s">
        <v>82</v>
      </c>
      <c r="AW910" s="12" t="s">
        <v>33</v>
      </c>
      <c r="AX910" s="12" t="s">
        <v>72</v>
      </c>
      <c r="AY910" s="152" t="s">
        <v>152</v>
      </c>
    </row>
    <row r="911" spans="2:51" s="12" customFormat="1" ht="10">
      <c r="B911" s="150"/>
      <c r="D911" s="151" t="s">
        <v>163</v>
      </c>
      <c r="E911" s="152" t="s">
        <v>19</v>
      </c>
      <c r="F911" s="153" t="s">
        <v>698</v>
      </c>
      <c r="H911" s="154">
        <v>-3.8</v>
      </c>
      <c r="I911" s="155"/>
      <c r="L911" s="150"/>
      <c r="M911" s="156"/>
      <c r="T911" s="157"/>
      <c r="AT911" s="152" t="s">
        <v>163</v>
      </c>
      <c r="AU911" s="152" t="s">
        <v>82</v>
      </c>
      <c r="AV911" s="12" t="s">
        <v>82</v>
      </c>
      <c r="AW911" s="12" t="s">
        <v>33</v>
      </c>
      <c r="AX911" s="12" t="s">
        <v>72</v>
      </c>
      <c r="AY911" s="152" t="s">
        <v>152</v>
      </c>
    </row>
    <row r="912" spans="2:51" s="13" customFormat="1" ht="10">
      <c r="B912" s="158"/>
      <c r="D912" s="151" t="s">
        <v>163</v>
      </c>
      <c r="E912" s="159" t="s">
        <v>19</v>
      </c>
      <c r="F912" s="160" t="s">
        <v>730</v>
      </c>
      <c r="H912" s="159" t="s">
        <v>19</v>
      </c>
      <c r="I912" s="161"/>
      <c r="L912" s="158"/>
      <c r="M912" s="162"/>
      <c r="T912" s="163"/>
      <c r="AT912" s="159" t="s">
        <v>163</v>
      </c>
      <c r="AU912" s="159" t="s">
        <v>82</v>
      </c>
      <c r="AV912" s="13" t="s">
        <v>80</v>
      </c>
      <c r="AW912" s="13" t="s">
        <v>33</v>
      </c>
      <c r="AX912" s="13" t="s">
        <v>72</v>
      </c>
      <c r="AY912" s="159" t="s">
        <v>152</v>
      </c>
    </row>
    <row r="913" spans="2:65" s="12" customFormat="1" ht="10">
      <c r="B913" s="150"/>
      <c r="D913" s="151" t="s">
        <v>163</v>
      </c>
      <c r="E913" s="152" t="s">
        <v>19</v>
      </c>
      <c r="F913" s="153" t="s">
        <v>791</v>
      </c>
      <c r="H913" s="154">
        <v>6.3</v>
      </c>
      <c r="I913" s="155"/>
      <c r="L913" s="150"/>
      <c r="M913" s="156"/>
      <c r="T913" s="157"/>
      <c r="AT913" s="152" t="s">
        <v>163</v>
      </c>
      <c r="AU913" s="152" t="s">
        <v>82</v>
      </c>
      <c r="AV913" s="12" t="s">
        <v>82</v>
      </c>
      <c r="AW913" s="12" t="s">
        <v>33</v>
      </c>
      <c r="AX913" s="12" t="s">
        <v>72</v>
      </c>
      <c r="AY913" s="152" t="s">
        <v>152</v>
      </c>
    </row>
    <row r="914" spans="2:65" s="12" customFormat="1" ht="10">
      <c r="B914" s="150"/>
      <c r="D914" s="151" t="s">
        <v>163</v>
      </c>
      <c r="E914" s="152" t="s">
        <v>19</v>
      </c>
      <c r="F914" s="153" t="s">
        <v>695</v>
      </c>
      <c r="H914" s="154">
        <v>32.64</v>
      </c>
      <c r="I914" s="155"/>
      <c r="L914" s="150"/>
      <c r="M914" s="156"/>
      <c r="T914" s="157"/>
      <c r="AT914" s="152" t="s">
        <v>163</v>
      </c>
      <c r="AU914" s="152" t="s">
        <v>82</v>
      </c>
      <c r="AV914" s="12" t="s">
        <v>82</v>
      </c>
      <c r="AW914" s="12" t="s">
        <v>33</v>
      </c>
      <c r="AX914" s="12" t="s">
        <v>72</v>
      </c>
      <c r="AY914" s="152" t="s">
        <v>152</v>
      </c>
    </row>
    <row r="915" spans="2:65" s="15" customFormat="1" ht="10">
      <c r="B915" s="171"/>
      <c r="D915" s="151" t="s">
        <v>163</v>
      </c>
      <c r="E915" s="172" t="s">
        <v>19</v>
      </c>
      <c r="F915" s="173" t="s">
        <v>236</v>
      </c>
      <c r="H915" s="174">
        <v>826.37</v>
      </c>
      <c r="I915" s="175"/>
      <c r="L915" s="171"/>
      <c r="M915" s="176"/>
      <c r="T915" s="177"/>
      <c r="AT915" s="172" t="s">
        <v>163</v>
      </c>
      <c r="AU915" s="172" t="s">
        <v>82</v>
      </c>
      <c r="AV915" s="15" t="s">
        <v>95</v>
      </c>
      <c r="AW915" s="15" t="s">
        <v>33</v>
      </c>
      <c r="AX915" s="15" t="s">
        <v>72</v>
      </c>
      <c r="AY915" s="172" t="s">
        <v>152</v>
      </c>
    </row>
    <row r="916" spans="2:65" s="14" customFormat="1" ht="10">
      <c r="B916" s="164"/>
      <c r="D916" s="151" t="s">
        <v>163</v>
      </c>
      <c r="E916" s="165" t="s">
        <v>19</v>
      </c>
      <c r="F916" s="166" t="s">
        <v>218</v>
      </c>
      <c r="H916" s="167">
        <v>2464.4250000000002</v>
      </c>
      <c r="I916" s="168"/>
      <c r="L916" s="164"/>
      <c r="M916" s="169"/>
      <c r="T916" s="170"/>
      <c r="AT916" s="165" t="s">
        <v>163</v>
      </c>
      <c r="AU916" s="165" t="s">
        <v>82</v>
      </c>
      <c r="AV916" s="14" t="s">
        <v>159</v>
      </c>
      <c r="AW916" s="14" t="s">
        <v>33</v>
      </c>
      <c r="AX916" s="14" t="s">
        <v>80</v>
      </c>
      <c r="AY916" s="165" t="s">
        <v>152</v>
      </c>
    </row>
    <row r="917" spans="2:65" s="1" customFormat="1" ht="24.15" customHeight="1">
      <c r="B917" s="34"/>
      <c r="C917" s="133" t="s">
        <v>792</v>
      </c>
      <c r="D917" s="133" t="s">
        <v>154</v>
      </c>
      <c r="E917" s="134" t="s">
        <v>793</v>
      </c>
      <c r="F917" s="135" t="s">
        <v>794</v>
      </c>
      <c r="G917" s="136" t="s">
        <v>157</v>
      </c>
      <c r="H917" s="137">
        <v>1836.5719999999999</v>
      </c>
      <c r="I917" s="138"/>
      <c r="J917" s="139">
        <f>ROUND(I917*H917,2)</f>
        <v>0</v>
      </c>
      <c r="K917" s="135" t="s">
        <v>158</v>
      </c>
      <c r="L917" s="34"/>
      <c r="M917" s="140" t="s">
        <v>19</v>
      </c>
      <c r="N917" s="141" t="s">
        <v>43</v>
      </c>
      <c r="P917" s="142">
        <f>O917*H917</f>
        <v>0</v>
      </c>
      <c r="Q917" s="142">
        <v>2.0000000000000002E-5</v>
      </c>
      <c r="R917" s="142">
        <f>Q917*H917</f>
        <v>3.6731440000000004E-2</v>
      </c>
      <c r="S917" s="142">
        <v>0</v>
      </c>
      <c r="T917" s="143">
        <f>S917*H917</f>
        <v>0</v>
      </c>
      <c r="AR917" s="144" t="s">
        <v>274</v>
      </c>
      <c r="AT917" s="144" t="s">
        <v>154</v>
      </c>
      <c r="AU917" s="144" t="s">
        <v>82</v>
      </c>
      <c r="AY917" s="19" t="s">
        <v>152</v>
      </c>
      <c r="BE917" s="145">
        <f>IF(N917="základní",J917,0)</f>
        <v>0</v>
      </c>
      <c r="BF917" s="145">
        <f>IF(N917="snížená",J917,0)</f>
        <v>0</v>
      </c>
      <c r="BG917" s="145">
        <f>IF(N917="zákl. přenesená",J917,0)</f>
        <v>0</v>
      </c>
      <c r="BH917" s="145">
        <f>IF(N917="sníž. přenesená",J917,0)</f>
        <v>0</v>
      </c>
      <c r="BI917" s="145">
        <f>IF(N917="nulová",J917,0)</f>
        <v>0</v>
      </c>
      <c r="BJ917" s="19" t="s">
        <v>80</v>
      </c>
      <c r="BK917" s="145">
        <f>ROUND(I917*H917,2)</f>
        <v>0</v>
      </c>
      <c r="BL917" s="19" t="s">
        <v>274</v>
      </c>
      <c r="BM917" s="144" t="s">
        <v>795</v>
      </c>
    </row>
    <row r="918" spans="2:65" s="1" customFormat="1" ht="10">
      <c r="B918" s="34"/>
      <c r="D918" s="146" t="s">
        <v>161</v>
      </c>
      <c r="F918" s="147" t="s">
        <v>796</v>
      </c>
      <c r="I918" s="148"/>
      <c r="L918" s="34"/>
      <c r="M918" s="149"/>
      <c r="T918" s="55"/>
      <c r="AT918" s="19" t="s">
        <v>161</v>
      </c>
      <c r="AU918" s="19" t="s">
        <v>82</v>
      </c>
    </row>
    <row r="919" spans="2:65" s="13" customFormat="1" ht="10">
      <c r="B919" s="158"/>
      <c r="D919" s="151" t="s">
        <v>163</v>
      </c>
      <c r="E919" s="159" t="s">
        <v>19</v>
      </c>
      <c r="F919" s="160" t="s">
        <v>209</v>
      </c>
      <c r="H919" s="159" t="s">
        <v>19</v>
      </c>
      <c r="I919" s="161"/>
      <c r="L919" s="158"/>
      <c r="M919" s="162"/>
      <c r="T919" s="163"/>
      <c r="AT919" s="159" t="s">
        <v>163</v>
      </c>
      <c r="AU919" s="159" t="s">
        <v>82</v>
      </c>
      <c r="AV919" s="13" t="s">
        <v>80</v>
      </c>
      <c r="AW919" s="13" t="s">
        <v>33</v>
      </c>
      <c r="AX919" s="13" t="s">
        <v>72</v>
      </c>
      <c r="AY919" s="159" t="s">
        <v>152</v>
      </c>
    </row>
    <row r="920" spans="2:65" s="13" customFormat="1" ht="10">
      <c r="B920" s="158"/>
      <c r="D920" s="151" t="s">
        <v>163</v>
      </c>
      <c r="E920" s="159" t="s">
        <v>19</v>
      </c>
      <c r="F920" s="160" t="s">
        <v>797</v>
      </c>
      <c r="H920" s="159" t="s">
        <v>19</v>
      </c>
      <c r="I920" s="161"/>
      <c r="L920" s="158"/>
      <c r="M920" s="162"/>
      <c r="T920" s="163"/>
      <c r="AT920" s="159" t="s">
        <v>163</v>
      </c>
      <c r="AU920" s="159" t="s">
        <v>82</v>
      </c>
      <c r="AV920" s="13" t="s">
        <v>80</v>
      </c>
      <c r="AW920" s="13" t="s">
        <v>33</v>
      </c>
      <c r="AX920" s="13" t="s">
        <v>72</v>
      </c>
      <c r="AY920" s="159" t="s">
        <v>152</v>
      </c>
    </row>
    <row r="921" spans="2:65" s="12" customFormat="1" ht="10">
      <c r="B921" s="150"/>
      <c r="D921" s="151" t="s">
        <v>163</v>
      </c>
      <c r="E921" s="152" t="s">
        <v>19</v>
      </c>
      <c r="F921" s="153" t="s">
        <v>647</v>
      </c>
      <c r="H921" s="154">
        <v>25.2</v>
      </c>
      <c r="I921" s="155"/>
      <c r="L921" s="150"/>
      <c r="M921" s="156"/>
      <c r="T921" s="157"/>
      <c r="AT921" s="152" t="s">
        <v>163</v>
      </c>
      <c r="AU921" s="152" t="s">
        <v>82</v>
      </c>
      <c r="AV921" s="12" t="s">
        <v>82</v>
      </c>
      <c r="AW921" s="12" t="s">
        <v>33</v>
      </c>
      <c r="AX921" s="12" t="s">
        <v>72</v>
      </c>
      <c r="AY921" s="152" t="s">
        <v>152</v>
      </c>
    </row>
    <row r="922" spans="2:65" s="13" customFormat="1" ht="10">
      <c r="B922" s="158"/>
      <c r="D922" s="151" t="s">
        <v>163</v>
      </c>
      <c r="E922" s="159" t="s">
        <v>19</v>
      </c>
      <c r="F922" s="160" t="s">
        <v>658</v>
      </c>
      <c r="H922" s="159" t="s">
        <v>19</v>
      </c>
      <c r="I922" s="161"/>
      <c r="L922" s="158"/>
      <c r="M922" s="162"/>
      <c r="T922" s="163"/>
      <c r="AT922" s="159" t="s">
        <v>163</v>
      </c>
      <c r="AU922" s="159" t="s">
        <v>82</v>
      </c>
      <c r="AV922" s="13" t="s">
        <v>80</v>
      </c>
      <c r="AW922" s="13" t="s">
        <v>33</v>
      </c>
      <c r="AX922" s="13" t="s">
        <v>72</v>
      </c>
      <c r="AY922" s="159" t="s">
        <v>152</v>
      </c>
    </row>
    <row r="923" spans="2:65" s="12" customFormat="1" ht="10">
      <c r="B923" s="150"/>
      <c r="D923" s="151" t="s">
        <v>163</v>
      </c>
      <c r="E923" s="152" t="s">
        <v>19</v>
      </c>
      <c r="F923" s="153" t="s">
        <v>659</v>
      </c>
      <c r="H923" s="154">
        <v>35.700000000000003</v>
      </c>
      <c r="I923" s="155"/>
      <c r="L923" s="150"/>
      <c r="M923" s="156"/>
      <c r="T923" s="157"/>
      <c r="AT923" s="152" t="s">
        <v>163</v>
      </c>
      <c r="AU923" s="152" t="s">
        <v>82</v>
      </c>
      <c r="AV923" s="12" t="s">
        <v>82</v>
      </c>
      <c r="AW923" s="12" t="s">
        <v>33</v>
      </c>
      <c r="AX923" s="12" t="s">
        <v>72</v>
      </c>
      <c r="AY923" s="152" t="s">
        <v>152</v>
      </c>
    </row>
    <row r="924" spans="2:65" s="13" customFormat="1" ht="10">
      <c r="B924" s="158"/>
      <c r="D924" s="151" t="s">
        <v>163</v>
      </c>
      <c r="E924" s="159" t="s">
        <v>19</v>
      </c>
      <c r="F924" s="160" t="s">
        <v>660</v>
      </c>
      <c r="H924" s="159" t="s">
        <v>19</v>
      </c>
      <c r="I924" s="161"/>
      <c r="L924" s="158"/>
      <c r="M924" s="162"/>
      <c r="T924" s="163"/>
      <c r="AT924" s="159" t="s">
        <v>163</v>
      </c>
      <c r="AU924" s="159" t="s">
        <v>82</v>
      </c>
      <c r="AV924" s="13" t="s">
        <v>80</v>
      </c>
      <c r="AW924" s="13" t="s">
        <v>33</v>
      </c>
      <c r="AX924" s="13" t="s">
        <v>72</v>
      </c>
      <c r="AY924" s="159" t="s">
        <v>152</v>
      </c>
    </row>
    <row r="925" spans="2:65" s="12" customFormat="1" ht="10">
      <c r="B925" s="150"/>
      <c r="D925" s="151" t="s">
        <v>163</v>
      </c>
      <c r="E925" s="152" t="s">
        <v>19</v>
      </c>
      <c r="F925" s="153" t="s">
        <v>662</v>
      </c>
      <c r="H925" s="154">
        <v>7.2</v>
      </c>
      <c r="I925" s="155"/>
      <c r="L925" s="150"/>
      <c r="M925" s="156"/>
      <c r="T925" s="157"/>
      <c r="AT925" s="152" t="s">
        <v>163</v>
      </c>
      <c r="AU925" s="152" t="s">
        <v>82</v>
      </c>
      <c r="AV925" s="12" t="s">
        <v>82</v>
      </c>
      <c r="AW925" s="12" t="s">
        <v>33</v>
      </c>
      <c r="AX925" s="12" t="s">
        <v>72</v>
      </c>
      <c r="AY925" s="152" t="s">
        <v>152</v>
      </c>
    </row>
    <row r="926" spans="2:65" s="13" customFormat="1" ht="10">
      <c r="B926" s="158"/>
      <c r="D926" s="151" t="s">
        <v>163</v>
      </c>
      <c r="E926" s="159" t="s">
        <v>19</v>
      </c>
      <c r="F926" s="160" t="s">
        <v>663</v>
      </c>
      <c r="H926" s="159" t="s">
        <v>19</v>
      </c>
      <c r="I926" s="161"/>
      <c r="L926" s="158"/>
      <c r="M926" s="162"/>
      <c r="T926" s="163"/>
      <c r="AT926" s="159" t="s">
        <v>163</v>
      </c>
      <c r="AU926" s="159" t="s">
        <v>82</v>
      </c>
      <c r="AV926" s="13" t="s">
        <v>80</v>
      </c>
      <c r="AW926" s="13" t="s">
        <v>33</v>
      </c>
      <c r="AX926" s="13" t="s">
        <v>72</v>
      </c>
      <c r="AY926" s="159" t="s">
        <v>152</v>
      </c>
    </row>
    <row r="927" spans="2:65" s="12" customFormat="1" ht="10">
      <c r="B927" s="150"/>
      <c r="D927" s="151" t="s">
        <v>163</v>
      </c>
      <c r="E927" s="152" t="s">
        <v>19</v>
      </c>
      <c r="F927" s="153" t="s">
        <v>664</v>
      </c>
      <c r="H927" s="154">
        <v>14.4</v>
      </c>
      <c r="I927" s="155"/>
      <c r="L927" s="150"/>
      <c r="M927" s="156"/>
      <c r="T927" s="157"/>
      <c r="AT927" s="152" t="s">
        <v>163</v>
      </c>
      <c r="AU927" s="152" t="s">
        <v>82</v>
      </c>
      <c r="AV927" s="12" t="s">
        <v>82</v>
      </c>
      <c r="AW927" s="12" t="s">
        <v>33</v>
      </c>
      <c r="AX927" s="12" t="s">
        <v>72</v>
      </c>
      <c r="AY927" s="152" t="s">
        <v>152</v>
      </c>
    </row>
    <row r="928" spans="2:65" s="12" customFormat="1" ht="10">
      <c r="B928" s="150"/>
      <c r="D928" s="151" t="s">
        <v>163</v>
      </c>
      <c r="E928" s="152" t="s">
        <v>19</v>
      </c>
      <c r="F928" s="153" t="s">
        <v>665</v>
      </c>
      <c r="H928" s="154">
        <v>-3.6</v>
      </c>
      <c r="I928" s="155"/>
      <c r="L928" s="150"/>
      <c r="M928" s="156"/>
      <c r="T928" s="157"/>
      <c r="AT928" s="152" t="s">
        <v>163</v>
      </c>
      <c r="AU928" s="152" t="s">
        <v>82</v>
      </c>
      <c r="AV928" s="12" t="s">
        <v>82</v>
      </c>
      <c r="AW928" s="12" t="s">
        <v>33</v>
      </c>
      <c r="AX928" s="12" t="s">
        <v>72</v>
      </c>
      <c r="AY928" s="152" t="s">
        <v>152</v>
      </c>
    </row>
    <row r="929" spans="2:51" s="13" customFormat="1" ht="10">
      <c r="B929" s="158"/>
      <c r="D929" s="151" t="s">
        <v>163</v>
      </c>
      <c r="E929" s="159" t="s">
        <v>19</v>
      </c>
      <c r="F929" s="160" t="s">
        <v>668</v>
      </c>
      <c r="H929" s="159" t="s">
        <v>19</v>
      </c>
      <c r="I929" s="161"/>
      <c r="L929" s="158"/>
      <c r="M929" s="162"/>
      <c r="T929" s="163"/>
      <c r="AT929" s="159" t="s">
        <v>163</v>
      </c>
      <c r="AU929" s="159" t="s">
        <v>82</v>
      </c>
      <c r="AV929" s="13" t="s">
        <v>80</v>
      </c>
      <c r="AW929" s="13" t="s">
        <v>33</v>
      </c>
      <c r="AX929" s="13" t="s">
        <v>72</v>
      </c>
      <c r="AY929" s="159" t="s">
        <v>152</v>
      </c>
    </row>
    <row r="930" spans="2:51" s="12" customFormat="1" ht="10">
      <c r="B930" s="150"/>
      <c r="D930" s="151" t="s">
        <v>163</v>
      </c>
      <c r="E930" s="152" t="s">
        <v>19</v>
      </c>
      <c r="F930" s="153" t="s">
        <v>664</v>
      </c>
      <c r="H930" s="154">
        <v>14.4</v>
      </c>
      <c r="I930" s="155"/>
      <c r="L930" s="150"/>
      <c r="M930" s="156"/>
      <c r="T930" s="157"/>
      <c r="AT930" s="152" t="s">
        <v>163</v>
      </c>
      <c r="AU930" s="152" t="s">
        <v>82</v>
      </c>
      <c r="AV930" s="12" t="s">
        <v>82</v>
      </c>
      <c r="AW930" s="12" t="s">
        <v>33</v>
      </c>
      <c r="AX930" s="12" t="s">
        <v>72</v>
      </c>
      <c r="AY930" s="152" t="s">
        <v>152</v>
      </c>
    </row>
    <row r="931" spans="2:51" s="12" customFormat="1" ht="10">
      <c r="B931" s="150"/>
      <c r="D931" s="151" t="s">
        <v>163</v>
      </c>
      <c r="E931" s="152" t="s">
        <v>19</v>
      </c>
      <c r="F931" s="153" t="s">
        <v>670</v>
      </c>
      <c r="H931" s="154">
        <v>-2.9249999999999998</v>
      </c>
      <c r="I931" s="155"/>
      <c r="L931" s="150"/>
      <c r="M931" s="156"/>
      <c r="T931" s="157"/>
      <c r="AT931" s="152" t="s">
        <v>163</v>
      </c>
      <c r="AU931" s="152" t="s">
        <v>82</v>
      </c>
      <c r="AV931" s="12" t="s">
        <v>82</v>
      </c>
      <c r="AW931" s="12" t="s">
        <v>33</v>
      </c>
      <c r="AX931" s="12" t="s">
        <v>72</v>
      </c>
      <c r="AY931" s="152" t="s">
        <v>152</v>
      </c>
    </row>
    <row r="932" spans="2:51" s="13" customFormat="1" ht="10">
      <c r="B932" s="158"/>
      <c r="D932" s="151" t="s">
        <v>163</v>
      </c>
      <c r="E932" s="159" t="s">
        <v>19</v>
      </c>
      <c r="F932" s="160" t="s">
        <v>289</v>
      </c>
      <c r="H932" s="159" t="s">
        <v>19</v>
      </c>
      <c r="I932" s="161"/>
      <c r="L932" s="158"/>
      <c r="M932" s="162"/>
      <c r="T932" s="163"/>
      <c r="AT932" s="159" t="s">
        <v>163</v>
      </c>
      <c r="AU932" s="159" t="s">
        <v>82</v>
      </c>
      <c r="AV932" s="13" t="s">
        <v>80</v>
      </c>
      <c r="AW932" s="13" t="s">
        <v>33</v>
      </c>
      <c r="AX932" s="13" t="s">
        <v>72</v>
      </c>
      <c r="AY932" s="159" t="s">
        <v>152</v>
      </c>
    </row>
    <row r="933" spans="2:51" s="12" customFormat="1" ht="10">
      <c r="B933" s="150"/>
      <c r="D933" s="151" t="s">
        <v>163</v>
      </c>
      <c r="E933" s="152" t="s">
        <v>19</v>
      </c>
      <c r="F933" s="153" t="s">
        <v>671</v>
      </c>
      <c r="H933" s="154">
        <v>77.099999999999994</v>
      </c>
      <c r="I933" s="155"/>
      <c r="L933" s="150"/>
      <c r="M933" s="156"/>
      <c r="T933" s="157"/>
      <c r="AT933" s="152" t="s">
        <v>163</v>
      </c>
      <c r="AU933" s="152" t="s">
        <v>82</v>
      </c>
      <c r="AV933" s="12" t="s">
        <v>82</v>
      </c>
      <c r="AW933" s="12" t="s">
        <v>33</v>
      </c>
      <c r="AX933" s="12" t="s">
        <v>72</v>
      </c>
      <c r="AY933" s="152" t="s">
        <v>152</v>
      </c>
    </row>
    <row r="934" spans="2:51" s="12" customFormat="1" ht="10">
      <c r="B934" s="150"/>
      <c r="D934" s="151" t="s">
        <v>163</v>
      </c>
      <c r="E934" s="152" t="s">
        <v>19</v>
      </c>
      <c r="F934" s="153" t="s">
        <v>672</v>
      </c>
      <c r="H934" s="154">
        <v>-3.6</v>
      </c>
      <c r="I934" s="155"/>
      <c r="L934" s="150"/>
      <c r="M934" s="156"/>
      <c r="T934" s="157"/>
      <c r="AT934" s="152" t="s">
        <v>163</v>
      </c>
      <c r="AU934" s="152" t="s">
        <v>82</v>
      </c>
      <c r="AV934" s="12" t="s">
        <v>82</v>
      </c>
      <c r="AW934" s="12" t="s">
        <v>33</v>
      </c>
      <c r="AX934" s="12" t="s">
        <v>72</v>
      </c>
      <c r="AY934" s="152" t="s">
        <v>152</v>
      </c>
    </row>
    <row r="935" spans="2:51" s="12" customFormat="1" ht="10">
      <c r="B935" s="150"/>
      <c r="D935" s="151" t="s">
        <v>163</v>
      </c>
      <c r="E935" s="152" t="s">
        <v>19</v>
      </c>
      <c r="F935" s="153" t="s">
        <v>673</v>
      </c>
      <c r="H935" s="154">
        <v>-1.33</v>
      </c>
      <c r="I935" s="155"/>
      <c r="L935" s="150"/>
      <c r="M935" s="156"/>
      <c r="T935" s="157"/>
      <c r="AT935" s="152" t="s">
        <v>163</v>
      </c>
      <c r="AU935" s="152" t="s">
        <v>82</v>
      </c>
      <c r="AV935" s="12" t="s">
        <v>82</v>
      </c>
      <c r="AW935" s="12" t="s">
        <v>33</v>
      </c>
      <c r="AX935" s="12" t="s">
        <v>72</v>
      </c>
      <c r="AY935" s="152" t="s">
        <v>152</v>
      </c>
    </row>
    <row r="936" spans="2:51" s="12" customFormat="1" ht="10">
      <c r="B936" s="150"/>
      <c r="D936" s="151" t="s">
        <v>163</v>
      </c>
      <c r="E936" s="152" t="s">
        <v>19</v>
      </c>
      <c r="F936" s="153" t="s">
        <v>674</v>
      </c>
      <c r="H936" s="154">
        <v>48.6</v>
      </c>
      <c r="I936" s="155"/>
      <c r="L936" s="150"/>
      <c r="M936" s="156"/>
      <c r="T936" s="157"/>
      <c r="AT936" s="152" t="s">
        <v>163</v>
      </c>
      <c r="AU936" s="152" t="s">
        <v>82</v>
      </c>
      <c r="AV936" s="12" t="s">
        <v>82</v>
      </c>
      <c r="AW936" s="12" t="s">
        <v>33</v>
      </c>
      <c r="AX936" s="12" t="s">
        <v>72</v>
      </c>
      <c r="AY936" s="152" t="s">
        <v>152</v>
      </c>
    </row>
    <row r="937" spans="2:51" s="12" customFormat="1" ht="10">
      <c r="B937" s="150"/>
      <c r="D937" s="151" t="s">
        <v>163</v>
      </c>
      <c r="E937" s="152" t="s">
        <v>19</v>
      </c>
      <c r="F937" s="153" t="s">
        <v>673</v>
      </c>
      <c r="H937" s="154">
        <v>-1.33</v>
      </c>
      <c r="I937" s="155"/>
      <c r="L937" s="150"/>
      <c r="M937" s="156"/>
      <c r="T937" s="157"/>
      <c r="AT937" s="152" t="s">
        <v>163</v>
      </c>
      <c r="AU937" s="152" t="s">
        <v>82</v>
      </c>
      <c r="AV937" s="12" t="s">
        <v>82</v>
      </c>
      <c r="AW937" s="12" t="s">
        <v>33</v>
      </c>
      <c r="AX937" s="12" t="s">
        <v>72</v>
      </c>
      <c r="AY937" s="152" t="s">
        <v>152</v>
      </c>
    </row>
    <row r="938" spans="2:51" s="12" customFormat="1" ht="10">
      <c r="B938" s="150"/>
      <c r="D938" s="151" t="s">
        <v>163</v>
      </c>
      <c r="E938" s="152" t="s">
        <v>19</v>
      </c>
      <c r="F938" s="153" t="s">
        <v>675</v>
      </c>
      <c r="H938" s="154">
        <v>-2.2400000000000002</v>
      </c>
      <c r="I938" s="155"/>
      <c r="L938" s="150"/>
      <c r="M938" s="156"/>
      <c r="T938" s="157"/>
      <c r="AT938" s="152" t="s">
        <v>163</v>
      </c>
      <c r="AU938" s="152" t="s">
        <v>82</v>
      </c>
      <c r="AV938" s="12" t="s">
        <v>82</v>
      </c>
      <c r="AW938" s="12" t="s">
        <v>33</v>
      </c>
      <c r="AX938" s="12" t="s">
        <v>72</v>
      </c>
      <c r="AY938" s="152" t="s">
        <v>152</v>
      </c>
    </row>
    <row r="939" spans="2:51" s="13" customFormat="1" ht="10">
      <c r="B939" s="158"/>
      <c r="D939" s="151" t="s">
        <v>163</v>
      </c>
      <c r="E939" s="159" t="s">
        <v>19</v>
      </c>
      <c r="F939" s="160" t="s">
        <v>676</v>
      </c>
      <c r="H939" s="159" t="s">
        <v>19</v>
      </c>
      <c r="I939" s="161"/>
      <c r="L939" s="158"/>
      <c r="M939" s="162"/>
      <c r="T939" s="163"/>
      <c r="AT939" s="159" t="s">
        <v>163</v>
      </c>
      <c r="AU939" s="159" t="s">
        <v>82</v>
      </c>
      <c r="AV939" s="13" t="s">
        <v>80</v>
      </c>
      <c r="AW939" s="13" t="s">
        <v>33</v>
      </c>
      <c r="AX939" s="13" t="s">
        <v>72</v>
      </c>
      <c r="AY939" s="159" t="s">
        <v>152</v>
      </c>
    </row>
    <row r="940" spans="2:51" s="12" customFormat="1" ht="10">
      <c r="B940" s="150"/>
      <c r="D940" s="151" t="s">
        <v>163</v>
      </c>
      <c r="E940" s="152" t="s">
        <v>19</v>
      </c>
      <c r="F940" s="153" t="s">
        <v>677</v>
      </c>
      <c r="H940" s="154">
        <v>80.099999999999994</v>
      </c>
      <c r="I940" s="155"/>
      <c r="L940" s="150"/>
      <c r="M940" s="156"/>
      <c r="T940" s="157"/>
      <c r="AT940" s="152" t="s">
        <v>163</v>
      </c>
      <c r="AU940" s="152" t="s">
        <v>82</v>
      </c>
      <c r="AV940" s="12" t="s">
        <v>82</v>
      </c>
      <c r="AW940" s="12" t="s">
        <v>33</v>
      </c>
      <c r="AX940" s="12" t="s">
        <v>72</v>
      </c>
      <c r="AY940" s="152" t="s">
        <v>152</v>
      </c>
    </row>
    <row r="941" spans="2:51" s="13" customFormat="1" ht="10">
      <c r="B941" s="158"/>
      <c r="D941" s="151" t="s">
        <v>163</v>
      </c>
      <c r="E941" s="159" t="s">
        <v>19</v>
      </c>
      <c r="F941" s="160" t="s">
        <v>678</v>
      </c>
      <c r="H941" s="159" t="s">
        <v>19</v>
      </c>
      <c r="I941" s="161"/>
      <c r="L941" s="158"/>
      <c r="M941" s="162"/>
      <c r="T941" s="163"/>
      <c r="AT941" s="159" t="s">
        <v>163</v>
      </c>
      <c r="AU941" s="159" t="s">
        <v>82</v>
      </c>
      <c r="AV941" s="13" t="s">
        <v>80</v>
      </c>
      <c r="AW941" s="13" t="s">
        <v>33</v>
      </c>
      <c r="AX941" s="13" t="s">
        <v>72</v>
      </c>
      <c r="AY941" s="159" t="s">
        <v>152</v>
      </c>
    </row>
    <row r="942" spans="2:51" s="12" customFormat="1" ht="10">
      <c r="B942" s="150"/>
      <c r="D942" s="151" t="s">
        <v>163</v>
      </c>
      <c r="E942" s="152" t="s">
        <v>19</v>
      </c>
      <c r="F942" s="153" t="s">
        <v>679</v>
      </c>
      <c r="H942" s="154">
        <v>46.8</v>
      </c>
      <c r="I942" s="155"/>
      <c r="L942" s="150"/>
      <c r="M942" s="156"/>
      <c r="T942" s="157"/>
      <c r="AT942" s="152" t="s">
        <v>163</v>
      </c>
      <c r="AU942" s="152" t="s">
        <v>82</v>
      </c>
      <c r="AV942" s="12" t="s">
        <v>82</v>
      </c>
      <c r="AW942" s="12" t="s">
        <v>33</v>
      </c>
      <c r="AX942" s="12" t="s">
        <v>72</v>
      </c>
      <c r="AY942" s="152" t="s">
        <v>152</v>
      </c>
    </row>
    <row r="943" spans="2:51" s="13" customFormat="1" ht="10">
      <c r="B943" s="158"/>
      <c r="D943" s="151" t="s">
        <v>163</v>
      </c>
      <c r="E943" s="159" t="s">
        <v>19</v>
      </c>
      <c r="F943" s="160" t="s">
        <v>680</v>
      </c>
      <c r="H943" s="159" t="s">
        <v>19</v>
      </c>
      <c r="I943" s="161"/>
      <c r="L943" s="158"/>
      <c r="M943" s="162"/>
      <c r="T943" s="163"/>
      <c r="AT943" s="159" t="s">
        <v>163</v>
      </c>
      <c r="AU943" s="159" t="s">
        <v>82</v>
      </c>
      <c r="AV943" s="13" t="s">
        <v>80</v>
      </c>
      <c r="AW943" s="13" t="s">
        <v>33</v>
      </c>
      <c r="AX943" s="13" t="s">
        <v>72</v>
      </c>
      <c r="AY943" s="159" t="s">
        <v>152</v>
      </c>
    </row>
    <row r="944" spans="2:51" s="12" customFormat="1" ht="10">
      <c r="B944" s="150"/>
      <c r="D944" s="151" t="s">
        <v>163</v>
      </c>
      <c r="E944" s="152" t="s">
        <v>19</v>
      </c>
      <c r="F944" s="153" t="s">
        <v>681</v>
      </c>
      <c r="H944" s="154">
        <v>42</v>
      </c>
      <c r="I944" s="155"/>
      <c r="L944" s="150"/>
      <c r="M944" s="156"/>
      <c r="T944" s="157"/>
      <c r="AT944" s="152" t="s">
        <v>163</v>
      </c>
      <c r="AU944" s="152" t="s">
        <v>82</v>
      </c>
      <c r="AV944" s="12" t="s">
        <v>82</v>
      </c>
      <c r="AW944" s="12" t="s">
        <v>33</v>
      </c>
      <c r="AX944" s="12" t="s">
        <v>72</v>
      </c>
      <c r="AY944" s="152" t="s">
        <v>152</v>
      </c>
    </row>
    <row r="945" spans="2:51" s="13" customFormat="1" ht="10">
      <c r="B945" s="158"/>
      <c r="D945" s="151" t="s">
        <v>163</v>
      </c>
      <c r="E945" s="159" t="s">
        <v>19</v>
      </c>
      <c r="F945" s="160" t="s">
        <v>285</v>
      </c>
      <c r="H945" s="159" t="s">
        <v>19</v>
      </c>
      <c r="I945" s="161"/>
      <c r="L945" s="158"/>
      <c r="M945" s="162"/>
      <c r="T945" s="163"/>
      <c r="AT945" s="159" t="s">
        <v>163</v>
      </c>
      <c r="AU945" s="159" t="s">
        <v>82</v>
      </c>
      <c r="AV945" s="13" t="s">
        <v>80</v>
      </c>
      <c r="AW945" s="13" t="s">
        <v>33</v>
      </c>
      <c r="AX945" s="13" t="s">
        <v>72</v>
      </c>
      <c r="AY945" s="159" t="s">
        <v>152</v>
      </c>
    </row>
    <row r="946" spans="2:51" s="12" customFormat="1" ht="10">
      <c r="B946" s="150"/>
      <c r="D946" s="151" t="s">
        <v>163</v>
      </c>
      <c r="E946" s="152" t="s">
        <v>19</v>
      </c>
      <c r="F946" s="153" t="s">
        <v>682</v>
      </c>
      <c r="H946" s="154">
        <v>26.7</v>
      </c>
      <c r="I946" s="155"/>
      <c r="L946" s="150"/>
      <c r="M946" s="156"/>
      <c r="T946" s="157"/>
      <c r="AT946" s="152" t="s">
        <v>163</v>
      </c>
      <c r="AU946" s="152" t="s">
        <v>82</v>
      </c>
      <c r="AV946" s="12" t="s">
        <v>82</v>
      </c>
      <c r="AW946" s="12" t="s">
        <v>33</v>
      </c>
      <c r="AX946" s="12" t="s">
        <v>72</v>
      </c>
      <c r="AY946" s="152" t="s">
        <v>152</v>
      </c>
    </row>
    <row r="947" spans="2:51" s="12" customFormat="1" ht="10">
      <c r="B947" s="150"/>
      <c r="D947" s="151" t="s">
        <v>163</v>
      </c>
      <c r="E947" s="152" t="s">
        <v>19</v>
      </c>
      <c r="F947" s="153" t="s">
        <v>683</v>
      </c>
      <c r="H947" s="154">
        <v>14.1</v>
      </c>
      <c r="I947" s="155"/>
      <c r="L947" s="150"/>
      <c r="M947" s="156"/>
      <c r="T947" s="157"/>
      <c r="AT947" s="152" t="s">
        <v>163</v>
      </c>
      <c r="AU947" s="152" t="s">
        <v>82</v>
      </c>
      <c r="AV947" s="12" t="s">
        <v>82</v>
      </c>
      <c r="AW947" s="12" t="s">
        <v>33</v>
      </c>
      <c r="AX947" s="12" t="s">
        <v>72</v>
      </c>
      <c r="AY947" s="152" t="s">
        <v>152</v>
      </c>
    </row>
    <row r="948" spans="2:51" s="13" customFormat="1" ht="10">
      <c r="B948" s="158"/>
      <c r="D948" s="151" t="s">
        <v>163</v>
      </c>
      <c r="E948" s="159" t="s">
        <v>19</v>
      </c>
      <c r="F948" s="160" t="s">
        <v>684</v>
      </c>
      <c r="H948" s="159" t="s">
        <v>19</v>
      </c>
      <c r="I948" s="161"/>
      <c r="L948" s="158"/>
      <c r="M948" s="162"/>
      <c r="T948" s="163"/>
      <c r="AT948" s="159" t="s">
        <v>163</v>
      </c>
      <c r="AU948" s="159" t="s">
        <v>82</v>
      </c>
      <c r="AV948" s="13" t="s">
        <v>80</v>
      </c>
      <c r="AW948" s="13" t="s">
        <v>33</v>
      </c>
      <c r="AX948" s="13" t="s">
        <v>72</v>
      </c>
      <c r="AY948" s="159" t="s">
        <v>152</v>
      </c>
    </row>
    <row r="949" spans="2:51" s="12" customFormat="1" ht="10">
      <c r="B949" s="150"/>
      <c r="D949" s="151" t="s">
        <v>163</v>
      </c>
      <c r="E949" s="152" t="s">
        <v>19</v>
      </c>
      <c r="F949" s="153" t="s">
        <v>685</v>
      </c>
      <c r="H949" s="154">
        <v>38.700000000000003</v>
      </c>
      <c r="I949" s="155"/>
      <c r="L949" s="150"/>
      <c r="M949" s="156"/>
      <c r="T949" s="157"/>
      <c r="AT949" s="152" t="s">
        <v>163</v>
      </c>
      <c r="AU949" s="152" t="s">
        <v>82</v>
      </c>
      <c r="AV949" s="12" t="s">
        <v>82</v>
      </c>
      <c r="AW949" s="12" t="s">
        <v>33</v>
      </c>
      <c r="AX949" s="12" t="s">
        <v>72</v>
      </c>
      <c r="AY949" s="152" t="s">
        <v>152</v>
      </c>
    </row>
    <row r="950" spans="2:51" s="13" customFormat="1" ht="10">
      <c r="B950" s="158"/>
      <c r="D950" s="151" t="s">
        <v>163</v>
      </c>
      <c r="E950" s="159" t="s">
        <v>19</v>
      </c>
      <c r="F950" s="160" t="s">
        <v>686</v>
      </c>
      <c r="H950" s="159" t="s">
        <v>19</v>
      </c>
      <c r="I950" s="161"/>
      <c r="L950" s="158"/>
      <c r="M950" s="162"/>
      <c r="T950" s="163"/>
      <c r="AT950" s="159" t="s">
        <v>163</v>
      </c>
      <c r="AU950" s="159" t="s">
        <v>82</v>
      </c>
      <c r="AV950" s="13" t="s">
        <v>80</v>
      </c>
      <c r="AW950" s="13" t="s">
        <v>33</v>
      </c>
      <c r="AX950" s="13" t="s">
        <v>72</v>
      </c>
      <c r="AY950" s="159" t="s">
        <v>152</v>
      </c>
    </row>
    <row r="951" spans="2:51" s="12" customFormat="1" ht="10">
      <c r="B951" s="150"/>
      <c r="D951" s="151" t="s">
        <v>163</v>
      </c>
      <c r="E951" s="152" t="s">
        <v>19</v>
      </c>
      <c r="F951" s="153" t="s">
        <v>687</v>
      </c>
      <c r="H951" s="154">
        <v>15.3</v>
      </c>
      <c r="I951" s="155"/>
      <c r="L951" s="150"/>
      <c r="M951" s="156"/>
      <c r="T951" s="157"/>
      <c r="AT951" s="152" t="s">
        <v>163</v>
      </c>
      <c r="AU951" s="152" t="s">
        <v>82</v>
      </c>
      <c r="AV951" s="12" t="s">
        <v>82</v>
      </c>
      <c r="AW951" s="12" t="s">
        <v>33</v>
      </c>
      <c r="AX951" s="12" t="s">
        <v>72</v>
      </c>
      <c r="AY951" s="152" t="s">
        <v>152</v>
      </c>
    </row>
    <row r="952" spans="2:51" s="13" customFormat="1" ht="10">
      <c r="B952" s="158"/>
      <c r="D952" s="151" t="s">
        <v>163</v>
      </c>
      <c r="E952" s="159" t="s">
        <v>19</v>
      </c>
      <c r="F952" s="160" t="s">
        <v>688</v>
      </c>
      <c r="H952" s="159" t="s">
        <v>19</v>
      </c>
      <c r="I952" s="161"/>
      <c r="L952" s="158"/>
      <c r="M952" s="162"/>
      <c r="T952" s="163"/>
      <c r="AT952" s="159" t="s">
        <v>163</v>
      </c>
      <c r="AU952" s="159" t="s">
        <v>82</v>
      </c>
      <c r="AV952" s="13" t="s">
        <v>80</v>
      </c>
      <c r="AW952" s="13" t="s">
        <v>33</v>
      </c>
      <c r="AX952" s="13" t="s">
        <v>72</v>
      </c>
      <c r="AY952" s="159" t="s">
        <v>152</v>
      </c>
    </row>
    <row r="953" spans="2:51" s="12" customFormat="1" ht="10">
      <c r="B953" s="150"/>
      <c r="D953" s="151" t="s">
        <v>163</v>
      </c>
      <c r="E953" s="152" t="s">
        <v>19</v>
      </c>
      <c r="F953" s="153" t="s">
        <v>689</v>
      </c>
      <c r="H953" s="154">
        <v>28.8</v>
      </c>
      <c r="I953" s="155"/>
      <c r="L953" s="150"/>
      <c r="M953" s="156"/>
      <c r="T953" s="157"/>
      <c r="AT953" s="152" t="s">
        <v>163</v>
      </c>
      <c r="AU953" s="152" t="s">
        <v>82</v>
      </c>
      <c r="AV953" s="12" t="s">
        <v>82</v>
      </c>
      <c r="AW953" s="12" t="s">
        <v>33</v>
      </c>
      <c r="AX953" s="12" t="s">
        <v>72</v>
      </c>
      <c r="AY953" s="152" t="s">
        <v>152</v>
      </c>
    </row>
    <row r="954" spans="2:51" s="12" customFormat="1" ht="10">
      <c r="B954" s="150"/>
      <c r="D954" s="151" t="s">
        <v>163</v>
      </c>
      <c r="E954" s="152" t="s">
        <v>19</v>
      </c>
      <c r="F954" s="153" t="s">
        <v>675</v>
      </c>
      <c r="H954" s="154">
        <v>-2.2400000000000002</v>
      </c>
      <c r="I954" s="155"/>
      <c r="L954" s="150"/>
      <c r="M954" s="156"/>
      <c r="T954" s="157"/>
      <c r="AT954" s="152" t="s">
        <v>163</v>
      </c>
      <c r="AU954" s="152" t="s">
        <v>82</v>
      </c>
      <c r="AV954" s="12" t="s">
        <v>82</v>
      </c>
      <c r="AW954" s="12" t="s">
        <v>33</v>
      </c>
      <c r="AX954" s="12" t="s">
        <v>72</v>
      </c>
      <c r="AY954" s="152" t="s">
        <v>152</v>
      </c>
    </row>
    <row r="955" spans="2:51" s="12" customFormat="1" ht="10">
      <c r="B955" s="150"/>
      <c r="D955" s="151" t="s">
        <v>163</v>
      </c>
      <c r="E955" s="152" t="s">
        <v>19</v>
      </c>
      <c r="F955" s="153" t="s">
        <v>675</v>
      </c>
      <c r="H955" s="154">
        <v>-2.2400000000000002</v>
      </c>
      <c r="I955" s="155"/>
      <c r="L955" s="150"/>
      <c r="M955" s="156"/>
      <c r="T955" s="157"/>
      <c r="AT955" s="152" t="s">
        <v>163</v>
      </c>
      <c r="AU955" s="152" t="s">
        <v>82</v>
      </c>
      <c r="AV955" s="12" t="s">
        <v>82</v>
      </c>
      <c r="AW955" s="12" t="s">
        <v>33</v>
      </c>
      <c r="AX955" s="12" t="s">
        <v>72</v>
      </c>
      <c r="AY955" s="152" t="s">
        <v>152</v>
      </c>
    </row>
    <row r="956" spans="2:51" s="13" customFormat="1" ht="10">
      <c r="B956" s="158"/>
      <c r="D956" s="151" t="s">
        <v>163</v>
      </c>
      <c r="E956" s="159" t="s">
        <v>19</v>
      </c>
      <c r="F956" s="160" t="s">
        <v>690</v>
      </c>
      <c r="H956" s="159" t="s">
        <v>19</v>
      </c>
      <c r="I956" s="161"/>
      <c r="L956" s="158"/>
      <c r="M956" s="162"/>
      <c r="T956" s="163"/>
      <c r="AT956" s="159" t="s">
        <v>163</v>
      </c>
      <c r="AU956" s="159" t="s">
        <v>82</v>
      </c>
      <c r="AV956" s="13" t="s">
        <v>80</v>
      </c>
      <c r="AW956" s="13" t="s">
        <v>33</v>
      </c>
      <c r="AX956" s="13" t="s">
        <v>72</v>
      </c>
      <c r="AY956" s="159" t="s">
        <v>152</v>
      </c>
    </row>
    <row r="957" spans="2:51" s="12" customFormat="1" ht="10">
      <c r="B957" s="150"/>
      <c r="D957" s="151" t="s">
        <v>163</v>
      </c>
      <c r="E957" s="152" t="s">
        <v>19</v>
      </c>
      <c r="F957" s="153" t="s">
        <v>691</v>
      </c>
      <c r="H957" s="154">
        <v>8.5500000000000007</v>
      </c>
      <c r="I957" s="155"/>
      <c r="L957" s="150"/>
      <c r="M957" s="156"/>
      <c r="T957" s="157"/>
      <c r="AT957" s="152" t="s">
        <v>163</v>
      </c>
      <c r="AU957" s="152" t="s">
        <v>82</v>
      </c>
      <c r="AV957" s="12" t="s">
        <v>82</v>
      </c>
      <c r="AW957" s="12" t="s">
        <v>33</v>
      </c>
      <c r="AX957" s="12" t="s">
        <v>72</v>
      </c>
      <c r="AY957" s="152" t="s">
        <v>152</v>
      </c>
    </row>
    <row r="958" spans="2:51" s="13" customFormat="1" ht="10">
      <c r="B958" s="158"/>
      <c r="D958" s="151" t="s">
        <v>163</v>
      </c>
      <c r="E958" s="159" t="s">
        <v>19</v>
      </c>
      <c r="F958" s="160" t="s">
        <v>692</v>
      </c>
      <c r="H958" s="159" t="s">
        <v>19</v>
      </c>
      <c r="I958" s="161"/>
      <c r="L958" s="158"/>
      <c r="M958" s="162"/>
      <c r="T958" s="163"/>
      <c r="AT958" s="159" t="s">
        <v>163</v>
      </c>
      <c r="AU958" s="159" t="s">
        <v>82</v>
      </c>
      <c r="AV958" s="13" t="s">
        <v>80</v>
      </c>
      <c r="AW958" s="13" t="s">
        <v>33</v>
      </c>
      <c r="AX958" s="13" t="s">
        <v>72</v>
      </c>
      <c r="AY958" s="159" t="s">
        <v>152</v>
      </c>
    </row>
    <row r="959" spans="2:51" s="12" customFormat="1" ht="10">
      <c r="B959" s="150"/>
      <c r="D959" s="151" t="s">
        <v>163</v>
      </c>
      <c r="E959" s="152" t="s">
        <v>19</v>
      </c>
      <c r="F959" s="153" t="s">
        <v>693</v>
      </c>
      <c r="H959" s="154">
        <v>29.76</v>
      </c>
      <c r="I959" s="155"/>
      <c r="L959" s="150"/>
      <c r="M959" s="156"/>
      <c r="T959" s="157"/>
      <c r="AT959" s="152" t="s">
        <v>163</v>
      </c>
      <c r="AU959" s="152" t="s">
        <v>82</v>
      </c>
      <c r="AV959" s="12" t="s">
        <v>82</v>
      </c>
      <c r="AW959" s="12" t="s">
        <v>33</v>
      </c>
      <c r="AX959" s="12" t="s">
        <v>72</v>
      </c>
      <c r="AY959" s="152" t="s">
        <v>152</v>
      </c>
    </row>
    <row r="960" spans="2:51" s="15" customFormat="1" ht="10">
      <c r="B960" s="171"/>
      <c r="D960" s="151" t="s">
        <v>163</v>
      </c>
      <c r="E960" s="172" t="s">
        <v>19</v>
      </c>
      <c r="F960" s="173" t="s">
        <v>236</v>
      </c>
      <c r="H960" s="174">
        <v>533.90499999999997</v>
      </c>
      <c r="I960" s="175"/>
      <c r="L960" s="171"/>
      <c r="M960" s="176"/>
      <c r="T960" s="177"/>
      <c r="AT960" s="172" t="s">
        <v>163</v>
      </c>
      <c r="AU960" s="172" t="s">
        <v>82</v>
      </c>
      <c r="AV960" s="15" t="s">
        <v>95</v>
      </c>
      <c r="AW960" s="15" t="s">
        <v>33</v>
      </c>
      <c r="AX960" s="15" t="s">
        <v>72</v>
      </c>
      <c r="AY960" s="172" t="s">
        <v>152</v>
      </c>
    </row>
    <row r="961" spans="2:51" s="13" customFormat="1" ht="10">
      <c r="B961" s="158"/>
      <c r="D961" s="151" t="s">
        <v>163</v>
      </c>
      <c r="E961" s="159" t="s">
        <v>19</v>
      </c>
      <c r="F961" s="160" t="s">
        <v>211</v>
      </c>
      <c r="H961" s="159" t="s">
        <v>19</v>
      </c>
      <c r="I961" s="161"/>
      <c r="L961" s="158"/>
      <c r="M961" s="162"/>
      <c r="T961" s="163"/>
      <c r="AT961" s="159" t="s">
        <v>163</v>
      </c>
      <c r="AU961" s="159" t="s">
        <v>82</v>
      </c>
      <c r="AV961" s="13" t="s">
        <v>80</v>
      </c>
      <c r="AW961" s="13" t="s">
        <v>33</v>
      </c>
      <c r="AX961" s="13" t="s">
        <v>72</v>
      </c>
      <c r="AY961" s="159" t="s">
        <v>152</v>
      </c>
    </row>
    <row r="962" spans="2:51" s="13" customFormat="1" ht="10">
      <c r="B962" s="158"/>
      <c r="D962" s="151" t="s">
        <v>163</v>
      </c>
      <c r="E962" s="159" t="s">
        <v>19</v>
      </c>
      <c r="F962" s="160" t="s">
        <v>694</v>
      </c>
      <c r="H962" s="159" t="s">
        <v>19</v>
      </c>
      <c r="I962" s="161"/>
      <c r="L962" s="158"/>
      <c r="M962" s="162"/>
      <c r="T962" s="163"/>
      <c r="AT962" s="159" t="s">
        <v>163</v>
      </c>
      <c r="AU962" s="159" t="s">
        <v>82</v>
      </c>
      <c r="AV962" s="13" t="s">
        <v>80</v>
      </c>
      <c r="AW962" s="13" t="s">
        <v>33</v>
      </c>
      <c r="AX962" s="13" t="s">
        <v>72</v>
      </c>
      <c r="AY962" s="159" t="s">
        <v>152</v>
      </c>
    </row>
    <row r="963" spans="2:51" s="12" customFormat="1" ht="10">
      <c r="B963" s="150"/>
      <c r="D963" s="151" t="s">
        <v>163</v>
      </c>
      <c r="E963" s="152" t="s">
        <v>19</v>
      </c>
      <c r="F963" s="153" t="s">
        <v>695</v>
      </c>
      <c r="H963" s="154">
        <v>32.64</v>
      </c>
      <c r="I963" s="155"/>
      <c r="L963" s="150"/>
      <c r="M963" s="156"/>
      <c r="T963" s="157"/>
      <c r="AT963" s="152" t="s">
        <v>163</v>
      </c>
      <c r="AU963" s="152" t="s">
        <v>82</v>
      </c>
      <c r="AV963" s="12" t="s">
        <v>82</v>
      </c>
      <c r="AW963" s="12" t="s">
        <v>33</v>
      </c>
      <c r="AX963" s="12" t="s">
        <v>72</v>
      </c>
      <c r="AY963" s="152" t="s">
        <v>152</v>
      </c>
    </row>
    <row r="964" spans="2:51" s="13" customFormat="1" ht="10">
      <c r="B964" s="158"/>
      <c r="D964" s="151" t="s">
        <v>163</v>
      </c>
      <c r="E964" s="159" t="s">
        <v>19</v>
      </c>
      <c r="F964" s="160" t="s">
        <v>292</v>
      </c>
      <c r="H964" s="159" t="s">
        <v>19</v>
      </c>
      <c r="I964" s="161"/>
      <c r="L964" s="158"/>
      <c r="M964" s="162"/>
      <c r="T964" s="163"/>
      <c r="AT964" s="159" t="s">
        <v>163</v>
      </c>
      <c r="AU964" s="159" t="s">
        <v>82</v>
      </c>
      <c r="AV964" s="13" t="s">
        <v>80</v>
      </c>
      <c r="AW964" s="13" t="s">
        <v>33</v>
      </c>
      <c r="AX964" s="13" t="s">
        <v>72</v>
      </c>
      <c r="AY964" s="159" t="s">
        <v>152</v>
      </c>
    </row>
    <row r="965" spans="2:51" s="12" customFormat="1" ht="10">
      <c r="B965" s="150"/>
      <c r="D965" s="151" t="s">
        <v>163</v>
      </c>
      <c r="E965" s="152" t="s">
        <v>19</v>
      </c>
      <c r="F965" s="153" t="s">
        <v>696</v>
      </c>
      <c r="H965" s="154">
        <v>88.32</v>
      </c>
      <c r="I965" s="155"/>
      <c r="L965" s="150"/>
      <c r="M965" s="156"/>
      <c r="T965" s="157"/>
      <c r="AT965" s="152" t="s">
        <v>163</v>
      </c>
      <c r="AU965" s="152" t="s">
        <v>82</v>
      </c>
      <c r="AV965" s="12" t="s">
        <v>82</v>
      </c>
      <c r="AW965" s="12" t="s">
        <v>33</v>
      </c>
      <c r="AX965" s="12" t="s">
        <v>72</v>
      </c>
      <c r="AY965" s="152" t="s">
        <v>152</v>
      </c>
    </row>
    <row r="966" spans="2:51" s="12" customFormat="1" ht="10">
      <c r="B966" s="150"/>
      <c r="D966" s="151" t="s">
        <v>163</v>
      </c>
      <c r="E966" s="152" t="s">
        <v>19</v>
      </c>
      <c r="F966" s="153" t="s">
        <v>697</v>
      </c>
      <c r="H966" s="154">
        <v>-0.62</v>
      </c>
      <c r="I966" s="155"/>
      <c r="L966" s="150"/>
      <c r="M966" s="156"/>
      <c r="T966" s="157"/>
      <c r="AT966" s="152" t="s">
        <v>163</v>
      </c>
      <c r="AU966" s="152" t="s">
        <v>82</v>
      </c>
      <c r="AV966" s="12" t="s">
        <v>82</v>
      </c>
      <c r="AW966" s="12" t="s">
        <v>33</v>
      </c>
      <c r="AX966" s="12" t="s">
        <v>72</v>
      </c>
      <c r="AY966" s="152" t="s">
        <v>152</v>
      </c>
    </row>
    <row r="967" spans="2:51" s="12" customFormat="1" ht="10">
      <c r="B967" s="150"/>
      <c r="D967" s="151" t="s">
        <v>163</v>
      </c>
      <c r="E967" s="152" t="s">
        <v>19</v>
      </c>
      <c r="F967" s="153" t="s">
        <v>697</v>
      </c>
      <c r="H967" s="154">
        <v>-0.62</v>
      </c>
      <c r="I967" s="155"/>
      <c r="L967" s="150"/>
      <c r="M967" s="156"/>
      <c r="T967" s="157"/>
      <c r="AT967" s="152" t="s">
        <v>163</v>
      </c>
      <c r="AU967" s="152" t="s">
        <v>82</v>
      </c>
      <c r="AV967" s="12" t="s">
        <v>82</v>
      </c>
      <c r="AW967" s="12" t="s">
        <v>33</v>
      </c>
      <c r="AX967" s="12" t="s">
        <v>72</v>
      </c>
      <c r="AY967" s="152" t="s">
        <v>152</v>
      </c>
    </row>
    <row r="968" spans="2:51" s="12" customFormat="1" ht="10">
      <c r="B968" s="150"/>
      <c r="D968" s="151" t="s">
        <v>163</v>
      </c>
      <c r="E968" s="152" t="s">
        <v>19</v>
      </c>
      <c r="F968" s="153" t="s">
        <v>698</v>
      </c>
      <c r="H968" s="154">
        <v>-3.8</v>
      </c>
      <c r="I968" s="155"/>
      <c r="L968" s="150"/>
      <c r="M968" s="156"/>
      <c r="T968" s="157"/>
      <c r="AT968" s="152" t="s">
        <v>163</v>
      </c>
      <c r="AU968" s="152" t="s">
        <v>82</v>
      </c>
      <c r="AV968" s="12" t="s">
        <v>82</v>
      </c>
      <c r="AW968" s="12" t="s">
        <v>33</v>
      </c>
      <c r="AX968" s="12" t="s">
        <v>72</v>
      </c>
      <c r="AY968" s="152" t="s">
        <v>152</v>
      </c>
    </row>
    <row r="969" spans="2:51" s="13" customFormat="1" ht="10">
      <c r="B969" s="158"/>
      <c r="D969" s="151" t="s">
        <v>163</v>
      </c>
      <c r="E969" s="159" t="s">
        <v>19</v>
      </c>
      <c r="F969" s="160" t="s">
        <v>699</v>
      </c>
      <c r="H969" s="159" t="s">
        <v>19</v>
      </c>
      <c r="I969" s="161"/>
      <c r="L969" s="158"/>
      <c r="M969" s="162"/>
      <c r="T969" s="163"/>
      <c r="AT969" s="159" t="s">
        <v>163</v>
      </c>
      <c r="AU969" s="159" t="s">
        <v>82</v>
      </c>
      <c r="AV969" s="13" t="s">
        <v>80</v>
      </c>
      <c r="AW969" s="13" t="s">
        <v>33</v>
      </c>
      <c r="AX969" s="13" t="s">
        <v>72</v>
      </c>
      <c r="AY969" s="159" t="s">
        <v>152</v>
      </c>
    </row>
    <row r="970" spans="2:51" s="12" customFormat="1" ht="10">
      <c r="B970" s="150"/>
      <c r="D970" s="151" t="s">
        <v>163</v>
      </c>
      <c r="E970" s="152" t="s">
        <v>19</v>
      </c>
      <c r="F970" s="153" t="s">
        <v>700</v>
      </c>
      <c r="H970" s="154">
        <v>86.08</v>
      </c>
      <c r="I970" s="155"/>
      <c r="L970" s="150"/>
      <c r="M970" s="156"/>
      <c r="T970" s="157"/>
      <c r="AT970" s="152" t="s">
        <v>163</v>
      </c>
      <c r="AU970" s="152" t="s">
        <v>82</v>
      </c>
      <c r="AV970" s="12" t="s">
        <v>82</v>
      </c>
      <c r="AW970" s="12" t="s">
        <v>33</v>
      </c>
      <c r="AX970" s="12" t="s">
        <v>72</v>
      </c>
      <c r="AY970" s="152" t="s">
        <v>152</v>
      </c>
    </row>
    <row r="971" spans="2:51" s="12" customFormat="1" ht="10">
      <c r="B971" s="150"/>
      <c r="D971" s="151" t="s">
        <v>163</v>
      </c>
      <c r="E971" s="152" t="s">
        <v>19</v>
      </c>
      <c r="F971" s="153" t="s">
        <v>697</v>
      </c>
      <c r="H971" s="154">
        <v>-0.62</v>
      </c>
      <c r="I971" s="155"/>
      <c r="L971" s="150"/>
      <c r="M971" s="156"/>
      <c r="T971" s="157"/>
      <c r="AT971" s="152" t="s">
        <v>163</v>
      </c>
      <c r="AU971" s="152" t="s">
        <v>82</v>
      </c>
      <c r="AV971" s="12" t="s">
        <v>82</v>
      </c>
      <c r="AW971" s="12" t="s">
        <v>33</v>
      </c>
      <c r="AX971" s="12" t="s">
        <v>72</v>
      </c>
      <c r="AY971" s="152" t="s">
        <v>152</v>
      </c>
    </row>
    <row r="972" spans="2:51" s="12" customFormat="1" ht="10">
      <c r="B972" s="150"/>
      <c r="D972" s="151" t="s">
        <v>163</v>
      </c>
      <c r="E972" s="152" t="s">
        <v>19</v>
      </c>
      <c r="F972" s="153" t="s">
        <v>697</v>
      </c>
      <c r="H972" s="154">
        <v>-0.62</v>
      </c>
      <c r="I972" s="155"/>
      <c r="L972" s="150"/>
      <c r="M972" s="156"/>
      <c r="T972" s="157"/>
      <c r="AT972" s="152" t="s">
        <v>163</v>
      </c>
      <c r="AU972" s="152" t="s">
        <v>82</v>
      </c>
      <c r="AV972" s="12" t="s">
        <v>82</v>
      </c>
      <c r="AW972" s="12" t="s">
        <v>33</v>
      </c>
      <c r="AX972" s="12" t="s">
        <v>72</v>
      </c>
      <c r="AY972" s="152" t="s">
        <v>152</v>
      </c>
    </row>
    <row r="973" spans="2:51" s="12" customFormat="1" ht="10">
      <c r="B973" s="150"/>
      <c r="D973" s="151" t="s">
        <v>163</v>
      </c>
      <c r="E973" s="152" t="s">
        <v>19</v>
      </c>
      <c r="F973" s="153" t="s">
        <v>697</v>
      </c>
      <c r="H973" s="154">
        <v>-0.62</v>
      </c>
      <c r="I973" s="155"/>
      <c r="L973" s="150"/>
      <c r="M973" s="156"/>
      <c r="T973" s="157"/>
      <c r="AT973" s="152" t="s">
        <v>163</v>
      </c>
      <c r="AU973" s="152" t="s">
        <v>82</v>
      </c>
      <c r="AV973" s="12" t="s">
        <v>82</v>
      </c>
      <c r="AW973" s="12" t="s">
        <v>33</v>
      </c>
      <c r="AX973" s="12" t="s">
        <v>72</v>
      </c>
      <c r="AY973" s="152" t="s">
        <v>152</v>
      </c>
    </row>
    <row r="974" spans="2:51" s="12" customFormat="1" ht="10">
      <c r="B974" s="150"/>
      <c r="D974" s="151" t="s">
        <v>163</v>
      </c>
      <c r="E974" s="152" t="s">
        <v>19</v>
      </c>
      <c r="F974" s="153" t="s">
        <v>698</v>
      </c>
      <c r="H974" s="154">
        <v>-3.8</v>
      </c>
      <c r="I974" s="155"/>
      <c r="L974" s="150"/>
      <c r="M974" s="156"/>
      <c r="T974" s="157"/>
      <c r="AT974" s="152" t="s">
        <v>163</v>
      </c>
      <c r="AU974" s="152" t="s">
        <v>82</v>
      </c>
      <c r="AV974" s="12" t="s">
        <v>82</v>
      </c>
      <c r="AW974" s="12" t="s">
        <v>33</v>
      </c>
      <c r="AX974" s="12" t="s">
        <v>72</v>
      </c>
      <c r="AY974" s="152" t="s">
        <v>152</v>
      </c>
    </row>
    <row r="975" spans="2:51" s="13" customFormat="1" ht="10">
      <c r="B975" s="158"/>
      <c r="D975" s="151" t="s">
        <v>163</v>
      </c>
      <c r="E975" s="159" t="s">
        <v>19</v>
      </c>
      <c r="F975" s="160" t="s">
        <v>701</v>
      </c>
      <c r="H975" s="159" t="s">
        <v>19</v>
      </c>
      <c r="I975" s="161"/>
      <c r="L975" s="158"/>
      <c r="M975" s="162"/>
      <c r="T975" s="163"/>
      <c r="AT975" s="159" t="s">
        <v>163</v>
      </c>
      <c r="AU975" s="159" t="s">
        <v>82</v>
      </c>
      <c r="AV975" s="13" t="s">
        <v>80</v>
      </c>
      <c r="AW975" s="13" t="s">
        <v>33</v>
      </c>
      <c r="AX975" s="13" t="s">
        <v>72</v>
      </c>
      <c r="AY975" s="159" t="s">
        <v>152</v>
      </c>
    </row>
    <row r="976" spans="2:51" s="12" customFormat="1" ht="10">
      <c r="B976" s="150"/>
      <c r="D976" s="151" t="s">
        <v>163</v>
      </c>
      <c r="E976" s="152" t="s">
        <v>19</v>
      </c>
      <c r="F976" s="153" t="s">
        <v>702</v>
      </c>
      <c r="H976" s="154">
        <v>19.55</v>
      </c>
      <c r="I976" s="155"/>
      <c r="L976" s="150"/>
      <c r="M976" s="156"/>
      <c r="T976" s="157"/>
      <c r="AT976" s="152" t="s">
        <v>163</v>
      </c>
      <c r="AU976" s="152" t="s">
        <v>82</v>
      </c>
      <c r="AV976" s="12" t="s">
        <v>82</v>
      </c>
      <c r="AW976" s="12" t="s">
        <v>33</v>
      </c>
      <c r="AX976" s="12" t="s">
        <v>72</v>
      </c>
      <c r="AY976" s="152" t="s">
        <v>152</v>
      </c>
    </row>
    <row r="977" spans="2:51" s="13" customFormat="1" ht="10">
      <c r="B977" s="158"/>
      <c r="D977" s="151" t="s">
        <v>163</v>
      </c>
      <c r="E977" s="159" t="s">
        <v>19</v>
      </c>
      <c r="F977" s="160" t="s">
        <v>703</v>
      </c>
      <c r="H977" s="159" t="s">
        <v>19</v>
      </c>
      <c r="I977" s="161"/>
      <c r="L977" s="158"/>
      <c r="M977" s="162"/>
      <c r="T977" s="163"/>
      <c r="AT977" s="159" t="s">
        <v>163</v>
      </c>
      <c r="AU977" s="159" t="s">
        <v>82</v>
      </c>
      <c r="AV977" s="13" t="s">
        <v>80</v>
      </c>
      <c r="AW977" s="13" t="s">
        <v>33</v>
      </c>
      <c r="AX977" s="13" t="s">
        <v>72</v>
      </c>
      <c r="AY977" s="159" t="s">
        <v>152</v>
      </c>
    </row>
    <row r="978" spans="2:51" s="12" customFormat="1" ht="10">
      <c r="B978" s="150"/>
      <c r="D978" s="151" t="s">
        <v>163</v>
      </c>
      <c r="E978" s="152" t="s">
        <v>19</v>
      </c>
      <c r="F978" s="153" t="s">
        <v>704</v>
      </c>
      <c r="H978" s="154">
        <v>17.510000000000002</v>
      </c>
      <c r="I978" s="155"/>
      <c r="L978" s="150"/>
      <c r="M978" s="156"/>
      <c r="T978" s="157"/>
      <c r="AT978" s="152" t="s">
        <v>163</v>
      </c>
      <c r="AU978" s="152" t="s">
        <v>82</v>
      </c>
      <c r="AV978" s="12" t="s">
        <v>82</v>
      </c>
      <c r="AW978" s="12" t="s">
        <v>33</v>
      </c>
      <c r="AX978" s="12" t="s">
        <v>72</v>
      </c>
      <c r="AY978" s="152" t="s">
        <v>152</v>
      </c>
    </row>
    <row r="979" spans="2:51" s="13" customFormat="1" ht="10">
      <c r="B979" s="158"/>
      <c r="D979" s="151" t="s">
        <v>163</v>
      </c>
      <c r="E979" s="159" t="s">
        <v>19</v>
      </c>
      <c r="F979" s="160" t="s">
        <v>705</v>
      </c>
      <c r="H979" s="159" t="s">
        <v>19</v>
      </c>
      <c r="I979" s="161"/>
      <c r="L979" s="158"/>
      <c r="M979" s="162"/>
      <c r="T979" s="163"/>
      <c r="AT979" s="159" t="s">
        <v>163</v>
      </c>
      <c r="AU979" s="159" t="s">
        <v>82</v>
      </c>
      <c r="AV979" s="13" t="s">
        <v>80</v>
      </c>
      <c r="AW979" s="13" t="s">
        <v>33</v>
      </c>
      <c r="AX979" s="13" t="s">
        <v>72</v>
      </c>
      <c r="AY979" s="159" t="s">
        <v>152</v>
      </c>
    </row>
    <row r="980" spans="2:51" s="12" customFormat="1" ht="10">
      <c r="B980" s="150"/>
      <c r="D980" s="151" t="s">
        <v>163</v>
      </c>
      <c r="E980" s="152" t="s">
        <v>19</v>
      </c>
      <c r="F980" s="153" t="s">
        <v>706</v>
      </c>
      <c r="H980" s="154">
        <v>46.08</v>
      </c>
      <c r="I980" s="155"/>
      <c r="L980" s="150"/>
      <c r="M980" s="156"/>
      <c r="T980" s="157"/>
      <c r="AT980" s="152" t="s">
        <v>163</v>
      </c>
      <c r="AU980" s="152" t="s">
        <v>82</v>
      </c>
      <c r="AV980" s="12" t="s">
        <v>82</v>
      </c>
      <c r="AW980" s="12" t="s">
        <v>33</v>
      </c>
      <c r="AX980" s="12" t="s">
        <v>72</v>
      </c>
      <c r="AY980" s="152" t="s">
        <v>152</v>
      </c>
    </row>
    <row r="981" spans="2:51" s="12" customFormat="1" ht="10">
      <c r="B981" s="150"/>
      <c r="D981" s="151" t="s">
        <v>163</v>
      </c>
      <c r="E981" s="152" t="s">
        <v>19</v>
      </c>
      <c r="F981" s="153" t="s">
        <v>635</v>
      </c>
      <c r="H981" s="154">
        <v>-8.2200000000000006</v>
      </c>
      <c r="I981" s="155"/>
      <c r="L981" s="150"/>
      <c r="M981" s="156"/>
      <c r="T981" s="157"/>
      <c r="AT981" s="152" t="s">
        <v>163</v>
      </c>
      <c r="AU981" s="152" t="s">
        <v>82</v>
      </c>
      <c r="AV981" s="12" t="s">
        <v>82</v>
      </c>
      <c r="AW981" s="12" t="s">
        <v>33</v>
      </c>
      <c r="AX981" s="12" t="s">
        <v>72</v>
      </c>
      <c r="AY981" s="152" t="s">
        <v>152</v>
      </c>
    </row>
    <row r="982" spans="2:51" s="13" customFormat="1" ht="10">
      <c r="B982" s="158"/>
      <c r="D982" s="151" t="s">
        <v>163</v>
      </c>
      <c r="E982" s="159" t="s">
        <v>19</v>
      </c>
      <c r="F982" s="160" t="s">
        <v>707</v>
      </c>
      <c r="H982" s="159" t="s">
        <v>19</v>
      </c>
      <c r="I982" s="161"/>
      <c r="L982" s="158"/>
      <c r="M982" s="162"/>
      <c r="T982" s="163"/>
      <c r="AT982" s="159" t="s">
        <v>163</v>
      </c>
      <c r="AU982" s="159" t="s">
        <v>82</v>
      </c>
      <c r="AV982" s="13" t="s">
        <v>80</v>
      </c>
      <c r="AW982" s="13" t="s">
        <v>33</v>
      </c>
      <c r="AX982" s="13" t="s">
        <v>72</v>
      </c>
      <c r="AY982" s="159" t="s">
        <v>152</v>
      </c>
    </row>
    <row r="983" spans="2:51" s="12" customFormat="1" ht="10">
      <c r="B983" s="150"/>
      <c r="D983" s="151" t="s">
        <v>163</v>
      </c>
      <c r="E983" s="152" t="s">
        <v>19</v>
      </c>
      <c r="F983" s="153" t="s">
        <v>708</v>
      </c>
      <c r="H983" s="154">
        <v>40.64</v>
      </c>
      <c r="I983" s="155"/>
      <c r="L983" s="150"/>
      <c r="M983" s="156"/>
      <c r="T983" s="157"/>
      <c r="AT983" s="152" t="s">
        <v>163</v>
      </c>
      <c r="AU983" s="152" t="s">
        <v>82</v>
      </c>
      <c r="AV983" s="12" t="s">
        <v>82</v>
      </c>
      <c r="AW983" s="12" t="s">
        <v>33</v>
      </c>
      <c r="AX983" s="12" t="s">
        <v>72</v>
      </c>
      <c r="AY983" s="152" t="s">
        <v>152</v>
      </c>
    </row>
    <row r="984" spans="2:51" s="12" customFormat="1" ht="10">
      <c r="B984" s="150"/>
      <c r="D984" s="151" t="s">
        <v>163</v>
      </c>
      <c r="E984" s="152" t="s">
        <v>19</v>
      </c>
      <c r="F984" s="153" t="s">
        <v>697</v>
      </c>
      <c r="H984" s="154">
        <v>-0.62</v>
      </c>
      <c r="I984" s="155"/>
      <c r="L984" s="150"/>
      <c r="M984" s="156"/>
      <c r="T984" s="157"/>
      <c r="AT984" s="152" t="s">
        <v>163</v>
      </c>
      <c r="AU984" s="152" t="s">
        <v>82</v>
      </c>
      <c r="AV984" s="12" t="s">
        <v>82</v>
      </c>
      <c r="AW984" s="12" t="s">
        <v>33</v>
      </c>
      <c r="AX984" s="12" t="s">
        <v>72</v>
      </c>
      <c r="AY984" s="152" t="s">
        <v>152</v>
      </c>
    </row>
    <row r="985" spans="2:51" s="13" customFormat="1" ht="10">
      <c r="B985" s="158"/>
      <c r="D985" s="151" t="s">
        <v>163</v>
      </c>
      <c r="E985" s="159" t="s">
        <v>19</v>
      </c>
      <c r="F985" s="160" t="s">
        <v>709</v>
      </c>
      <c r="H985" s="159" t="s">
        <v>19</v>
      </c>
      <c r="I985" s="161"/>
      <c r="L985" s="158"/>
      <c r="M985" s="162"/>
      <c r="T985" s="163"/>
      <c r="AT985" s="159" t="s">
        <v>163</v>
      </c>
      <c r="AU985" s="159" t="s">
        <v>82</v>
      </c>
      <c r="AV985" s="13" t="s">
        <v>80</v>
      </c>
      <c r="AW985" s="13" t="s">
        <v>33</v>
      </c>
      <c r="AX985" s="13" t="s">
        <v>72</v>
      </c>
      <c r="AY985" s="159" t="s">
        <v>152</v>
      </c>
    </row>
    <row r="986" spans="2:51" s="12" customFormat="1" ht="10">
      <c r="B986" s="150"/>
      <c r="D986" s="151" t="s">
        <v>163</v>
      </c>
      <c r="E986" s="152" t="s">
        <v>19</v>
      </c>
      <c r="F986" s="153" t="s">
        <v>710</v>
      </c>
      <c r="H986" s="154">
        <v>43.52</v>
      </c>
      <c r="I986" s="155"/>
      <c r="L986" s="150"/>
      <c r="M986" s="156"/>
      <c r="T986" s="157"/>
      <c r="AT986" s="152" t="s">
        <v>163</v>
      </c>
      <c r="AU986" s="152" t="s">
        <v>82</v>
      </c>
      <c r="AV986" s="12" t="s">
        <v>82</v>
      </c>
      <c r="AW986" s="12" t="s">
        <v>33</v>
      </c>
      <c r="AX986" s="12" t="s">
        <v>72</v>
      </c>
      <c r="AY986" s="152" t="s">
        <v>152</v>
      </c>
    </row>
    <row r="987" spans="2:51" s="12" customFormat="1" ht="10">
      <c r="B987" s="150"/>
      <c r="D987" s="151" t="s">
        <v>163</v>
      </c>
      <c r="E987" s="152" t="s">
        <v>19</v>
      </c>
      <c r="F987" s="153" t="s">
        <v>697</v>
      </c>
      <c r="H987" s="154">
        <v>-0.62</v>
      </c>
      <c r="I987" s="155"/>
      <c r="L987" s="150"/>
      <c r="M987" s="156"/>
      <c r="T987" s="157"/>
      <c r="AT987" s="152" t="s">
        <v>163</v>
      </c>
      <c r="AU987" s="152" t="s">
        <v>82</v>
      </c>
      <c r="AV987" s="12" t="s">
        <v>82</v>
      </c>
      <c r="AW987" s="12" t="s">
        <v>33</v>
      </c>
      <c r="AX987" s="12" t="s">
        <v>72</v>
      </c>
      <c r="AY987" s="152" t="s">
        <v>152</v>
      </c>
    </row>
    <row r="988" spans="2:51" s="12" customFormat="1" ht="10">
      <c r="B988" s="150"/>
      <c r="D988" s="151" t="s">
        <v>163</v>
      </c>
      <c r="E988" s="152" t="s">
        <v>19</v>
      </c>
      <c r="F988" s="153" t="s">
        <v>711</v>
      </c>
      <c r="H988" s="154">
        <v>-7.2</v>
      </c>
      <c r="I988" s="155"/>
      <c r="L988" s="150"/>
      <c r="M988" s="156"/>
      <c r="T988" s="157"/>
      <c r="AT988" s="152" t="s">
        <v>163</v>
      </c>
      <c r="AU988" s="152" t="s">
        <v>82</v>
      </c>
      <c r="AV988" s="12" t="s">
        <v>82</v>
      </c>
      <c r="AW988" s="12" t="s">
        <v>33</v>
      </c>
      <c r="AX988" s="12" t="s">
        <v>72</v>
      </c>
      <c r="AY988" s="152" t="s">
        <v>152</v>
      </c>
    </row>
    <row r="989" spans="2:51" s="13" customFormat="1" ht="10">
      <c r="B989" s="158"/>
      <c r="D989" s="151" t="s">
        <v>163</v>
      </c>
      <c r="E989" s="159" t="s">
        <v>19</v>
      </c>
      <c r="F989" s="160" t="s">
        <v>712</v>
      </c>
      <c r="H989" s="159" t="s">
        <v>19</v>
      </c>
      <c r="I989" s="161"/>
      <c r="L989" s="158"/>
      <c r="M989" s="162"/>
      <c r="T989" s="163"/>
      <c r="AT989" s="159" t="s">
        <v>163</v>
      </c>
      <c r="AU989" s="159" t="s">
        <v>82</v>
      </c>
      <c r="AV989" s="13" t="s">
        <v>80</v>
      </c>
      <c r="AW989" s="13" t="s">
        <v>33</v>
      </c>
      <c r="AX989" s="13" t="s">
        <v>72</v>
      </c>
      <c r="AY989" s="159" t="s">
        <v>152</v>
      </c>
    </row>
    <row r="990" spans="2:51" s="12" customFormat="1" ht="10">
      <c r="B990" s="150"/>
      <c r="D990" s="151" t="s">
        <v>163</v>
      </c>
      <c r="E990" s="152" t="s">
        <v>19</v>
      </c>
      <c r="F990" s="153" t="s">
        <v>713</v>
      </c>
      <c r="H990" s="154">
        <v>18.02</v>
      </c>
      <c r="I990" s="155"/>
      <c r="L990" s="150"/>
      <c r="M990" s="156"/>
      <c r="T990" s="157"/>
      <c r="AT990" s="152" t="s">
        <v>163</v>
      </c>
      <c r="AU990" s="152" t="s">
        <v>82</v>
      </c>
      <c r="AV990" s="12" t="s">
        <v>82</v>
      </c>
      <c r="AW990" s="12" t="s">
        <v>33</v>
      </c>
      <c r="AX990" s="12" t="s">
        <v>72</v>
      </c>
      <c r="AY990" s="152" t="s">
        <v>152</v>
      </c>
    </row>
    <row r="991" spans="2:51" s="13" customFormat="1" ht="10">
      <c r="B991" s="158"/>
      <c r="D991" s="151" t="s">
        <v>163</v>
      </c>
      <c r="E991" s="159" t="s">
        <v>19</v>
      </c>
      <c r="F991" s="160" t="s">
        <v>714</v>
      </c>
      <c r="H991" s="159" t="s">
        <v>19</v>
      </c>
      <c r="I991" s="161"/>
      <c r="L991" s="158"/>
      <c r="M991" s="162"/>
      <c r="T991" s="163"/>
      <c r="AT991" s="159" t="s">
        <v>163</v>
      </c>
      <c r="AU991" s="159" t="s">
        <v>82</v>
      </c>
      <c r="AV991" s="13" t="s">
        <v>80</v>
      </c>
      <c r="AW991" s="13" t="s">
        <v>33</v>
      </c>
      <c r="AX991" s="13" t="s">
        <v>72</v>
      </c>
      <c r="AY991" s="159" t="s">
        <v>152</v>
      </c>
    </row>
    <row r="992" spans="2:51" s="12" customFormat="1" ht="10">
      <c r="B992" s="150"/>
      <c r="D992" s="151" t="s">
        <v>163</v>
      </c>
      <c r="E992" s="152" t="s">
        <v>19</v>
      </c>
      <c r="F992" s="153" t="s">
        <v>702</v>
      </c>
      <c r="H992" s="154">
        <v>19.55</v>
      </c>
      <c r="I992" s="155"/>
      <c r="L992" s="150"/>
      <c r="M992" s="156"/>
      <c r="T992" s="157"/>
      <c r="AT992" s="152" t="s">
        <v>163</v>
      </c>
      <c r="AU992" s="152" t="s">
        <v>82</v>
      </c>
      <c r="AV992" s="12" t="s">
        <v>82</v>
      </c>
      <c r="AW992" s="12" t="s">
        <v>33</v>
      </c>
      <c r="AX992" s="12" t="s">
        <v>72</v>
      </c>
      <c r="AY992" s="152" t="s">
        <v>152</v>
      </c>
    </row>
    <row r="993" spans="2:51" s="13" customFormat="1" ht="10">
      <c r="B993" s="158"/>
      <c r="D993" s="151" t="s">
        <v>163</v>
      </c>
      <c r="E993" s="159" t="s">
        <v>19</v>
      </c>
      <c r="F993" s="160" t="s">
        <v>715</v>
      </c>
      <c r="H993" s="159" t="s">
        <v>19</v>
      </c>
      <c r="I993" s="161"/>
      <c r="L993" s="158"/>
      <c r="M993" s="162"/>
      <c r="T993" s="163"/>
      <c r="AT993" s="159" t="s">
        <v>163</v>
      </c>
      <c r="AU993" s="159" t="s">
        <v>82</v>
      </c>
      <c r="AV993" s="13" t="s">
        <v>80</v>
      </c>
      <c r="AW993" s="13" t="s">
        <v>33</v>
      </c>
      <c r="AX993" s="13" t="s">
        <v>72</v>
      </c>
      <c r="AY993" s="159" t="s">
        <v>152</v>
      </c>
    </row>
    <row r="994" spans="2:51" s="12" customFormat="1" ht="10">
      <c r="B994" s="150"/>
      <c r="D994" s="151" t="s">
        <v>163</v>
      </c>
      <c r="E994" s="152" t="s">
        <v>19</v>
      </c>
      <c r="F994" s="153" t="s">
        <v>716</v>
      </c>
      <c r="H994" s="154">
        <v>84.48</v>
      </c>
      <c r="I994" s="155"/>
      <c r="L994" s="150"/>
      <c r="M994" s="156"/>
      <c r="T994" s="157"/>
      <c r="AT994" s="152" t="s">
        <v>163</v>
      </c>
      <c r="AU994" s="152" t="s">
        <v>82</v>
      </c>
      <c r="AV994" s="12" t="s">
        <v>82</v>
      </c>
      <c r="AW994" s="12" t="s">
        <v>33</v>
      </c>
      <c r="AX994" s="12" t="s">
        <v>72</v>
      </c>
      <c r="AY994" s="152" t="s">
        <v>152</v>
      </c>
    </row>
    <row r="995" spans="2:51" s="12" customFormat="1" ht="10">
      <c r="B995" s="150"/>
      <c r="D995" s="151" t="s">
        <v>163</v>
      </c>
      <c r="E995" s="152" t="s">
        <v>19</v>
      </c>
      <c r="F995" s="153" t="s">
        <v>697</v>
      </c>
      <c r="H995" s="154">
        <v>-0.62</v>
      </c>
      <c r="I995" s="155"/>
      <c r="L995" s="150"/>
      <c r="M995" s="156"/>
      <c r="T995" s="157"/>
      <c r="AT995" s="152" t="s">
        <v>163</v>
      </c>
      <c r="AU995" s="152" t="s">
        <v>82</v>
      </c>
      <c r="AV995" s="12" t="s">
        <v>82</v>
      </c>
      <c r="AW995" s="12" t="s">
        <v>33</v>
      </c>
      <c r="AX995" s="12" t="s">
        <v>72</v>
      </c>
      <c r="AY995" s="152" t="s">
        <v>152</v>
      </c>
    </row>
    <row r="996" spans="2:51" s="12" customFormat="1" ht="10">
      <c r="B996" s="150"/>
      <c r="D996" s="151" t="s">
        <v>163</v>
      </c>
      <c r="E996" s="152" t="s">
        <v>19</v>
      </c>
      <c r="F996" s="153" t="s">
        <v>697</v>
      </c>
      <c r="H996" s="154">
        <v>-0.62</v>
      </c>
      <c r="I996" s="155"/>
      <c r="L996" s="150"/>
      <c r="M996" s="156"/>
      <c r="T996" s="157"/>
      <c r="AT996" s="152" t="s">
        <v>163</v>
      </c>
      <c r="AU996" s="152" t="s">
        <v>82</v>
      </c>
      <c r="AV996" s="12" t="s">
        <v>82</v>
      </c>
      <c r="AW996" s="12" t="s">
        <v>33</v>
      </c>
      <c r="AX996" s="12" t="s">
        <v>72</v>
      </c>
      <c r="AY996" s="152" t="s">
        <v>152</v>
      </c>
    </row>
    <row r="997" spans="2:51" s="12" customFormat="1" ht="10">
      <c r="B997" s="150"/>
      <c r="D997" s="151" t="s">
        <v>163</v>
      </c>
      <c r="E997" s="152" t="s">
        <v>19</v>
      </c>
      <c r="F997" s="153" t="s">
        <v>697</v>
      </c>
      <c r="H997" s="154">
        <v>-0.62</v>
      </c>
      <c r="I997" s="155"/>
      <c r="L997" s="150"/>
      <c r="M997" s="156"/>
      <c r="T997" s="157"/>
      <c r="AT997" s="152" t="s">
        <v>163</v>
      </c>
      <c r="AU997" s="152" t="s">
        <v>82</v>
      </c>
      <c r="AV997" s="12" t="s">
        <v>82</v>
      </c>
      <c r="AW997" s="12" t="s">
        <v>33</v>
      </c>
      <c r="AX997" s="12" t="s">
        <v>72</v>
      </c>
      <c r="AY997" s="152" t="s">
        <v>152</v>
      </c>
    </row>
    <row r="998" spans="2:51" s="12" customFormat="1" ht="10">
      <c r="B998" s="150"/>
      <c r="D998" s="151" t="s">
        <v>163</v>
      </c>
      <c r="E998" s="152" t="s">
        <v>19</v>
      </c>
      <c r="F998" s="153" t="s">
        <v>698</v>
      </c>
      <c r="H998" s="154">
        <v>-3.8</v>
      </c>
      <c r="I998" s="155"/>
      <c r="L998" s="150"/>
      <c r="M998" s="156"/>
      <c r="T998" s="157"/>
      <c r="AT998" s="152" t="s">
        <v>163</v>
      </c>
      <c r="AU998" s="152" t="s">
        <v>82</v>
      </c>
      <c r="AV998" s="12" t="s">
        <v>82</v>
      </c>
      <c r="AW998" s="12" t="s">
        <v>33</v>
      </c>
      <c r="AX998" s="12" t="s">
        <v>72</v>
      </c>
      <c r="AY998" s="152" t="s">
        <v>152</v>
      </c>
    </row>
    <row r="999" spans="2:51" s="13" customFormat="1" ht="10">
      <c r="B999" s="158"/>
      <c r="D999" s="151" t="s">
        <v>163</v>
      </c>
      <c r="E999" s="159" t="s">
        <v>19</v>
      </c>
      <c r="F999" s="160" t="s">
        <v>294</v>
      </c>
      <c r="H999" s="159" t="s">
        <v>19</v>
      </c>
      <c r="I999" s="161"/>
      <c r="L999" s="158"/>
      <c r="M999" s="162"/>
      <c r="T999" s="163"/>
      <c r="AT999" s="159" t="s">
        <v>163</v>
      </c>
      <c r="AU999" s="159" t="s">
        <v>82</v>
      </c>
      <c r="AV999" s="13" t="s">
        <v>80</v>
      </c>
      <c r="AW999" s="13" t="s">
        <v>33</v>
      </c>
      <c r="AX999" s="13" t="s">
        <v>72</v>
      </c>
      <c r="AY999" s="159" t="s">
        <v>152</v>
      </c>
    </row>
    <row r="1000" spans="2:51" s="12" customFormat="1" ht="10">
      <c r="B1000" s="150"/>
      <c r="D1000" s="151" t="s">
        <v>163</v>
      </c>
      <c r="E1000" s="152" t="s">
        <v>19</v>
      </c>
      <c r="F1000" s="153" t="s">
        <v>696</v>
      </c>
      <c r="H1000" s="154">
        <v>88.32</v>
      </c>
      <c r="I1000" s="155"/>
      <c r="L1000" s="150"/>
      <c r="M1000" s="156"/>
      <c r="T1000" s="157"/>
      <c r="AT1000" s="152" t="s">
        <v>163</v>
      </c>
      <c r="AU1000" s="152" t="s">
        <v>82</v>
      </c>
      <c r="AV1000" s="12" t="s">
        <v>82</v>
      </c>
      <c r="AW1000" s="12" t="s">
        <v>33</v>
      </c>
      <c r="AX1000" s="12" t="s">
        <v>72</v>
      </c>
      <c r="AY1000" s="152" t="s">
        <v>152</v>
      </c>
    </row>
    <row r="1001" spans="2:51" s="12" customFormat="1" ht="10">
      <c r="B1001" s="150"/>
      <c r="D1001" s="151" t="s">
        <v>163</v>
      </c>
      <c r="E1001" s="152" t="s">
        <v>19</v>
      </c>
      <c r="F1001" s="153" t="s">
        <v>697</v>
      </c>
      <c r="H1001" s="154">
        <v>-0.62</v>
      </c>
      <c r="I1001" s="155"/>
      <c r="L1001" s="150"/>
      <c r="M1001" s="156"/>
      <c r="T1001" s="157"/>
      <c r="AT1001" s="152" t="s">
        <v>163</v>
      </c>
      <c r="AU1001" s="152" t="s">
        <v>82</v>
      </c>
      <c r="AV1001" s="12" t="s">
        <v>82</v>
      </c>
      <c r="AW1001" s="12" t="s">
        <v>33</v>
      </c>
      <c r="AX1001" s="12" t="s">
        <v>72</v>
      </c>
      <c r="AY1001" s="152" t="s">
        <v>152</v>
      </c>
    </row>
    <row r="1002" spans="2:51" s="12" customFormat="1" ht="10">
      <c r="B1002" s="150"/>
      <c r="D1002" s="151" t="s">
        <v>163</v>
      </c>
      <c r="E1002" s="152" t="s">
        <v>19</v>
      </c>
      <c r="F1002" s="153" t="s">
        <v>697</v>
      </c>
      <c r="H1002" s="154">
        <v>-0.62</v>
      </c>
      <c r="I1002" s="155"/>
      <c r="L1002" s="150"/>
      <c r="M1002" s="156"/>
      <c r="T1002" s="157"/>
      <c r="AT1002" s="152" t="s">
        <v>163</v>
      </c>
      <c r="AU1002" s="152" t="s">
        <v>82</v>
      </c>
      <c r="AV1002" s="12" t="s">
        <v>82</v>
      </c>
      <c r="AW1002" s="12" t="s">
        <v>33</v>
      </c>
      <c r="AX1002" s="12" t="s">
        <v>72</v>
      </c>
      <c r="AY1002" s="152" t="s">
        <v>152</v>
      </c>
    </row>
    <row r="1003" spans="2:51" s="12" customFormat="1" ht="10">
      <c r="B1003" s="150"/>
      <c r="D1003" s="151" t="s">
        <v>163</v>
      </c>
      <c r="E1003" s="152" t="s">
        <v>19</v>
      </c>
      <c r="F1003" s="153" t="s">
        <v>698</v>
      </c>
      <c r="H1003" s="154">
        <v>-3.8</v>
      </c>
      <c r="I1003" s="155"/>
      <c r="L1003" s="150"/>
      <c r="M1003" s="156"/>
      <c r="T1003" s="157"/>
      <c r="AT1003" s="152" t="s">
        <v>163</v>
      </c>
      <c r="AU1003" s="152" t="s">
        <v>82</v>
      </c>
      <c r="AV1003" s="12" t="s">
        <v>82</v>
      </c>
      <c r="AW1003" s="12" t="s">
        <v>33</v>
      </c>
      <c r="AX1003" s="12" t="s">
        <v>72</v>
      </c>
      <c r="AY1003" s="152" t="s">
        <v>152</v>
      </c>
    </row>
    <row r="1004" spans="2:51" s="13" customFormat="1" ht="10">
      <c r="B1004" s="158"/>
      <c r="D1004" s="151" t="s">
        <v>163</v>
      </c>
      <c r="E1004" s="159" t="s">
        <v>19</v>
      </c>
      <c r="F1004" s="160" t="s">
        <v>717</v>
      </c>
      <c r="H1004" s="159" t="s">
        <v>19</v>
      </c>
      <c r="I1004" s="161"/>
      <c r="L1004" s="158"/>
      <c r="M1004" s="162"/>
      <c r="T1004" s="163"/>
      <c r="AT1004" s="159" t="s">
        <v>163</v>
      </c>
      <c r="AU1004" s="159" t="s">
        <v>82</v>
      </c>
      <c r="AV1004" s="13" t="s">
        <v>80</v>
      </c>
      <c r="AW1004" s="13" t="s">
        <v>33</v>
      </c>
      <c r="AX1004" s="13" t="s">
        <v>72</v>
      </c>
      <c r="AY1004" s="159" t="s">
        <v>152</v>
      </c>
    </row>
    <row r="1005" spans="2:51" s="12" customFormat="1" ht="10">
      <c r="B1005" s="150"/>
      <c r="D1005" s="151" t="s">
        <v>163</v>
      </c>
      <c r="E1005" s="152" t="s">
        <v>19</v>
      </c>
      <c r="F1005" s="153" t="s">
        <v>695</v>
      </c>
      <c r="H1005" s="154">
        <v>32.64</v>
      </c>
      <c r="I1005" s="155"/>
      <c r="L1005" s="150"/>
      <c r="M1005" s="156"/>
      <c r="T1005" s="157"/>
      <c r="AT1005" s="152" t="s">
        <v>163</v>
      </c>
      <c r="AU1005" s="152" t="s">
        <v>82</v>
      </c>
      <c r="AV1005" s="12" t="s">
        <v>82</v>
      </c>
      <c r="AW1005" s="12" t="s">
        <v>33</v>
      </c>
      <c r="AX1005" s="12" t="s">
        <v>72</v>
      </c>
      <c r="AY1005" s="152" t="s">
        <v>152</v>
      </c>
    </row>
    <row r="1006" spans="2:51" s="15" customFormat="1" ht="10">
      <c r="B1006" s="171"/>
      <c r="D1006" s="151" t="s">
        <v>163</v>
      </c>
      <c r="E1006" s="172" t="s">
        <v>19</v>
      </c>
      <c r="F1006" s="173" t="s">
        <v>236</v>
      </c>
      <c r="H1006" s="174">
        <v>579.29</v>
      </c>
      <c r="I1006" s="175"/>
      <c r="L1006" s="171"/>
      <c r="M1006" s="176"/>
      <c r="T1006" s="177"/>
      <c r="AT1006" s="172" t="s">
        <v>163</v>
      </c>
      <c r="AU1006" s="172" t="s">
        <v>82</v>
      </c>
      <c r="AV1006" s="15" t="s">
        <v>95</v>
      </c>
      <c r="AW1006" s="15" t="s">
        <v>33</v>
      </c>
      <c r="AX1006" s="15" t="s">
        <v>72</v>
      </c>
      <c r="AY1006" s="172" t="s">
        <v>152</v>
      </c>
    </row>
    <row r="1007" spans="2:51" s="13" customFormat="1" ht="10">
      <c r="B1007" s="158"/>
      <c r="D1007" s="151" t="s">
        <v>163</v>
      </c>
      <c r="E1007" s="159" t="s">
        <v>19</v>
      </c>
      <c r="F1007" s="160" t="s">
        <v>213</v>
      </c>
      <c r="H1007" s="159" t="s">
        <v>19</v>
      </c>
      <c r="I1007" s="161"/>
      <c r="L1007" s="158"/>
      <c r="M1007" s="162"/>
      <c r="T1007" s="163"/>
      <c r="AT1007" s="159" t="s">
        <v>163</v>
      </c>
      <c r="AU1007" s="159" t="s">
        <v>82</v>
      </c>
      <c r="AV1007" s="13" t="s">
        <v>80</v>
      </c>
      <c r="AW1007" s="13" t="s">
        <v>33</v>
      </c>
      <c r="AX1007" s="13" t="s">
        <v>72</v>
      </c>
      <c r="AY1007" s="159" t="s">
        <v>152</v>
      </c>
    </row>
    <row r="1008" spans="2:51" s="13" customFormat="1" ht="10">
      <c r="B1008" s="158"/>
      <c r="D1008" s="151" t="s">
        <v>163</v>
      </c>
      <c r="E1008" s="159" t="s">
        <v>19</v>
      </c>
      <c r="F1008" s="160" t="s">
        <v>718</v>
      </c>
      <c r="H1008" s="159" t="s">
        <v>19</v>
      </c>
      <c r="I1008" s="161"/>
      <c r="L1008" s="158"/>
      <c r="M1008" s="162"/>
      <c r="T1008" s="163"/>
      <c r="AT1008" s="159" t="s">
        <v>163</v>
      </c>
      <c r="AU1008" s="159" t="s">
        <v>82</v>
      </c>
      <c r="AV1008" s="13" t="s">
        <v>80</v>
      </c>
      <c r="AW1008" s="13" t="s">
        <v>33</v>
      </c>
      <c r="AX1008" s="13" t="s">
        <v>72</v>
      </c>
      <c r="AY1008" s="159" t="s">
        <v>152</v>
      </c>
    </row>
    <row r="1009" spans="2:51" s="12" customFormat="1" ht="10">
      <c r="B1009" s="150"/>
      <c r="D1009" s="151" t="s">
        <v>163</v>
      </c>
      <c r="E1009" s="152" t="s">
        <v>19</v>
      </c>
      <c r="F1009" s="153" t="s">
        <v>695</v>
      </c>
      <c r="H1009" s="154">
        <v>32.64</v>
      </c>
      <c r="I1009" s="155"/>
      <c r="L1009" s="150"/>
      <c r="M1009" s="156"/>
      <c r="T1009" s="157"/>
      <c r="AT1009" s="152" t="s">
        <v>163</v>
      </c>
      <c r="AU1009" s="152" t="s">
        <v>82</v>
      </c>
      <c r="AV1009" s="12" t="s">
        <v>82</v>
      </c>
      <c r="AW1009" s="12" t="s">
        <v>33</v>
      </c>
      <c r="AX1009" s="12" t="s">
        <v>72</v>
      </c>
      <c r="AY1009" s="152" t="s">
        <v>152</v>
      </c>
    </row>
    <row r="1010" spans="2:51" s="13" customFormat="1" ht="10">
      <c r="B1010" s="158"/>
      <c r="D1010" s="151" t="s">
        <v>163</v>
      </c>
      <c r="E1010" s="159" t="s">
        <v>19</v>
      </c>
      <c r="F1010" s="160" t="s">
        <v>295</v>
      </c>
      <c r="H1010" s="159" t="s">
        <v>19</v>
      </c>
      <c r="I1010" s="161"/>
      <c r="L1010" s="158"/>
      <c r="M1010" s="162"/>
      <c r="T1010" s="163"/>
      <c r="AT1010" s="159" t="s">
        <v>163</v>
      </c>
      <c r="AU1010" s="159" t="s">
        <v>82</v>
      </c>
      <c r="AV1010" s="13" t="s">
        <v>80</v>
      </c>
      <c r="AW1010" s="13" t="s">
        <v>33</v>
      </c>
      <c r="AX1010" s="13" t="s">
        <v>72</v>
      </c>
      <c r="AY1010" s="159" t="s">
        <v>152</v>
      </c>
    </row>
    <row r="1011" spans="2:51" s="12" customFormat="1" ht="10">
      <c r="B1011" s="150"/>
      <c r="D1011" s="151" t="s">
        <v>163</v>
      </c>
      <c r="E1011" s="152" t="s">
        <v>19</v>
      </c>
      <c r="F1011" s="153" t="s">
        <v>696</v>
      </c>
      <c r="H1011" s="154">
        <v>88.32</v>
      </c>
      <c r="I1011" s="155"/>
      <c r="L1011" s="150"/>
      <c r="M1011" s="156"/>
      <c r="T1011" s="157"/>
      <c r="AT1011" s="152" t="s">
        <v>163</v>
      </c>
      <c r="AU1011" s="152" t="s">
        <v>82</v>
      </c>
      <c r="AV1011" s="12" t="s">
        <v>82</v>
      </c>
      <c r="AW1011" s="12" t="s">
        <v>33</v>
      </c>
      <c r="AX1011" s="12" t="s">
        <v>72</v>
      </c>
      <c r="AY1011" s="152" t="s">
        <v>152</v>
      </c>
    </row>
    <row r="1012" spans="2:51" s="12" customFormat="1" ht="10">
      <c r="B1012" s="150"/>
      <c r="D1012" s="151" t="s">
        <v>163</v>
      </c>
      <c r="E1012" s="152" t="s">
        <v>19</v>
      </c>
      <c r="F1012" s="153" t="s">
        <v>697</v>
      </c>
      <c r="H1012" s="154">
        <v>-0.62</v>
      </c>
      <c r="I1012" s="155"/>
      <c r="L1012" s="150"/>
      <c r="M1012" s="156"/>
      <c r="T1012" s="157"/>
      <c r="AT1012" s="152" t="s">
        <v>163</v>
      </c>
      <c r="AU1012" s="152" t="s">
        <v>82</v>
      </c>
      <c r="AV1012" s="12" t="s">
        <v>82</v>
      </c>
      <c r="AW1012" s="12" t="s">
        <v>33</v>
      </c>
      <c r="AX1012" s="12" t="s">
        <v>72</v>
      </c>
      <c r="AY1012" s="152" t="s">
        <v>152</v>
      </c>
    </row>
    <row r="1013" spans="2:51" s="12" customFormat="1" ht="10">
      <c r="B1013" s="150"/>
      <c r="D1013" s="151" t="s">
        <v>163</v>
      </c>
      <c r="E1013" s="152" t="s">
        <v>19</v>
      </c>
      <c r="F1013" s="153" t="s">
        <v>697</v>
      </c>
      <c r="H1013" s="154">
        <v>-0.62</v>
      </c>
      <c r="I1013" s="155"/>
      <c r="L1013" s="150"/>
      <c r="M1013" s="156"/>
      <c r="T1013" s="157"/>
      <c r="AT1013" s="152" t="s">
        <v>163</v>
      </c>
      <c r="AU1013" s="152" t="s">
        <v>82</v>
      </c>
      <c r="AV1013" s="12" t="s">
        <v>82</v>
      </c>
      <c r="AW1013" s="12" t="s">
        <v>33</v>
      </c>
      <c r="AX1013" s="12" t="s">
        <v>72</v>
      </c>
      <c r="AY1013" s="152" t="s">
        <v>152</v>
      </c>
    </row>
    <row r="1014" spans="2:51" s="12" customFormat="1" ht="10">
      <c r="B1014" s="150"/>
      <c r="D1014" s="151" t="s">
        <v>163</v>
      </c>
      <c r="E1014" s="152" t="s">
        <v>19</v>
      </c>
      <c r="F1014" s="153" t="s">
        <v>698</v>
      </c>
      <c r="H1014" s="154">
        <v>-3.8</v>
      </c>
      <c r="I1014" s="155"/>
      <c r="L1014" s="150"/>
      <c r="M1014" s="156"/>
      <c r="T1014" s="157"/>
      <c r="AT1014" s="152" t="s">
        <v>163</v>
      </c>
      <c r="AU1014" s="152" t="s">
        <v>82</v>
      </c>
      <c r="AV1014" s="12" t="s">
        <v>82</v>
      </c>
      <c r="AW1014" s="12" t="s">
        <v>33</v>
      </c>
      <c r="AX1014" s="12" t="s">
        <v>72</v>
      </c>
      <c r="AY1014" s="152" t="s">
        <v>152</v>
      </c>
    </row>
    <row r="1015" spans="2:51" s="13" customFormat="1" ht="10">
      <c r="B1015" s="158"/>
      <c r="D1015" s="151" t="s">
        <v>163</v>
      </c>
      <c r="E1015" s="159" t="s">
        <v>19</v>
      </c>
      <c r="F1015" s="160" t="s">
        <v>719</v>
      </c>
      <c r="H1015" s="159" t="s">
        <v>19</v>
      </c>
      <c r="I1015" s="161"/>
      <c r="L1015" s="158"/>
      <c r="M1015" s="162"/>
      <c r="T1015" s="163"/>
      <c r="AT1015" s="159" t="s">
        <v>163</v>
      </c>
      <c r="AU1015" s="159" t="s">
        <v>82</v>
      </c>
      <c r="AV1015" s="13" t="s">
        <v>80</v>
      </c>
      <c r="AW1015" s="13" t="s">
        <v>33</v>
      </c>
      <c r="AX1015" s="13" t="s">
        <v>72</v>
      </c>
      <c r="AY1015" s="159" t="s">
        <v>152</v>
      </c>
    </row>
    <row r="1016" spans="2:51" s="12" customFormat="1" ht="10">
      <c r="B1016" s="150"/>
      <c r="D1016" s="151" t="s">
        <v>163</v>
      </c>
      <c r="E1016" s="152" t="s">
        <v>19</v>
      </c>
      <c r="F1016" s="153" t="s">
        <v>700</v>
      </c>
      <c r="H1016" s="154">
        <v>86.08</v>
      </c>
      <c r="I1016" s="155"/>
      <c r="L1016" s="150"/>
      <c r="M1016" s="156"/>
      <c r="T1016" s="157"/>
      <c r="AT1016" s="152" t="s">
        <v>163</v>
      </c>
      <c r="AU1016" s="152" t="s">
        <v>82</v>
      </c>
      <c r="AV1016" s="12" t="s">
        <v>82</v>
      </c>
      <c r="AW1016" s="12" t="s">
        <v>33</v>
      </c>
      <c r="AX1016" s="12" t="s">
        <v>72</v>
      </c>
      <c r="AY1016" s="152" t="s">
        <v>152</v>
      </c>
    </row>
    <row r="1017" spans="2:51" s="12" customFormat="1" ht="10">
      <c r="B1017" s="150"/>
      <c r="D1017" s="151" t="s">
        <v>163</v>
      </c>
      <c r="E1017" s="152" t="s">
        <v>19</v>
      </c>
      <c r="F1017" s="153" t="s">
        <v>697</v>
      </c>
      <c r="H1017" s="154">
        <v>-0.62</v>
      </c>
      <c r="I1017" s="155"/>
      <c r="L1017" s="150"/>
      <c r="M1017" s="156"/>
      <c r="T1017" s="157"/>
      <c r="AT1017" s="152" t="s">
        <v>163</v>
      </c>
      <c r="AU1017" s="152" t="s">
        <v>82</v>
      </c>
      <c r="AV1017" s="12" t="s">
        <v>82</v>
      </c>
      <c r="AW1017" s="12" t="s">
        <v>33</v>
      </c>
      <c r="AX1017" s="12" t="s">
        <v>72</v>
      </c>
      <c r="AY1017" s="152" t="s">
        <v>152</v>
      </c>
    </row>
    <row r="1018" spans="2:51" s="12" customFormat="1" ht="10">
      <c r="B1018" s="150"/>
      <c r="D1018" s="151" t="s">
        <v>163</v>
      </c>
      <c r="E1018" s="152" t="s">
        <v>19</v>
      </c>
      <c r="F1018" s="153" t="s">
        <v>697</v>
      </c>
      <c r="H1018" s="154">
        <v>-0.62</v>
      </c>
      <c r="I1018" s="155"/>
      <c r="L1018" s="150"/>
      <c r="M1018" s="156"/>
      <c r="T1018" s="157"/>
      <c r="AT1018" s="152" t="s">
        <v>163</v>
      </c>
      <c r="AU1018" s="152" t="s">
        <v>82</v>
      </c>
      <c r="AV1018" s="12" t="s">
        <v>82</v>
      </c>
      <c r="AW1018" s="12" t="s">
        <v>33</v>
      </c>
      <c r="AX1018" s="12" t="s">
        <v>72</v>
      </c>
      <c r="AY1018" s="152" t="s">
        <v>152</v>
      </c>
    </row>
    <row r="1019" spans="2:51" s="12" customFormat="1" ht="10">
      <c r="B1019" s="150"/>
      <c r="D1019" s="151" t="s">
        <v>163</v>
      </c>
      <c r="E1019" s="152" t="s">
        <v>19</v>
      </c>
      <c r="F1019" s="153" t="s">
        <v>697</v>
      </c>
      <c r="H1019" s="154">
        <v>-0.62</v>
      </c>
      <c r="I1019" s="155"/>
      <c r="L1019" s="150"/>
      <c r="M1019" s="156"/>
      <c r="T1019" s="157"/>
      <c r="AT1019" s="152" t="s">
        <v>163</v>
      </c>
      <c r="AU1019" s="152" t="s">
        <v>82</v>
      </c>
      <c r="AV1019" s="12" t="s">
        <v>82</v>
      </c>
      <c r="AW1019" s="12" t="s">
        <v>33</v>
      </c>
      <c r="AX1019" s="12" t="s">
        <v>72</v>
      </c>
      <c r="AY1019" s="152" t="s">
        <v>152</v>
      </c>
    </row>
    <row r="1020" spans="2:51" s="12" customFormat="1" ht="10">
      <c r="B1020" s="150"/>
      <c r="D1020" s="151" t="s">
        <v>163</v>
      </c>
      <c r="E1020" s="152" t="s">
        <v>19</v>
      </c>
      <c r="F1020" s="153" t="s">
        <v>698</v>
      </c>
      <c r="H1020" s="154">
        <v>-3.8</v>
      </c>
      <c r="I1020" s="155"/>
      <c r="L1020" s="150"/>
      <c r="M1020" s="156"/>
      <c r="T1020" s="157"/>
      <c r="AT1020" s="152" t="s">
        <v>163</v>
      </c>
      <c r="AU1020" s="152" t="s">
        <v>82</v>
      </c>
      <c r="AV1020" s="12" t="s">
        <v>82</v>
      </c>
      <c r="AW1020" s="12" t="s">
        <v>33</v>
      </c>
      <c r="AX1020" s="12" t="s">
        <v>72</v>
      </c>
      <c r="AY1020" s="152" t="s">
        <v>152</v>
      </c>
    </row>
    <row r="1021" spans="2:51" s="13" customFormat="1" ht="10">
      <c r="B1021" s="158"/>
      <c r="D1021" s="151" t="s">
        <v>163</v>
      </c>
      <c r="E1021" s="159" t="s">
        <v>19</v>
      </c>
      <c r="F1021" s="160" t="s">
        <v>720</v>
      </c>
      <c r="H1021" s="159" t="s">
        <v>19</v>
      </c>
      <c r="I1021" s="161"/>
      <c r="L1021" s="158"/>
      <c r="M1021" s="162"/>
      <c r="T1021" s="163"/>
      <c r="AT1021" s="159" t="s">
        <v>163</v>
      </c>
      <c r="AU1021" s="159" t="s">
        <v>82</v>
      </c>
      <c r="AV1021" s="13" t="s">
        <v>80</v>
      </c>
      <c r="AW1021" s="13" t="s">
        <v>33</v>
      </c>
      <c r="AX1021" s="13" t="s">
        <v>72</v>
      </c>
      <c r="AY1021" s="159" t="s">
        <v>152</v>
      </c>
    </row>
    <row r="1022" spans="2:51" s="12" customFormat="1" ht="10">
      <c r="B1022" s="150"/>
      <c r="D1022" s="151" t="s">
        <v>163</v>
      </c>
      <c r="E1022" s="152" t="s">
        <v>19</v>
      </c>
      <c r="F1022" s="153" t="s">
        <v>702</v>
      </c>
      <c r="H1022" s="154">
        <v>19.55</v>
      </c>
      <c r="I1022" s="155"/>
      <c r="L1022" s="150"/>
      <c r="M1022" s="156"/>
      <c r="T1022" s="157"/>
      <c r="AT1022" s="152" t="s">
        <v>163</v>
      </c>
      <c r="AU1022" s="152" t="s">
        <v>82</v>
      </c>
      <c r="AV1022" s="12" t="s">
        <v>82</v>
      </c>
      <c r="AW1022" s="12" t="s">
        <v>33</v>
      </c>
      <c r="AX1022" s="12" t="s">
        <v>72</v>
      </c>
      <c r="AY1022" s="152" t="s">
        <v>152</v>
      </c>
    </row>
    <row r="1023" spans="2:51" s="13" customFormat="1" ht="10">
      <c r="B1023" s="158"/>
      <c r="D1023" s="151" t="s">
        <v>163</v>
      </c>
      <c r="E1023" s="159" t="s">
        <v>19</v>
      </c>
      <c r="F1023" s="160" t="s">
        <v>721</v>
      </c>
      <c r="H1023" s="159" t="s">
        <v>19</v>
      </c>
      <c r="I1023" s="161"/>
      <c r="L1023" s="158"/>
      <c r="M1023" s="162"/>
      <c r="T1023" s="163"/>
      <c r="AT1023" s="159" t="s">
        <v>163</v>
      </c>
      <c r="AU1023" s="159" t="s">
        <v>82</v>
      </c>
      <c r="AV1023" s="13" t="s">
        <v>80</v>
      </c>
      <c r="AW1023" s="13" t="s">
        <v>33</v>
      </c>
      <c r="AX1023" s="13" t="s">
        <v>72</v>
      </c>
      <c r="AY1023" s="159" t="s">
        <v>152</v>
      </c>
    </row>
    <row r="1024" spans="2:51" s="12" customFormat="1" ht="10">
      <c r="B1024" s="150"/>
      <c r="D1024" s="151" t="s">
        <v>163</v>
      </c>
      <c r="E1024" s="152" t="s">
        <v>19</v>
      </c>
      <c r="F1024" s="153" t="s">
        <v>704</v>
      </c>
      <c r="H1024" s="154">
        <v>17.510000000000002</v>
      </c>
      <c r="I1024" s="155"/>
      <c r="L1024" s="150"/>
      <c r="M1024" s="156"/>
      <c r="T1024" s="157"/>
      <c r="AT1024" s="152" t="s">
        <v>163</v>
      </c>
      <c r="AU1024" s="152" t="s">
        <v>82</v>
      </c>
      <c r="AV1024" s="12" t="s">
        <v>82</v>
      </c>
      <c r="AW1024" s="12" t="s">
        <v>33</v>
      </c>
      <c r="AX1024" s="12" t="s">
        <v>72</v>
      </c>
      <c r="AY1024" s="152" t="s">
        <v>152</v>
      </c>
    </row>
    <row r="1025" spans="2:51" s="13" customFormat="1" ht="10">
      <c r="B1025" s="158"/>
      <c r="D1025" s="151" t="s">
        <v>163</v>
      </c>
      <c r="E1025" s="159" t="s">
        <v>19</v>
      </c>
      <c r="F1025" s="160" t="s">
        <v>722</v>
      </c>
      <c r="H1025" s="159" t="s">
        <v>19</v>
      </c>
      <c r="I1025" s="161"/>
      <c r="L1025" s="158"/>
      <c r="M1025" s="162"/>
      <c r="T1025" s="163"/>
      <c r="AT1025" s="159" t="s">
        <v>163</v>
      </c>
      <c r="AU1025" s="159" t="s">
        <v>82</v>
      </c>
      <c r="AV1025" s="13" t="s">
        <v>80</v>
      </c>
      <c r="AW1025" s="13" t="s">
        <v>33</v>
      </c>
      <c r="AX1025" s="13" t="s">
        <v>72</v>
      </c>
      <c r="AY1025" s="159" t="s">
        <v>152</v>
      </c>
    </row>
    <row r="1026" spans="2:51" s="12" customFormat="1" ht="10">
      <c r="B1026" s="150"/>
      <c r="D1026" s="151" t="s">
        <v>163</v>
      </c>
      <c r="E1026" s="152" t="s">
        <v>19</v>
      </c>
      <c r="F1026" s="153" t="s">
        <v>706</v>
      </c>
      <c r="H1026" s="154">
        <v>46.08</v>
      </c>
      <c r="I1026" s="155"/>
      <c r="L1026" s="150"/>
      <c r="M1026" s="156"/>
      <c r="T1026" s="157"/>
      <c r="AT1026" s="152" t="s">
        <v>163</v>
      </c>
      <c r="AU1026" s="152" t="s">
        <v>82</v>
      </c>
      <c r="AV1026" s="12" t="s">
        <v>82</v>
      </c>
      <c r="AW1026" s="12" t="s">
        <v>33</v>
      </c>
      <c r="AX1026" s="12" t="s">
        <v>72</v>
      </c>
      <c r="AY1026" s="152" t="s">
        <v>152</v>
      </c>
    </row>
    <row r="1027" spans="2:51" s="12" customFormat="1" ht="10">
      <c r="B1027" s="150"/>
      <c r="D1027" s="151" t="s">
        <v>163</v>
      </c>
      <c r="E1027" s="152" t="s">
        <v>19</v>
      </c>
      <c r="F1027" s="153" t="s">
        <v>723</v>
      </c>
      <c r="H1027" s="154">
        <v>-7.44</v>
      </c>
      <c r="I1027" s="155"/>
      <c r="L1027" s="150"/>
      <c r="M1027" s="156"/>
      <c r="T1027" s="157"/>
      <c r="AT1027" s="152" t="s">
        <v>163</v>
      </c>
      <c r="AU1027" s="152" t="s">
        <v>82</v>
      </c>
      <c r="AV1027" s="12" t="s">
        <v>82</v>
      </c>
      <c r="AW1027" s="12" t="s">
        <v>33</v>
      </c>
      <c r="AX1027" s="12" t="s">
        <v>72</v>
      </c>
      <c r="AY1027" s="152" t="s">
        <v>152</v>
      </c>
    </row>
    <row r="1028" spans="2:51" s="13" customFormat="1" ht="10">
      <c r="B1028" s="158"/>
      <c r="D1028" s="151" t="s">
        <v>163</v>
      </c>
      <c r="E1028" s="159" t="s">
        <v>19</v>
      </c>
      <c r="F1028" s="160" t="s">
        <v>724</v>
      </c>
      <c r="H1028" s="159" t="s">
        <v>19</v>
      </c>
      <c r="I1028" s="161"/>
      <c r="L1028" s="158"/>
      <c r="M1028" s="162"/>
      <c r="T1028" s="163"/>
      <c r="AT1028" s="159" t="s">
        <v>163</v>
      </c>
      <c r="AU1028" s="159" t="s">
        <v>82</v>
      </c>
      <c r="AV1028" s="13" t="s">
        <v>80</v>
      </c>
      <c r="AW1028" s="13" t="s">
        <v>33</v>
      </c>
      <c r="AX1028" s="13" t="s">
        <v>72</v>
      </c>
      <c r="AY1028" s="159" t="s">
        <v>152</v>
      </c>
    </row>
    <row r="1029" spans="2:51" s="12" customFormat="1" ht="10">
      <c r="B1029" s="150"/>
      <c r="D1029" s="151" t="s">
        <v>163</v>
      </c>
      <c r="E1029" s="152" t="s">
        <v>19</v>
      </c>
      <c r="F1029" s="153" t="s">
        <v>708</v>
      </c>
      <c r="H1029" s="154">
        <v>40.64</v>
      </c>
      <c r="I1029" s="155"/>
      <c r="L1029" s="150"/>
      <c r="M1029" s="156"/>
      <c r="T1029" s="157"/>
      <c r="AT1029" s="152" t="s">
        <v>163</v>
      </c>
      <c r="AU1029" s="152" t="s">
        <v>82</v>
      </c>
      <c r="AV1029" s="12" t="s">
        <v>82</v>
      </c>
      <c r="AW1029" s="12" t="s">
        <v>33</v>
      </c>
      <c r="AX1029" s="12" t="s">
        <v>72</v>
      </c>
      <c r="AY1029" s="152" t="s">
        <v>152</v>
      </c>
    </row>
    <row r="1030" spans="2:51" s="12" customFormat="1" ht="10">
      <c r="B1030" s="150"/>
      <c r="D1030" s="151" t="s">
        <v>163</v>
      </c>
      <c r="E1030" s="152" t="s">
        <v>19</v>
      </c>
      <c r="F1030" s="153" t="s">
        <v>697</v>
      </c>
      <c r="H1030" s="154">
        <v>-0.62</v>
      </c>
      <c r="I1030" s="155"/>
      <c r="L1030" s="150"/>
      <c r="M1030" s="156"/>
      <c r="T1030" s="157"/>
      <c r="AT1030" s="152" t="s">
        <v>163</v>
      </c>
      <c r="AU1030" s="152" t="s">
        <v>82</v>
      </c>
      <c r="AV1030" s="12" t="s">
        <v>82</v>
      </c>
      <c r="AW1030" s="12" t="s">
        <v>33</v>
      </c>
      <c r="AX1030" s="12" t="s">
        <v>72</v>
      </c>
      <c r="AY1030" s="152" t="s">
        <v>152</v>
      </c>
    </row>
    <row r="1031" spans="2:51" s="13" customFormat="1" ht="10">
      <c r="B1031" s="158"/>
      <c r="D1031" s="151" t="s">
        <v>163</v>
      </c>
      <c r="E1031" s="159" t="s">
        <v>19</v>
      </c>
      <c r="F1031" s="160" t="s">
        <v>725</v>
      </c>
      <c r="H1031" s="159" t="s">
        <v>19</v>
      </c>
      <c r="I1031" s="161"/>
      <c r="L1031" s="158"/>
      <c r="M1031" s="162"/>
      <c r="T1031" s="163"/>
      <c r="AT1031" s="159" t="s">
        <v>163</v>
      </c>
      <c r="AU1031" s="159" t="s">
        <v>82</v>
      </c>
      <c r="AV1031" s="13" t="s">
        <v>80</v>
      </c>
      <c r="AW1031" s="13" t="s">
        <v>33</v>
      </c>
      <c r="AX1031" s="13" t="s">
        <v>72</v>
      </c>
      <c r="AY1031" s="159" t="s">
        <v>152</v>
      </c>
    </row>
    <row r="1032" spans="2:51" s="12" customFormat="1" ht="10">
      <c r="B1032" s="150"/>
      <c r="D1032" s="151" t="s">
        <v>163</v>
      </c>
      <c r="E1032" s="152" t="s">
        <v>19</v>
      </c>
      <c r="F1032" s="153" t="s">
        <v>710</v>
      </c>
      <c r="H1032" s="154">
        <v>43.52</v>
      </c>
      <c r="I1032" s="155"/>
      <c r="L1032" s="150"/>
      <c r="M1032" s="156"/>
      <c r="T1032" s="157"/>
      <c r="AT1032" s="152" t="s">
        <v>163</v>
      </c>
      <c r="AU1032" s="152" t="s">
        <v>82</v>
      </c>
      <c r="AV1032" s="12" t="s">
        <v>82</v>
      </c>
      <c r="AW1032" s="12" t="s">
        <v>33</v>
      </c>
      <c r="AX1032" s="12" t="s">
        <v>72</v>
      </c>
      <c r="AY1032" s="152" t="s">
        <v>152</v>
      </c>
    </row>
    <row r="1033" spans="2:51" s="12" customFormat="1" ht="10">
      <c r="B1033" s="150"/>
      <c r="D1033" s="151" t="s">
        <v>163</v>
      </c>
      <c r="E1033" s="152" t="s">
        <v>19</v>
      </c>
      <c r="F1033" s="153" t="s">
        <v>697</v>
      </c>
      <c r="H1033" s="154">
        <v>-0.62</v>
      </c>
      <c r="I1033" s="155"/>
      <c r="L1033" s="150"/>
      <c r="M1033" s="156"/>
      <c r="T1033" s="157"/>
      <c r="AT1033" s="152" t="s">
        <v>163</v>
      </c>
      <c r="AU1033" s="152" t="s">
        <v>82</v>
      </c>
      <c r="AV1033" s="12" t="s">
        <v>82</v>
      </c>
      <c r="AW1033" s="12" t="s">
        <v>33</v>
      </c>
      <c r="AX1033" s="12" t="s">
        <v>72</v>
      </c>
      <c r="AY1033" s="152" t="s">
        <v>152</v>
      </c>
    </row>
    <row r="1034" spans="2:51" s="12" customFormat="1" ht="10">
      <c r="B1034" s="150"/>
      <c r="D1034" s="151" t="s">
        <v>163</v>
      </c>
      <c r="E1034" s="152" t="s">
        <v>19</v>
      </c>
      <c r="F1034" s="153" t="s">
        <v>726</v>
      </c>
      <c r="H1034" s="154">
        <v>-7.05</v>
      </c>
      <c r="I1034" s="155"/>
      <c r="L1034" s="150"/>
      <c r="M1034" s="156"/>
      <c r="T1034" s="157"/>
      <c r="AT1034" s="152" t="s">
        <v>163</v>
      </c>
      <c r="AU1034" s="152" t="s">
        <v>82</v>
      </c>
      <c r="AV1034" s="12" t="s">
        <v>82</v>
      </c>
      <c r="AW1034" s="12" t="s">
        <v>33</v>
      </c>
      <c r="AX1034" s="12" t="s">
        <v>72</v>
      </c>
      <c r="AY1034" s="152" t="s">
        <v>152</v>
      </c>
    </row>
    <row r="1035" spans="2:51" s="13" customFormat="1" ht="10">
      <c r="B1035" s="158"/>
      <c r="D1035" s="151" t="s">
        <v>163</v>
      </c>
      <c r="E1035" s="159" t="s">
        <v>19</v>
      </c>
      <c r="F1035" s="160" t="s">
        <v>727</v>
      </c>
      <c r="H1035" s="159" t="s">
        <v>19</v>
      </c>
      <c r="I1035" s="161"/>
      <c r="L1035" s="158"/>
      <c r="M1035" s="162"/>
      <c r="T1035" s="163"/>
      <c r="AT1035" s="159" t="s">
        <v>163</v>
      </c>
      <c r="AU1035" s="159" t="s">
        <v>82</v>
      </c>
      <c r="AV1035" s="13" t="s">
        <v>80</v>
      </c>
      <c r="AW1035" s="13" t="s">
        <v>33</v>
      </c>
      <c r="AX1035" s="13" t="s">
        <v>72</v>
      </c>
      <c r="AY1035" s="159" t="s">
        <v>152</v>
      </c>
    </row>
    <row r="1036" spans="2:51" s="12" customFormat="1" ht="10">
      <c r="B1036" s="150"/>
      <c r="D1036" s="151" t="s">
        <v>163</v>
      </c>
      <c r="E1036" s="152" t="s">
        <v>19</v>
      </c>
      <c r="F1036" s="153" t="s">
        <v>713</v>
      </c>
      <c r="H1036" s="154">
        <v>18.02</v>
      </c>
      <c r="I1036" s="155"/>
      <c r="L1036" s="150"/>
      <c r="M1036" s="156"/>
      <c r="T1036" s="157"/>
      <c r="AT1036" s="152" t="s">
        <v>163</v>
      </c>
      <c r="AU1036" s="152" t="s">
        <v>82</v>
      </c>
      <c r="AV1036" s="12" t="s">
        <v>82</v>
      </c>
      <c r="AW1036" s="12" t="s">
        <v>33</v>
      </c>
      <c r="AX1036" s="12" t="s">
        <v>72</v>
      </c>
      <c r="AY1036" s="152" t="s">
        <v>152</v>
      </c>
    </row>
    <row r="1037" spans="2:51" s="13" customFormat="1" ht="10">
      <c r="B1037" s="158"/>
      <c r="D1037" s="151" t="s">
        <v>163</v>
      </c>
      <c r="E1037" s="159" t="s">
        <v>19</v>
      </c>
      <c r="F1037" s="160" t="s">
        <v>728</v>
      </c>
      <c r="H1037" s="159" t="s">
        <v>19</v>
      </c>
      <c r="I1037" s="161"/>
      <c r="L1037" s="158"/>
      <c r="M1037" s="162"/>
      <c r="T1037" s="163"/>
      <c r="AT1037" s="159" t="s">
        <v>163</v>
      </c>
      <c r="AU1037" s="159" t="s">
        <v>82</v>
      </c>
      <c r="AV1037" s="13" t="s">
        <v>80</v>
      </c>
      <c r="AW1037" s="13" t="s">
        <v>33</v>
      </c>
      <c r="AX1037" s="13" t="s">
        <v>72</v>
      </c>
      <c r="AY1037" s="159" t="s">
        <v>152</v>
      </c>
    </row>
    <row r="1038" spans="2:51" s="12" customFormat="1" ht="10">
      <c r="B1038" s="150"/>
      <c r="D1038" s="151" t="s">
        <v>163</v>
      </c>
      <c r="E1038" s="152" t="s">
        <v>19</v>
      </c>
      <c r="F1038" s="153" t="s">
        <v>702</v>
      </c>
      <c r="H1038" s="154">
        <v>19.55</v>
      </c>
      <c r="I1038" s="155"/>
      <c r="L1038" s="150"/>
      <c r="M1038" s="156"/>
      <c r="T1038" s="157"/>
      <c r="AT1038" s="152" t="s">
        <v>163</v>
      </c>
      <c r="AU1038" s="152" t="s">
        <v>82</v>
      </c>
      <c r="AV1038" s="12" t="s">
        <v>82</v>
      </c>
      <c r="AW1038" s="12" t="s">
        <v>33</v>
      </c>
      <c r="AX1038" s="12" t="s">
        <v>72</v>
      </c>
      <c r="AY1038" s="152" t="s">
        <v>152</v>
      </c>
    </row>
    <row r="1039" spans="2:51" s="13" customFormat="1" ht="10">
      <c r="B1039" s="158"/>
      <c r="D1039" s="151" t="s">
        <v>163</v>
      </c>
      <c r="E1039" s="159" t="s">
        <v>19</v>
      </c>
      <c r="F1039" s="160" t="s">
        <v>729</v>
      </c>
      <c r="H1039" s="159" t="s">
        <v>19</v>
      </c>
      <c r="I1039" s="161"/>
      <c r="L1039" s="158"/>
      <c r="M1039" s="162"/>
      <c r="T1039" s="163"/>
      <c r="AT1039" s="159" t="s">
        <v>163</v>
      </c>
      <c r="AU1039" s="159" t="s">
        <v>82</v>
      </c>
      <c r="AV1039" s="13" t="s">
        <v>80</v>
      </c>
      <c r="AW1039" s="13" t="s">
        <v>33</v>
      </c>
      <c r="AX1039" s="13" t="s">
        <v>72</v>
      </c>
      <c r="AY1039" s="159" t="s">
        <v>152</v>
      </c>
    </row>
    <row r="1040" spans="2:51" s="12" customFormat="1" ht="10">
      <c r="B1040" s="150"/>
      <c r="D1040" s="151" t="s">
        <v>163</v>
      </c>
      <c r="E1040" s="152" t="s">
        <v>19</v>
      </c>
      <c r="F1040" s="153" t="s">
        <v>716</v>
      </c>
      <c r="H1040" s="154">
        <v>84.48</v>
      </c>
      <c r="I1040" s="155"/>
      <c r="L1040" s="150"/>
      <c r="M1040" s="156"/>
      <c r="T1040" s="157"/>
      <c r="AT1040" s="152" t="s">
        <v>163</v>
      </c>
      <c r="AU1040" s="152" t="s">
        <v>82</v>
      </c>
      <c r="AV1040" s="12" t="s">
        <v>82</v>
      </c>
      <c r="AW1040" s="12" t="s">
        <v>33</v>
      </c>
      <c r="AX1040" s="12" t="s">
        <v>72</v>
      </c>
      <c r="AY1040" s="152" t="s">
        <v>152</v>
      </c>
    </row>
    <row r="1041" spans="2:51" s="12" customFormat="1" ht="10">
      <c r="B1041" s="150"/>
      <c r="D1041" s="151" t="s">
        <v>163</v>
      </c>
      <c r="E1041" s="152" t="s">
        <v>19</v>
      </c>
      <c r="F1041" s="153" t="s">
        <v>697</v>
      </c>
      <c r="H1041" s="154">
        <v>-0.62</v>
      </c>
      <c r="I1041" s="155"/>
      <c r="L1041" s="150"/>
      <c r="M1041" s="156"/>
      <c r="T1041" s="157"/>
      <c r="AT1041" s="152" t="s">
        <v>163</v>
      </c>
      <c r="AU1041" s="152" t="s">
        <v>82</v>
      </c>
      <c r="AV1041" s="12" t="s">
        <v>82</v>
      </c>
      <c r="AW1041" s="12" t="s">
        <v>33</v>
      </c>
      <c r="AX1041" s="12" t="s">
        <v>72</v>
      </c>
      <c r="AY1041" s="152" t="s">
        <v>152</v>
      </c>
    </row>
    <row r="1042" spans="2:51" s="12" customFormat="1" ht="10">
      <c r="B1042" s="150"/>
      <c r="D1042" s="151" t="s">
        <v>163</v>
      </c>
      <c r="E1042" s="152" t="s">
        <v>19</v>
      </c>
      <c r="F1042" s="153" t="s">
        <v>697</v>
      </c>
      <c r="H1042" s="154">
        <v>-0.62</v>
      </c>
      <c r="I1042" s="155"/>
      <c r="L1042" s="150"/>
      <c r="M1042" s="156"/>
      <c r="T1042" s="157"/>
      <c r="AT1042" s="152" t="s">
        <v>163</v>
      </c>
      <c r="AU1042" s="152" t="s">
        <v>82</v>
      </c>
      <c r="AV1042" s="12" t="s">
        <v>82</v>
      </c>
      <c r="AW1042" s="12" t="s">
        <v>33</v>
      </c>
      <c r="AX1042" s="12" t="s">
        <v>72</v>
      </c>
      <c r="AY1042" s="152" t="s">
        <v>152</v>
      </c>
    </row>
    <row r="1043" spans="2:51" s="12" customFormat="1" ht="10">
      <c r="B1043" s="150"/>
      <c r="D1043" s="151" t="s">
        <v>163</v>
      </c>
      <c r="E1043" s="152" t="s">
        <v>19</v>
      </c>
      <c r="F1043" s="153" t="s">
        <v>697</v>
      </c>
      <c r="H1043" s="154">
        <v>-0.62</v>
      </c>
      <c r="I1043" s="155"/>
      <c r="L1043" s="150"/>
      <c r="M1043" s="156"/>
      <c r="T1043" s="157"/>
      <c r="AT1043" s="152" t="s">
        <v>163</v>
      </c>
      <c r="AU1043" s="152" t="s">
        <v>82</v>
      </c>
      <c r="AV1043" s="12" t="s">
        <v>82</v>
      </c>
      <c r="AW1043" s="12" t="s">
        <v>33</v>
      </c>
      <c r="AX1043" s="12" t="s">
        <v>72</v>
      </c>
      <c r="AY1043" s="152" t="s">
        <v>152</v>
      </c>
    </row>
    <row r="1044" spans="2:51" s="12" customFormat="1" ht="10">
      <c r="B1044" s="150"/>
      <c r="D1044" s="151" t="s">
        <v>163</v>
      </c>
      <c r="E1044" s="152" t="s">
        <v>19</v>
      </c>
      <c r="F1044" s="153" t="s">
        <v>698</v>
      </c>
      <c r="H1044" s="154">
        <v>-3.8</v>
      </c>
      <c r="I1044" s="155"/>
      <c r="L1044" s="150"/>
      <c r="M1044" s="156"/>
      <c r="T1044" s="157"/>
      <c r="AT1044" s="152" t="s">
        <v>163</v>
      </c>
      <c r="AU1044" s="152" t="s">
        <v>82</v>
      </c>
      <c r="AV1044" s="12" t="s">
        <v>82</v>
      </c>
      <c r="AW1044" s="12" t="s">
        <v>33</v>
      </c>
      <c r="AX1044" s="12" t="s">
        <v>72</v>
      </c>
      <c r="AY1044" s="152" t="s">
        <v>152</v>
      </c>
    </row>
    <row r="1045" spans="2:51" s="13" customFormat="1" ht="10">
      <c r="B1045" s="158"/>
      <c r="D1045" s="151" t="s">
        <v>163</v>
      </c>
      <c r="E1045" s="159" t="s">
        <v>19</v>
      </c>
      <c r="F1045" s="160" t="s">
        <v>296</v>
      </c>
      <c r="H1045" s="159" t="s">
        <v>19</v>
      </c>
      <c r="I1045" s="161"/>
      <c r="L1045" s="158"/>
      <c r="M1045" s="162"/>
      <c r="T1045" s="163"/>
      <c r="AT1045" s="159" t="s">
        <v>163</v>
      </c>
      <c r="AU1045" s="159" t="s">
        <v>82</v>
      </c>
      <c r="AV1045" s="13" t="s">
        <v>80</v>
      </c>
      <c r="AW1045" s="13" t="s">
        <v>33</v>
      </c>
      <c r="AX1045" s="13" t="s">
        <v>72</v>
      </c>
      <c r="AY1045" s="159" t="s">
        <v>152</v>
      </c>
    </row>
    <row r="1046" spans="2:51" s="12" customFormat="1" ht="10">
      <c r="B1046" s="150"/>
      <c r="D1046" s="151" t="s">
        <v>163</v>
      </c>
      <c r="E1046" s="152" t="s">
        <v>19</v>
      </c>
      <c r="F1046" s="153" t="s">
        <v>696</v>
      </c>
      <c r="H1046" s="154">
        <v>88.32</v>
      </c>
      <c r="I1046" s="155"/>
      <c r="L1046" s="150"/>
      <c r="M1046" s="156"/>
      <c r="T1046" s="157"/>
      <c r="AT1046" s="152" t="s">
        <v>163</v>
      </c>
      <c r="AU1046" s="152" t="s">
        <v>82</v>
      </c>
      <c r="AV1046" s="12" t="s">
        <v>82</v>
      </c>
      <c r="AW1046" s="12" t="s">
        <v>33</v>
      </c>
      <c r="AX1046" s="12" t="s">
        <v>72</v>
      </c>
      <c r="AY1046" s="152" t="s">
        <v>152</v>
      </c>
    </row>
    <row r="1047" spans="2:51" s="12" customFormat="1" ht="10">
      <c r="B1047" s="150"/>
      <c r="D1047" s="151" t="s">
        <v>163</v>
      </c>
      <c r="E1047" s="152" t="s">
        <v>19</v>
      </c>
      <c r="F1047" s="153" t="s">
        <v>697</v>
      </c>
      <c r="H1047" s="154">
        <v>-0.62</v>
      </c>
      <c r="I1047" s="155"/>
      <c r="L1047" s="150"/>
      <c r="M1047" s="156"/>
      <c r="T1047" s="157"/>
      <c r="AT1047" s="152" t="s">
        <v>163</v>
      </c>
      <c r="AU1047" s="152" t="s">
        <v>82</v>
      </c>
      <c r="AV1047" s="12" t="s">
        <v>82</v>
      </c>
      <c r="AW1047" s="12" t="s">
        <v>33</v>
      </c>
      <c r="AX1047" s="12" t="s">
        <v>72</v>
      </c>
      <c r="AY1047" s="152" t="s">
        <v>152</v>
      </c>
    </row>
    <row r="1048" spans="2:51" s="12" customFormat="1" ht="10">
      <c r="B1048" s="150"/>
      <c r="D1048" s="151" t="s">
        <v>163</v>
      </c>
      <c r="E1048" s="152" t="s">
        <v>19</v>
      </c>
      <c r="F1048" s="153" t="s">
        <v>697</v>
      </c>
      <c r="H1048" s="154">
        <v>-0.62</v>
      </c>
      <c r="I1048" s="155"/>
      <c r="L1048" s="150"/>
      <c r="M1048" s="156"/>
      <c r="T1048" s="157"/>
      <c r="AT1048" s="152" t="s">
        <v>163</v>
      </c>
      <c r="AU1048" s="152" t="s">
        <v>82</v>
      </c>
      <c r="AV1048" s="12" t="s">
        <v>82</v>
      </c>
      <c r="AW1048" s="12" t="s">
        <v>33</v>
      </c>
      <c r="AX1048" s="12" t="s">
        <v>72</v>
      </c>
      <c r="AY1048" s="152" t="s">
        <v>152</v>
      </c>
    </row>
    <row r="1049" spans="2:51" s="12" customFormat="1" ht="10">
      <c r="B1049" s="150"/>
      <c r="D1049" s="151" t="s">
        <v>163</v>
      </c>
      <c r="E1049" s="152" t="s">
        <v>19</v>
      </c>
      <c r="F1049" s="153" t="s">
        <v>698</v>
      </c>
      <c r="H1049" s="154">
        <v>-3.8</v>
      </c>
      <c r="I1049" s="155"/>
      <c r="L1049" s="150"/>
      <c r="M1049" s="156"/>
      <c r="T1049" s="157"/>
      <c r="AT1049" s="152" t="s">
        <v>163</v>
      </c>
      <c r="AU1049" s="152" t="s">
        <v>82</v>
      </c>
      <c r="AV1049" s="12" t="s">
        <v>82</v>
      </c>
      <c r="AW1049" s="12" t="s">
        <v>33</v>
      </c>
      <c r="AX1049" s="12" t="s">
        <v>72</v>
      </c>
      <c r="AY1049" s="152" t="s">
        <v>152</v>
      </c>
    </row>
    <row r="1050" spans="2:51" s="13" customFormat="1" ht="10">
      <c r="B1050" s="158"/>
      <c r="D1050" s="151" t="s">
        <v>163</v>
      </c>
      <c r="E1050" s="159" t="s">
        <v>19</v>
      </c>
      <c r="F1050" s="160" t="s">
        <v>730</v>
      </c>
      <c r="H1050" s="159" t="s">
        <v>19</v>
      </c>
      <c r="I1050" s="161"/>
      <c r="L1050" s="158"/>
      <c r="M1050" s="162"/>
      <c r="T1050" s="163"/>
      <c r="AT1050" s="159" t="s">
        <v>163</v>
      </c>
      <c r="AU1050" s="159" t="s">
        <v>82</v>
      </c>
      <c r="AV1050" s="13" t="s">
        <v>80</v>
      </c>
      <c r="AW1050" s="13" t="s">
        <v>33</v>
      </c>
      <c r="AX1050" s="13" t="s">
        <v>72</v>
      </c>
      <c r="AY1050" s="159" t="s">
        <v>152</v>
      </c>
    </row>
    <row r="1051" spans="2:51" s="12" customFormat="1" ht="10">
      <c r="B1051" s="150"/>
      <c r="D1051" s="151" t="s">
        <v>163</v>
      </c>
      <c r="E1051" s="152" t="s">
        <v>19</v>
      </c>
      <c r="F1051" s="153" t="s">
        <v>695</v>
      </c>
      <c r="H1051" s="154">
        <v>32.64</v>
      </c>
      <c r="I1051" s="155"/>
      <c r="L1051" s="150"/>
      <c r="M1051" s="156"/>
      <c r="T1051" s="157"/>
      <c r="AT1051" s="152" t="s">
        <v>163</v>
      </c>
      <c r="AU1051" s="152" t="s">
        <v>82</v>
      </c>
      <c r="AV1051" s="12" t="s">
        <v>82</v>
      </c>
      <c r="AW1051" s="12" t="s">
        <v>33</v>
      </c>
      <c r="AX1051" s="12" t="s">
        <v>72</v>
      </c>
      <c r="AY1051" s="152" t="s">
        <v>152</v>
      </c>
    </row>
    <row r="1052" spans="2:51" s="15" customFormat="1" ht="10">
      <c r="B1052" s="171"/>
      <c r="D1052" s="151" t="s">
        <v>163</v>
      </c>
      <c r="E1052" s="172" t="s">
        <v>19</v>
      </c>
      <c r="F1052" s="173" t="s">
        <v>236</v>
      </c>
      <c r="H1052" s="174">
        <v>580.22</v>
      </c>
      <c r="I1052" s="175"/>
      <c r="L1052" s="171"/>
      <c r="M1052" s="176"/>
      <c r="T1052" s="177"/>
      <c r="AT1052" s="172" t="s">
        <v>163</v>
      </c>
      <c r="AU1052" s="172" t="s">
        <v>82</v>
      </c>
      <c r="AV1052" s="15" t="s">
        <v>95</v>
      </c>
      <c r="AW1052" s="15" t="s">
        <v>33</v>
      </c>
      <c r="AX1052" s="15" t="s">
        <v>72</v>
      </c>
      <c r="AY1052" s="172" t="s">
        <v>152</v>
      </c>
    </row>
    <row r="1053" spans="2:51" s="13" customFormat="1" ht="10">
      <c r="B1053" s="158"/>
      <c r="D1053" s="151" t="s">
        <v>163</v>
      </c>
      <c r="E1053" s="159" t="s">
        <v>19</v>
      </c>
      <c r="F1053" s="160" t="s">
        <v>346</v>
      </c>
      <c r="H1053" s="159" t="s">
        <v>19</v>
      </c>
      <c r="I1053" s="161"/>
      <c r="L1053" s="158"/>
      <c r="M1053" s="162"/>
      <c r="T1053" s="163"/>
      <c r="AT1053" s="159" t="s">
        <v>163</v>
      </c>
      <c r="AU1053" s="159" t="s">
        <v>82</v>
      </c>
      <c r="AV1053" s="13" t="s">
        <v>80</v>
      </c>
      <c r="AW1053" s="13" t="s">
        <v>33</v>
      </c>
      <c r="AX1053" s="13" t="s">
        <v>72</v>
      </c>
      <c r="AY1053" s="159" t="s">
        <v>152</v>
      </c>
    </row>
    <row r="1054" spans="2:51" s="12" customFormat="1" ht="10">
      <c r="B1054" s="150"/>
      <c r="D1054" s="151" t="s">
        <v>163</v>
      </c>
      <c r="E1054" s="152" t="s">
        <v>19</v>
      </c>
      <c r="F1054" s="153" t="s">
        <v>631</v>
      </c>
      <c r="H1054" s="154">
        <v>36.036000000000001</v>
      </c>
      <c r="I1054" s="155"/>
      <c r="L1054" s="150"/>
      <c r="M1054" s="156"/>
      <c r="T1054" s="157"/>
      <c r="AT1054" s="152" t="s">
        <v>163</v>
      </c>
      <c r="AU1054" s="152" t="s">
        <v>82</v>
      </c>
      <c r="AV1054" s="12" t="s">
        <v>82</v>
      </c>
      <c r="AW1054" s="12" t="s">
        <v>33</v>
      </c>
      <c r="AX1054" s="12" t="s">
        <v>72</v>
      </c>
      <c r="AY1054" s="152" t="s">
        <v>152</v>
      </c>
    </row>
    <row r="1055" spans="2:51" s="12" customFormat="1" ht="10">
      <c r="B1055" s="150"/>
      <c r="D1055" s="151" t="s">
        <v>163</v>
      </c>
      <c r="E1055" s="152" t="s">
        <v>19</v>
      </c>
      <c r="F1055" s="153" t="s">
        <v>632</v>
      </c>
      <c r="H1055" s="154">
        <v>20.228999999999999</v>
      </c>
      <c r="I1055" s="155"/>
      <c r="L1055" s="150"/>
      <c r="M1055" s="156"/>
      <c r="T1055" s="157"/>
      <c r="AT1055" s="152" t="s">
        <v>163</v>
      </c>
      <c r="AU1055" s="152" t="s">
        <v>82</v>
      </c>
      <c r="AV1055" s="12" t="s">
        <v>82</v>
      </c>
      <c r="AW1055" s="12" t="s">
        <v>33</v>
      </c>
      <c r="AX1055" s="12" t="s">
        <v>72</v>
      </c>
      <c r="AY1055" s="152" t="s">
        <v>152</v>
      </c>
    </row>
    <row r="1056" spans="2:51" s="12" customFormat="1" ht="10">
      <c r="B1056" s="150"/>
      <c r="D1056" s="151" t="s">
        <v>163</v>
      </c>
      <c r="E1056" s="152" t="s">
        <v>19</v>
      </c>
      <c r="F1056" s="153" t="s">
        <v>634</v>
      </c>
      <c r="H1056" s="154">
        <v>53.28</v>
      </c>
      <c r="I1056" s="155"/>
      <c r="L1056" s="150"/>
      <c r="M1056" s="156"/>
      <c r="T1056" s="157"/>
      <c r="AT1056" s="152" t="s">
        <v>163</v>
      </c>
      <c r="AU1056" s="152" t="s">
        <v>82</v>
      </c>
      <c r="AV1056" s="12" t="s">
        <v>82</v>
      </c>
      <c r="AW1056" s="12" t="s">
        <v>33</v>
      </c>
      <c r="AX1056" s="12" t="s">
        <v>72</v>
      </c>
      <c r="AY1056" s="152" t="s">
        <v>152</v>
      </c>
    </row>
    <row r="1057" spans="2:65" s="12" customFormat="1" ht="10">
      <c r="B1057" s="150"/>
      <c r="D1057" s="151" t="s">
        <v>163</v>
      </c>
      <c r="E1057" s="152" t="s">
        <v>19</v>
      </c>
      <c r="F1057" s="153" t="s">
        <v>635</v>
      </c>
      <c r="H1057" s="154">
        <v>-8.2200000000000006</v>
      </c>
      <c r="I1057" s="155"/>
      <c r="L1057" s="150"/>
      <c r="M1057" s="156"/>
      <c r="T1057" s="157"/>
      <c r="AT1057" s="152" t="s">
        <v>163</v>
      </c>
      <c r="AU1057" s="152" t="s">
        <v>82</v>
      </c>
      <c r="AV1057" s="12" t="s">
        <v>82</v>
      </c>
      <c r="AW1057" s="12" t="s">
        <v>33</v>
      </c>
      <c r="AX1057" s="12" t="s">
        <v>72</v>
      </c>
      <c r="AY1057" s="152" t="s">
        <v>152</v>
      </c>
    </row>
    <row r="1058" spans="2:65" s="12" customFormat="1" ht="10">
      <c r="B1058" s="150"/>
      <c r="D1058" s="151" t="s">
        <v>163</v>
      </c>
      <c r="E1058" s="152" t="s">
        <v>19</v>
      </c>
      <c r="F1058" s="153" t="s">
        <v>636</v>
      </c>
      <c r="H1058" s="154">
        <v>49.58</v>
      </c>
      <c r="I1058" s="155"/>
      <c r="L1058" s="150"/>
      <c r="M1058" s="156"/>
      <c r="T1058" s="157"/>
      <c r="AT1058" s="152" t="s">
        <v>163</v>
      </c>
      <c r="AU1058" s="152" t="s">
        <v>82</v>
      </c>
      <c r="AV1058" s="12" t="s">
        <v>82</v>
      </c>
      <c r="AW1058" s="12" t="s">
        <v>33</v>
      </c>
      <c r="AX1058" s="12" t="s">
        <v>72</v>
      </c>
      <c r="AY1058" s="152" t="s">
        <v>152</v>
      </c>
    </row>
    <row r="1059" spans="2:65" s="12" customFormat="1" ht="10">
      <c r="B1059" s="150"/>
      <c r="D1059" s="151" t="s">
        <v>163</v>
      </c>
      <c r="E1059" s="152" t="s">
        <v>19</v>
      </c>
      <c r="F1059" s="153" t="s">
        <v>637</v>
      </c>
      <c r="H1059" s="154">
        <v>-7.7480000000000002</v>
      </c>
      <c r="I1059" s="155"/>
      <c r="L1059" s="150"/>
      <c r="M1059" s="156"/>
      <c r="T1059" s="157"/>
      <c r="AT1059" s="152" t="s">
        <v>163</v>
      </c>
      <c r="AU1059" s="152" t="s">
        <v>82</v>
      </c>
      <c r="AV1059" s="12" t="s">
        <v>82</v>
      </c>
      <c r="AW1059" s="12" t="s">
        <v>33</v>
      </c>
      <c r="AX1059" s="12" t="s">
        <v>72</v>
      </c>
      <c r="AY1059" s="152" t="s">
        <v>152</v>
      </c>
    </row>
    <row r="1060" spans="2:65" s="15" customFormat="1" ht="10">
      <c r="B1060" s="171"/>
      <c r="D1060" s="151" t="s">
        <v>163</v>
      </c>
      <c r="E1060" s="172" t="s">
        <v>19</v>
      </c>
      <c r="F1060" s="173" t="s">
        <v>236</v>
      </c>
      <c r="H1060" s="174">
        <v>143.15700000000001</v>
      </c>
      <c r="I1060" s="175"/>
      <c r="L1060" s="171"/>
      <c r="M1060" s="176"/>
      <c r="T1060" s="177"/>
      <c r="AT1060" s="172" t="s">
        <v>163</v>
      </c>
      <c r="AU1060" s="172" t="s">
        <v>82</v>
      </c>
      <c r="AV1060" s="15" t="s">
        <v>95</v>
      </c>
      <c r="AW1060" s="15" t="s">
        <v>33</v>
      </c>
      <c r="AX1060" s="15" t="s">
        <v>72</v>
      </c>
      <c r="AY1060" s="172" t="s">
        <v>152</v>
      </c>
    </row>
    <row r="1061" spans="2:65" s="14" customFormat="1" ht="10">
      <c r="B1061" s="164"/>
      <c r="D1061" s="151" t="s">
        <v>163</v>
      </c>
      <c r="E1061" s="165" t="s">
        <v>19</v>
      </c>
      <c r="F1061" s="166" t="s">
        <v>218</v>
      </c>
      <c r="H1061" s="167">
        <v>1836.5719999999999</v>
      </c>
      <c r="I1061" s="168"/>
      <c r="L1061" s="164"/>
      <c r="M1061" s="169"/>
      <c r="T1061" s="170"/>
      <c r="AT1061" s="165" t="s">
        <v>163</v>
      </c>
      <c r="AU1061" s="165" t="s">
        <v>82</v>
      </c>
      <c r="AV1061" s="14" t="s">
        <v>159</v>
      </c>
      <c r="AW1061" s="14" t="s">
        <v>33</v>
      </c>
      <c r="AX1061" s="14" t="s">
        <v>80</v>
      </c>
      <c r="AY1061" s="165" t="s">
        <v>152</v>
      </c>
    </row>
    <row r="1062" spans="2:65" s="1" customFormat="1" ht="16.5" customHeight="1">
      <c r="B1062" s="34"/>
      <c r="C1062" s="133" t="s">
        <v>389</v>
      </c>
      <c r="D1062" s="133" t="s">
        <v>154</v>
      </c>
      <c r="E1062" s="134" t="s">
        <v>798</v>
      </c>
      <c r="F1062" s="135" t="s">
        <v>799</v>
      </c>
      <c r="G1062" s="136" t="s">
        <v>157</v>
      </c>
      <c r="H1062" s="137">
        <v>50</v>
      </c>
      <c r="I1062" s="138"/>
      <c r="J1062" s="139">
        <f>ROUND(I1062*H1062,2)</f>
        <v>0</v>
      </c>
      <c r="K1062" s="135" t="s">
        <v>158</v>
      </c>
      <c r="L1062" s="34"/>
      <c r="M1062" s="140" t="s">
        <v>19</v>
      </c>
      <c r="N1062" s="141" t="s">
        <v>43</v>
      </c>
      <c r="P1062" s="142">
        <f>O1062*H1062</f>
        <v>0</v>
      </c>
      <c r="Q1062" s="142">
        <v>7.3999999999999999E-4</v>
      </c>
      <c r="R1062" s="142">
        <f>Q1062*H1062</f>
        <v>3.6999999999999998E-2</v>
      </c>
      <c r="S1062" s="142">
        <v>0</v>
      </c>
      <c r="T1062" s="143">
        <f>S1062*H1062</f>
        <v>0</v>
      </c>
      <c r="AR1062" s="144" t="s">
        <v>274</v>
      </c>
      <c r="AT1062" s="144" t="s">
        <v>154</v>
      </c>
      <c r="AU1062" s="144" t="s">
        <v>82</v>
      </c>
      <c r="AY1062" s="19" t="s">
        <v>152</v>
      </c>
      <c r="BE1062" s="145">
        <f>IF(N1062="základní",J1062,0)</f>
        <v>0</v>
      </c>
      <c r="BF1062" s="145">
        <f>IF(N1062="snížená",J1062,0)</f>
        <v>0</v>
      </c>
      <c r="BG1062" s="145">
        <f>IF(N1062="zákl. přenesená",J1062,0)</f>
        <v>0</v>
      </c>
      <c r="BH1062" s="145">
        <f>IF(N1062="sníž. přenesená",J1062,0)</f>
        <v>0</v>
      </c>
      <c r="BI1062" s="145">
        <f>IF(N1062="nulová",J1062,0)</f>
        <v>0</v>
      </c>
      <c r="BJ1062" s="19" t="s">
        <v>80</v>
      </c>
      <c r="BK1062" s="145">
        <f>ROUND(I1062*H1062,2)</f>
        <v>0</v>
      </c>
      <c r="BL1062" s="19" t="s">
        <v>274</v>
      </c>
      <c r="BM1062" s="144" t="s">
        <v>800</v>
      </c>
    </row>
    <row r="1063" spans="2:65" s="1" customFormat="1" ht="10">
      <c r="B1063" s="34"/>
      <c r="D1063" s="146" t="s">
        <v>161</v>
      </c>
      <c r="F1063" s="147" t="s">
        <v>801</v>
      </c>
      <c r="I1063" s="148"/>
      <c r="L1063" s="34"/>
      <c r="M1063" s="149"/>
      <c r="T1063" s="55"/>
      <c r="AT1063" s="19" t="s">
        <v>161</v>
      </c>
      <c r="AU1063" s="19" t="s">
        <v>82</v>
      </c>
    </row>
    <row r="1064" spans="2:65" s="1" customFormat="1" ht="16.5" customHeight="1">
      <c r="B1064" s="34"/>
      <c r="C1064" s="133" t="s">
        <v>802</v>
      </c>
      <c r="D1064" s="133" t="s">
        <v>154</v>
      </c>
      <c r="E1064" s="134" t="s">
        <v>803</v>
      </c>
      <c r="F1064" s="135" t="s">
        <v>804</v>
      </c>
      <c r="G1064" s="136" t="s">
        <v>157</v>
      </c>
      <c r="H1064" s="137">
        <v>50</v>
      </c>
      <c r="I1064" s="138"/>
      <c r="J1064" s="139">
        <f>ROUND(I1064*H1064,2)</f>
        <v>0</v>
      </c>
      <c r="K1064" s="135" t="s">
        <v>158</v>
      </c>
      <c r="L1064" s="34"/>
      <c r="M1064" s="140" t="s">
        <v>19</v>
      </c>
      <c r="N1064" s="141" t="s">
        <v>43</v>
      </c>
      <c r="P1064" s="142">
        <f>O1064*H1064</f>
        <v>0</v>
      </c>
      <c r="Q1064" s="142">
        <v>2.7999999999999998E-4</v>
      </c>
      <c r="R1064" s="142">
        <f>Q1064*H1064</f>
        <v>1.3999999999999999E-2</v>
      </c>
      <c r="S1064" s="142">
        <v>0</v>
      </c>
      <c r="T1064" s="143">
        <f>S1064*H1064</f>
        <v>0</v>
      </c>
      <c r="AR1064" s="144" t="s">
        <v>274</v>
      </c>
      <c r="AT1064" s="144" t="s">
        <v>154</v>
      </c>
      <c r="AU1064" s="144" t="s">
        <v>82</v>
      </c>
      <c r="AY1064" s="19" t="s">
        <v>152</v>
      </c>
      <c r="BE1064" s="145">
        <f>IF(N1064="základní",J1064,0)</f>
        <v>0</v>
      </c>
      <c r="BF1064" s="145">
        <f>IF(N1064="snížená",J1064,0)</f>
        <v>0</v>
      </c>
      <c r="BG1064" s="145">
        <f>IF(N1064="zákl. přenesená",J1064,0)</f>
        <v>0</v>
      </c>
      <c r="BH1064" s="145">
        <f>IF(N1064="sníž. přenesená",J1064,0)</f>
        <v>0</v>
      </c>
      <c r="BI1064" s="145">
        <f>IF(N1064="nulová",J1064,0)</f>
        <v>0</v>
      </c>
      <c r="BJ1064" s="19" t="s">
        <v>80</v>
      </c>
      <c r="BK1064" s="145">
        <f>ROUND(I1064*H1064,2)</f>
        <v>0</v>
      </c>
      <c r="BL1064" s="19" t="s">
        <v>274</v>
      </c>
      <c r="BM1064" s="144" t="s">
        <v>805</v>
      </c>
    </row>
    <row r="1065" spans="2:65" s="1" customFormat="1" ht="10">
      <c r="B1065" s="34"/>
      <c r="D1065" s="146" t="s">
        <v>161</v>
      </c>
      <c r="F1065" s="147" t="s">
        <v>806</v>
      </c>
      <c r="I1065" s="148"/>
      <c r="L1065" s="34"/>
      <c r="M1065" s="149"/>
      <c r="T1065" s="55"/>
      <c r="AT1065" s="19" t="s">
        <v>161</v>
      </c>
      <c r="AU1065" s="19" t="s">
        <v>82</v>
      </c>
    </row>
    <row r="1066" spans="2:65" s="12" customFormat="1" ht="10">
      <c r="B1066" s="150"/>
      <c r="D1066" s="151" t="s">
        <v>163</v>
      </c>
      <c r="E1066" s="152" t="s">
        <v>19</v>
      </c>
      <c r="F1066" s="153" t="s">
        <v>807</v>
      </c>
      <c r="H1066" s="154">
        <v>50</v>
      </c>
      <c r="I1066" s="155"/>
      <c r="L1066" s="150"/>
      <c r="M1066" s="156"/>
      <c r="T1066" s="157"/>
      <c r="AT1066" s="152" t="s">
        <v>163</v>
      </c>
      <c r="AU1066" s="152" t="s">
        <v>82</v>
      </c>
      <c r="AV1066" s="12" t="s">
        <v>82</v>
      </c>
      <c r="AW1066" s="12" t="s">
        <v>33</v>
      </c>
      <c r="AX1066" s="12" t="s">
        <v>80</v>
      </c>
      <c r="AY1066" s="152" t="s">
        <v>152</v>
      </c>
    </row>
    <row r="1067" spans="2:65" s="11" customFormat="1" ht="25.9" customHeight="1">
      <c r="B1067" s="121"/>
      <c r="D1067" s="122" t="s">
        <v>71</v>
      </c>
      <c r="E1067" s="123" t="s">
        <v>582</v>
      </c>
      <c r="F1067" s="123" t="s">
        <v>808</v>
      </c>
      <c r="I1067" s="124"/>
      <c r="J1067" s="125">
        <f>BK1067</f>
        <v>0</v>
      </c>
      <c r="L1067" s="121"/>
      <c r="M1067" s="126"/>
      <c r="P1067" s="127">
        <f>P1068</f>
        <v>0</v>
      </c>
      <c r="R1067" s="127">
        <f>R1068</f>
        <v>0</v>
      </c>
      <c r="T1067" s="128">
        <f>T1068</f>
        <v>0</v>
      </c>
      <c r="AR1067" s="122" t="s">
        <v>95</v>
      </c>
      <c r="AT1067" s="129" t="s">
        <v>71</v>
      </c>
      <c r="AU1067" s="129" t="s">
        <v>72</v>
      </c>
      <c r="AY1067" s="122" t="s">
        <v>152</v>
      </c>
      <c r="BK1067" s="130">
        <f>BK1068</f>
        <v>0</v>
      </c>
    </row>
    <row r="1068" spans="2:65" s="11" customFormat="1" ht="22.75" customHeight="1">
      <c r="B1068" s="121"/>
      <c r="D1068" s="122" t="s">
        <v>71</v>
      </c>
      <c r="E1068" s="131" t="s">
        <v>809</v>
      </c>
      <c r="F1068" s="131" t="s">
        <v>810</v>
      </c>
      <c r="I1068" s="124"/>
      <c r="J1068" s="132">
        <f>BK1068</f>
        <v>0</v>
      </c>
      <c r="L1068" s="121"/>
      <c r="M1068" s="126"/>
      <c r="P1068" s="127">
        <f>SUM(P1069:P1072)</f>
        <v>0</v>
      </c>
      <c r="R1068" s="127">
        <f>SUM(R1069:R1072)</f>
        <v>0</v>
      </c>
      <c r="T1068" s="128">
        <f>SUM(T1069:T1072)</f>
        <v>0</v>
      </c>
      <c r="AR1068" s="122" t="s">
        <v>95</v>
      </c>
      <c r="AT1068" s="129" t="s">
        <v>71</v>
      </c>
      <c r="AU1068" s="129" t="s">
        <v>80</v>
      </c>
      <c r="AY1068" s="122" t="s">
        <v>152</v>
      </c>
      <c r="BK1068" s="130">
        <f>SUM(BK1069:BK1072)</f>
        <v>0</v>
      </c>
    </row>
    <row r="1069" spans="2:65" s="1" customFormat="1" ht="33" customHeight="1">
      <c r="B1069" s="34"/>
      <c r="C1069" s="133" t="s">
        <v>811</v>
      </c>
      <c r="D1069" s="133" t="s">
        <v>154</v>
      </c>
      <c r="E1069" s="134" t="s">
        <v>812</v>
      </c>
      <c r="F1069" s="135" t="s">
        <v>813</v>
      </c>
      <c r="G1069" s="136" t="s">
        <v>416</v>
      </c>
      <c r="H1069" s="137">
        <v>5</v>
      </c>
      <c r="I1069" s="138"/>
      <c r="J1069" s="139">
        <f>ROUND(I1069*H1069,2)</f>
        <v>0</v>
      </c>
      <c r="K1069" s="135" t="s">
        <v>158</v>
      </c>
      <c r="L1069" s="34"/>
      <c r="M1069" s="140" t="s">
        <v>19</v>
      </c>
      <c r="N1069" s="141" t="s">
        <v>43</v>
      </c>
      <c r="P1069" s="142">
        <f>O1069*H1069</f>
        <v>0</v>
      </c>
      <c r="Q1069" s="142">
        <v>0</v>
      </c>
      <c r="R1069" s="142">
        <f>Q1069*H1069</f>
        <v>0</v>
      </c>
      <c r="S1069" s="142">
        <v>0</v>
      </c>
      <c r="T1069" s="143">
        <f>S1069*H1069</f>
        <v>0</v>
      </c>
      <c r="AR1069" s="144" t="s">
        <v>638</v>
      </c>
      <c r="AT1069" s="144" t="s">
        <v>154</v>
      </c>
      <c r="AU1069" s="144" t="s">
        <v>82</v>
      </c>
      <c r="AY1069" s="19" t="s">
        <v>152</v>
      </c>
      <c r="BE1069" s="145">
        <f>IF(N1069="základní",J1069,0)</f>
        <v>0</v>
      </c>
      <c r="BF1069" s="145">
        <f>IF(N1069="snížená",J1069,0)</f>
        <v>0</v>
      </c>
      <c r="BG1069" s="145">
        <f>IF(N1069="zákl. přenesená",J1069,0)</f>
        <v>0</v>
      </c>
      <c r="BH1069" s="145">
        <f>IF(N1069="sníž. přenesená",J1069,0)</f>
        <v>0</v>
      </c>
      <c r="BI1069" s="145">
        <f>IF(N1069="nulová",J1069,0)</f>
        <v>0</v>
      </c>
      <c r="BJ1069" s="19" t="s">
        <v>80</v>
      </c>
      <c r="BK1069" s="145">
        <f>ROUND(I1069*H1069,2)</f>
        <v>0</v>
      </c>
      <c r="BL1069" s="19" t="s">
        <v>638</v>
      </c>
      <c r="BM1069" s="144" t="s">
        <v>814</v>
      </c>
    </row>
    <row r="1070" spans="2:65" s="1" customFormat="1" ht="10">
      <c r="B1070" s="34"/>
      <c r="D1070" s="146" t="s">
        <v>161</v>
      </c>
      <c r="F1070" s="147" t="s">
        <v>815</v>
      </c>
      <c r="I1070" s="148"/>
      <c r="L1070" s="34"/>
      <c r="M1070" s="149"/>
      <c r="T1070" s="55"/>
      <c r="AT1070" s="19" t="s">
        <v>161</v>
      </c>
      <c r="AU1070" s="19" t="s">
        <v>82</v>
      </c>
    </row>
    <row r="1071" spans="2:65" s="1" customFormat="1" ht="33" customHeight="1">
      <c r="B1071" s="34"/>
      <c r="C1071" s="133" t="s">
        <v>816</v>
      </c>
      <c r="D1071" s="133" t="s">
        <v>154</v>
      </c>
      <c r="E1071" s="134" t="s">
        <v>817</v>
      </c>
      <c r="F1071" s="135" t="s">
        <v>818</v>
      </c>
      <c r="G1071" s="136" t="s">
        <v>416</v>
      </c>
      <c r="H1071" s="137">
        <v>5</v>
      </c>
      <c r="I1071" s="138"/>
      <c r="J1071" s="139">
        <f>ROUND(I1071*H1071,2)</f>
        <v>0</v>
      </c>
      <c r="K1071" s="135" t="s">
        <v>158</v>
      </c>
      <c r="L1071" s="34"/>
      <c r="M1071" s="140" t="s">
        <v>19</v>
      </c>
      <c r="N1071" s="141" t="s">
        <v>43</v>
      </c>
      <c r="P1071" s="142">
        <f>O1071*H1071</f>
        <v>0</v>
      </c>
      <c r="Q1071" s="142">
        <v>0</v>
      </c>
      <c r="R1071" s="142">
        <f>Q1071*H1071</f>
        <v>0</v>
      </c>
      <c r="S1071" s="142">
        <v>0</v>
      </c>
      <c r="T1071" s="143">
        <f>S1071*H1071</f>
        <v>0</v>
      </c>
      <c r="AR1071" s="144" t="s">
        <v>638</v>
      </c>
      <c r="AT1071" s="144" t="s">
        <v>154</v>
      </c>
      <c r="AU1071" s="144" t="s">
        <v>82</v>
      </c>
      <c r="AY1071" s="19" t="s">
        <v>152</v>
      </c>
      <c r="BE1071" s="145">
        <f>IF(N1071="základní",J1071,0)</f>
        <v>0</v>
      </c>
      <c r="BF1071" s="145">
        <f>IF(N1071="snížená",J1071,0)</f>
        <v>0</v>
      </c>
      <c r="BG1071" s="145">
        <f>IF(N1071="zákl. přenesená",J1071,0)</f>
        <v>0</v>
      </c>
      <c r="BH1071" s="145">
        <f>IF(N1071="sníž. přenesená",J1071,0)</f>
        <v>0</v>
      </c>
      <c r="BI1071" s="145">
        <f>IF(N1071="nulová",J1071,0)</f>
        <v>0</v>
      </c>
      <c r="BJ1071" s="19" t="s">
        <v>80</v>
      </c>
      <c r="BK1071" s="145">
        <f>ROUND(I1071*H1071,2)</f>
        <v>0</v>
      </c>
      <c r="BL1071" s="19" t="s">
        <v>638</v>
      </c>
      <c r="BM1071" s="144" t="s">
        <v>819</v>
      </c>
    </row>
    <row r="1072" spans="2:65" s="1" customFormat="1" ht="10">
      <c r="B1072" s="34"/>
      <c r="D1072" s="146" t="s">
        <v>161</v>
      </c>
      <c r="F1072" s="147" t="s">
        <v>820</v>
      </c>
      <c r="I1072" s="148"/>
      <c r="L1072" s="34"/>
      <c r="M1072" s="189"/>
      <c r="N1072" s="190"/>
      <c r="O1072" s="190"/>
      <c r="P1072" s="190"/>
      <c r="Q1072" s="190"/>
      <c r="R1072" s="190"/>
      <c r="S1072" s="190"/>
      <c r="T1072" s="191"/>
      <c r="AT1072" s="19" t="s">
        <v>161</v>
      </c>
      <c r="AU1072" s="19" t="s">
        <v>82</v>
      </c>
    </row>
    <row r="1073" spans="2:12" s="1" customFormat="1" ht="7" customHeight="1">
      <c r="B1073" s="43"/>
      <c r="C1073" s="44"/>
      <c r="D1073" s="44"/>
      <c r="E1073" s="44"/>
      <c r="F1073" s="44"/>
      <c r="G1073" s="44"/>
      <c r="H1073" s="44"/>
      <c r="I1073" s="44"/>
      <c r="J1073" s="44"/>
      <c r="K1073" s="44"/>
      <c r="L1073" s="34"/>
    </row>
  </sheetData>
  <sheetProtection algorithmName="SHA-512" hashValue="0HuDrsYM6fqFL9B3EoX9tdaCR56rqDNARICWcKmwE9zrVYHf11wYnHAvsPSJEJjoCK0gfV47NEViHKnLVtf+gw==" saltValue="X7yN8GXZ7K0fquenqIFHW7N58FoC6lX17CAb0cupnGRInSo3kP9e7tvAHM8SVInf+yW4h9durairOCscFYImEQ==" spinCount="100000" sheet="1" objects="1" scenarios="1" formatColumns="0" formatRows="0" autoFilter="0"/>
  <autoFilter ref="C96:K1072" xr:uid="{00000000-0009-0000-0000-000001000000}"/>
  <mergeCells count="9">
    <mergeCell ref="E50:H50"/>
    <mergeCell ref="E87:H87"/>
    <mergeCell ref="E89:H89"/>
    <mergeCell ref="L2:V2"/>
    <mergeCell ref="E7:H7"/>
    <mergeCell ref="E9:H9"/>
    <mergeCell ref="E18:H18"/>
    <mergeCell ref="E27:H27"/>
    <mergeCell ref="E48:H48"/>
  </mergeCells>
  <hyperlinks>
    <hyperlink ref="F101" r:id="rId1" xr:uid="{00000000-0004-0000-0100-000000000000}"/>
    <hyperlink ref="F104" r:id="rId2" xr:uid="{00000000-0004-0000-0100-000001000000}"/>
    <hyperlink ref="F107" r:id="rId3" xr:uid="{00000000-0004-0000-0100-000002000000}"/>
    <hyperlink ref="F111" r:id="rId4" xr:uid="{00000000-0004-0000-0100-000003000000}"/>
    <hyperlink ref="F115" r:id="rId5" xr:uid="{00000000-0004-0000-0100-000004000000}"/>
    <hyperlink ref="F120" r:id="rId6" xr:uid="{00000000-0004-0000-0100-000005000000}"/>
    <hyperlink ref="F122" r:id="rId7" xr:uid="{00000000-0004-0000-0100-000006000000}"/>
    <hyperlink ref="F143" r:id="rId8" xr:uid="{00000000-0004-0000-0100-000007000000}"/>
    <hyperlink ref="F152" r:id="rId9" xr:uid="{00000000-0004-0000-0100-000008000000}"/>
    <hyperlink ref="F161" r:id="rId10" xr:uid="{00000000-0004-0000-0100-000009000000}"/>
    <hyperlink ref="F172" r:id="rId11" xr:uid="{00000000-0004-0000-0100-00000A000000}"/>
    <hyperlink ref="F187" r:id="rId12" xr:uid="{00000000-0004-0000-0100-00000B000000}"/>
    <hyperlink ref="F202" r:id="rId13" xr:uid="{00000000-0004-0000-0100-00000C000000}"/>
    <hyperlink ref="F209" r:id="rId14" xr:uid="{00000000-0004-0000-0100-00000D000000}"/>
    <hyperlink ref="F216" r:id="rId15" xr:uid="{00000000-0004-0000-0100-00000E000000}"/>
    <hyperlink ref="F246" r:id="rId16" xr:uid="{00000000-0004-0000-0100-00000F000000}"/>
    <hyperlink ref="F249" r:id="rId17" xr:uid="{00000000-0004-0000-0100-000010000000}"/>
    <hyperlink ref="F252" r:id="rId18" xr:uid="{00000000-0004-0000-0100-000011000000}"/>
    <hyperlink ref="F255" r:id="rId19" xr:uid="{00000000-0004-0000-0100-000012000000}"/>
    <hyperlink ref="F259" r:id="rId20" xr:uid="{00000000-0004-0000-0100-000013000000}"/>
    <hyperlink ref="F263" r:id="rId21" xr:uid="{00000000-0004-0000-0100-000014000000}"/>
    <hyperlink ref="F268" r:id="rId22" xr:uid="{00000000-0004-0000-0100-000015000000}"/>
    <hyperlink ref="F279" r:id="rId23" xr:uid="{00000000-0004-0000-0100-000016000000}"/>
    <hyperlink ref="F294" r:id="rId24" xr:uid="{00000000-0004-0000-0100-000017000000}"/>
    <hyperlink ref="F306" r:id="rId25" xr:uid="{00000000-0004-0000-0100-000018000000}"/>
    <hyperlink ref="F310" r:id="rId26" xr:uid="{00000000-0004-0000-0100-000019000000}"/>
    <hyperlink ref="F314" r:id="rId27" xr:uid="{00000000-0004-0000-0100-00001A000000}"/>
    <hyperlink ref="F321" r:id="rId28" xr:uid="{00000000-0004-0000-0100-00001B000000}"/>
    <hyperlink ref="F325" r:id="rId29" xr:uid="{00000000-0004-0000-0100-00001C000000}"/>
    <hyperlink ref="F328" r:id="rId30" xr:uid="{00000000-0004-0000-0100-00001D000000}"/>
    <hyperlink ref="F337" r:id="rId31" xr:uid="{00000000-0004-0000-0100-00001E000000}"/>
    <hyperlink ref="F344" r:id="rId32" xr:uid="{00000000-0004-0000-0100-00001F000000}"/>
    <hyperlink ref="F351" r:id="rId33" xr:uid="{00000000-0004-0000-0100-000020000000}"/>
    <hyperlink ref="F358" r:id="rId34" xr:uid="{00000000-0004-0000-0100-000021000000}"/>
    <hyperlink ref="F365" r:id="rId35" xr:uid="{00000000-0004-0000-0100-000022000000}"/>
    <hyperlink ref="F372" r:id="rId36" xr:uid="{00000000-0004-0000-0100-000023000000}"/>
    <hyperlink ref="F376" r:id="rId37" xr:uid="{00000000-0004-0000-0100-000024000000}"/>
    <hyperlink ref="F383" r:id="rId38" xr:uid="{00000000-0004-0000-0100-000025000000}"/>
    <hyperlink ref="F390" r:id="rId39" xr:uid="{00000000-0004-0000-0100-000026000000}"/>
    <hyperlink ref="F397" r:id="rId40" xr:uid="{00000000-0004-0000-0100-000027000000}"/>
    <hyperlink ref="F400" r:id="rId41" xr:uid="{00000000-0004-0000-0100-000028000000}"/>
    <hyperlink ref="F402" r:id="rId42" xr:uid="{00000000-0004-0000-0100-000029000000}"/>
    <hyperlink ref="F404" r:id="rId43" xr:uid="{00000000-0004-0000-0100-00002A000000}"/>
    <hyperlink ref="F407" r:id="rId44" xr:uid="{00000000-0004-0000-0100-00002B000000}"/>
    <hyperlink ref="F410" r:id="rId45" xr:uid="{00000000-0004-0000-0100-00002C000000}"/>
    <hyperlink ref="F414" r:id="rId46" xr:uid="{00000000-0004-0000-0100-00002D000000}"/>
    <hyperlink ref="F420" r:id="rId47" xr:uid="{00000000-0004-0000-0100-00002E000000}"/>
    <hyperlink ref="F425" r:id="rId48" xr:uid="{00000000-0004-0000-0100-00002F000000}"/>
    <hyperlink ref="F464" r:id="rId49" xr:uid="{00000000-0004-0000-0100-000030000000}"/>
    <hyperlink ref="F478" r:id="rId50" xr:uid="{00000000-0004-0000-0100-000031000000}"/>
    <hyperlink ref="F481" r:id="rId51" xr:uid="{00000000-0004-0000-0100-000032000000}"/>
    <hyperlink ref="F488" r:id="rId52" xr:uid="{00000000-0004-0000-0100-000033000000}"/>
    <hyperlink ref="F491" r:id="rId53" xr:uid="{00000000-0004-0000-0100-000034000000}"/>
    <hyperlink ref="F511" r:id="rId54" xr:uid="{00000000-0004-0000-0100-000035000000}"/>
    <hyperlink ref="F514" r:id="rId55" xr:uid="{00000000-0004-0000-0100-000036000000}"/>
    <hyperlink ref="F516" r:id="rId56" xr:uid="{00000000-0004-0000-0100-000037000000}"/>
    <hyperlink ref="F518" r:id="rId57" xr:uid="{00000000-0004-0000-0100-000038000000}"/>
    <hyperlink ref="F522" r:id="rId58" xr:uid="{00000000-0004-0000-0100-000039000000}"/>
    <hyperlink ref="F524" r:id="rId59" xr:uid="{00000000-0004-0000-0100-00003A000000}"/>
    <hyperlink ref="F537" r:id="rId60" xr:uid="{00000000-0004-0000-0100-00003B000000}"/>
    <hyperlink ref="F693" r:id="rId61" xr:uid="{00000000-0004-0000-0100-00003C000000}"/>
    <hyperlink ref="F724" r:id="rId62" xr:uid="{00000000-0004-0000-0100-00003D000000}"/>
    <hyperlink ref="F726" r:id="rId63" xr:uid="{00000000-0004-0000-0100-00003E000000}"/>
    <hyperlink ref="F918" r:id="rId64" xr:uid="{00000000-0004-0000-0100-00003F000000}"/>
    <hyperlink ref="F1063" r:id="rId65" xr:uid="{00000000-0004-0000-0100-000040000000}"/>
    <hyperlink ref="F1065" r:id="rId66" xr:uid="{00000000-0004-0000-0100-000041000000}"/>
    <hyperlink ref="F1070" r:id="rId67" xr:uid="{00000000-0004-0000-0100-000042000000}"/>
    <hyperlink ref="F1072" r:id="rId68" xr:uid="{00000000-0004-0000-0100-00004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70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AT2" s="19" t="s">
        <v>89</v>
      </c>
    </row>
    <row r="3" spans="2:46" ht="7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pans="2:46" ht="25" customHeight="1">
      <c r="B4" s="22"/>
      <c r="D4" s="23" t="s">
        <v>112</v>
      </c>
      <c r="L4" s="22"/>
      <c r="M4" s="92" t="s">
        <v>10</v>
      </c>
      <c r="AT4" s="19" t="s">
        <v>4</v>
      </c>
    </row>
    <row r="5" spans="2:46" ht="7" customHeight="1">
      <c r="B5" s="22"/>
      <c r="L5" s="22"/>
    </row>
    <row r="6" spans="2:46" ht="12" customHeight="1">
      <c r="B6" s="22"/>
      <c r="D6" s="29" t="s">
        <v>16</v>
      </c>
      <c r="L6" s="22"/>
    </row>
    <row r="7" spans="2:46" ht="16.5" customHeight="1">
      <c r="B7" s="22"/>
      <c r="E7" s="332" t="str">
        <f>'Rekapitulace stavby'!K6</f>
        <v>Mateřská škola křesťanská Opava, Mnišská - rekonstrukce elektroinstalace</v>
      </c>
      <c r="F7" s="333"/>
      <c r="G7" s="333"/>
      <c r="H7" s="333"/>
      <c r="L7" s="22"/>
    </row>
    <row r="8" spans="2:46" ht="12" customHeight="1">
      <c r="B8" s="22"/>
      <c r="D8" s="29" t="s">
        <v>113</v>
      </c>
      <c r="L8" s="22"/>
    </row>
    <row r="9" spans="2:46" s="1" customFormat="1" ht="16.5" customHeight="1">
      <c r="B9" s="34"/>
      <c r="E9" s="332" t="s">
        <v>821</v>
      </c>
      <c r="F9" s="334"/>
      <c r="G9" s="334"/>
      <c r="H9" s="334"/>
      <c r="L9" s="34"/>
    </row>
    <row r="10" spans="2:46" s="1" customFormat="1" ht="12" customHeight="1">
      <c r="B10" s="34"/>
      <c r="D10" s="29" t="s">
        <v>822</v>
      </c>
      <c r="L10" s="34"/>
    </row>
    <row r="11" spans="2:46" s="1" customFormat="1" ht="16.5" customHeight="1">
      <c r="B11" s="34"/>
      <c r="E11" s="295" t="s">
        <v>823</v>
      </c>
      <c r="F11" s="334"/>
      <c r="G11" s="334"/>
      <c r="H11" s="334"/>
      <c r="L11" s="34"/>
    </row>
    <row r="12" spans="2:46" s="1" customFormat="1" ht="10">
      <c r="B12" s="34"/>
      <c r="L12" s="34"/>
    </row>
    <row r="13" spans="2:46" s="1" customFormat="1" ht="12" customHeight="1">
      <c r="B13" s="34"/>
      <c r="D13" s="29" t="s">
        <v>18</v>
      </c>
      <c r="F13" s="27" t="s">
        <v>19</v>
      </c>
      <c r="I13" s="29" t="s">
        <v>20</v>
      </c>
      <c r="J13" s="27" t="s">
        <v>19</v>
      </c>
      <c r="L13" s="34"/>
    </row>
    <row r="14" spans="2:46" s="1" customFormat="1" ht="12" customHeight="1">
      <c r="B14" s="34"/>
      <c r="D14" s="29" t="s">
        <v>21</v>
      </c>
      <c r="F14" s="27" t="s">
        <v>22</v>
      </c>
      <c r="I14" s="29" t="s">
        <v>23</v>
      </c>
      <c r="J14" s="51" t="str">
        <f>'Rekapitulace stavby'!AN8</f>
        <v>30. 3. 2026</v>
      </c>
      <c r="L14" s="34"/>
    </row>
    <row r="15" spans="2:46" s="1" customFormat="1" ht="10.75" customHeight="1">
      <c r="B15" s="34"/>
      <c r="L15" s="34"/>
    </row>
    <row r="16" spans="2:46" s="1" customFormat="1" ht="12" customHeight="1">
      <c r="B16" s="34"/>
      <c r="D16" s="29" t="s">
        <v>25</v>
      </c>
      <c r="I16" s="29" t="s">
        <v>26</v>
      </c>
      <c r="J16" s="27" t="s">
        <v>19</v>
      </c>
      <c r="L16" s="34"/>
    </row>
    <row r="17" spans="2:12" s="1" customFormat="1" ht="18" customHeight="1">
      <c r="B17" s="34"/>
      <c r="E17" s="27" t="s">
        <v>27</v>
      </c>
      <c r="I17" s="29" t="s">
        <v>28</v>
      </c>
      <c r="J17" s="27" t="s">
        <v>19</v>
      </c>
      <c r="L17" s="34"/>
    </row>
    <row r="18" spans="2:12" s="1" customFormat="1" ht="7" customHeight="1">
      <c r="B18" s="34"/>
      <c r="L18" s="34"/>
    </row>
    <row r="19" spans="2:12" s="1" customFormat="1" ht="12" customHeight="1">
      <c r="B19" s="34"/>
      <c r="D19" s="29" t="s">
        <v>29</v>
      </c>
      <c r="I19" s="29" t="s">
        <v>26</v>
      </c>
      <c r="J19" s="30" t="str">
        <f>'Rekapitulace stavby'!AN13</f>
        <v>Vyplň údaj</v>
      </c>
      <c r="L19" s="34"/>
    </row>
    <row r="20" spans="2:12" s="1" customFormat="1" ht="18" customHeight="1">
      <c r="B20" s="34"/>
      <c r="E20" s="335" t="str">
        <f>'Rekapitulace stavby'!E14</f>
        <v>Vyplň údaj</v>
      </c>
      <c r="F20" s="301"/>
      <c r="G20" s="301"/>
      <c r="H20" s="301"/>
      <c r="I20" s="29" t="s">
        <v>28</v>
      </c>
      <c r="J20" s="30" t="str">
        <f>'Rekapitulace stavby'!AN14</f>
        <v>Vyplň údaj</v>
      </c>
      <c r="L20" s="34"/>
    </row>
    <row r="21" spans="2:12" s="1" customFormat="1" ht="7" customHeight="1">
      <c r="B21" s="34"/>
      <c r="L21" s="34"/>
    </row>
    <row r="22" spans="2:12" s="1" customFormat="1" ht="12" customHeight="1">
      <c r="B22" s="34"/>
      <c r="D22" s="29" t="s">
        <v>31</v>
      </c>
      <c r="I22" s="29" t="s">
        <v>26</v>
      </c>
      <c r="J22" s="27" t="s">
        <v>19</v>
      </c>
      <c r="L22" s="34"/>
    </row>
    <row r="23" spans="2:12" s="1" customFormat="1" ht="18" customHeight="1">
      <c r="B23" s="34"/>
      <c r="E23" s="27" t="s">
        <v>32</v>
      </c>
      <c r="I23" s="29" t="s">
        <v>28</v>
      </c>
      <c r="J23" s="27" t="s">
        <v>19</v>
      </c>
      <c r="L23" s="34"/>
    </row>
    <row r="24" spans="2:12" s="1" customFormat="1" ht="7" customHeight="1">
      <c r="B24" s="34"/>
      <c r="L24" s="34"/>
    </row>
    <row r="25" spans="2:12" s="1" customFormat="1" ht="12" customHeight="1">
      <c r="B25" s="34"/>
      <c r="D25" s="29" t="s">
        <v>34</v>
      </c>
      <c r="I25" s="29" t="s">
        <v>26</v>
      </c>
      <c r="J25" s="27" t="str">
        <f>IF('Rekapitulace stavby'!AN19="","",'Rekapitulace stavby'!AN19)</f>
        <v/>
      </c>
      <c r="L25" s="34"/>
    </row>
    <row r="26" spans="2:12" s="1" customFormat="1" ht="18" customHeight="1">
      <c r="B26" s="34"/>
      <c r="E26" s="27" t="str">
        <f>IF('Rekapitulace stavby'!E20="","",'Rekapitulace stavby'!E20)</f>
        <v xml:space="preserve"> </v>
      </c>
      <c r="I26" s="29" t="s">
        <v>28</v>
      </c>
      <c r="J26" s="27" t="str">
        <f>IF('Rekapitulace stavby'!AN20="","",'Rekapitulace stavby'!AN20)</f>
        <v/>
      </c>
      <c r="L26" s="34"/>
    </row>
    <row r="27" spans="2:12" s="1" customFormat="1" ht="7" customHeight="1">
      <c r="B27" s="34"/>
      <c r="L27" s="34"/>
    </row>
    <row r="28" spans="2:12" s="1" customFormat="1" ht="12" customHeight="1">
      <c r="B28" s="34"/>
      <c r="D28" s="29" t="s">
        <v>36</v>
      </c>
      <c r="L28" s="34"/>
    </row>
    <row r="29" spans="2:12" s="7" customFormat="1" ht="47.25" customHeight="1">
      <c r="B29" s="93"/>
      <c r="E29" s="306" t="s">
        <v>37</v>
      </c>
      <c r="F29" s="306"/>
      <c r="G29" s="306"/>
      <c r="H29" s="306"/>
      <c r="L29" s="93"/>
    </row>
    <row r="30" spans="2:12" s="1" customFormat="1" ht="7" customHeight="1">
      <c r="B30" s="34"/>
      <c r="L30" s="34"/>
    </row>
    <row r="31" spans="2:12" s="1" customFormat="1" ht="7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25.4" customHeight="1">
      <c r="B32" s="34"/>
      <c r="D32" s="94" t="s">
        <v>38</v>
      </c>
      <c r="J32" s="65">
        <f>ROUND(J99, 2)</f>
        <v>0</v>
      </c>
      <c r="L32" s="34"/>
    </row>
    <row r="33" spans="2:12" s="1" customFormat="1" ht="7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14.4" customHeight="1">
      <c r="B34" s="34"/>
      <c r="F34" s="37" t="s">
        <v>40</v>
      </c>
      <c r="I34" s="37" t="s">
        <v>39</v>
      </c>
      <c r="J34" s="37" t="s">
        <v>41</v>
      </c>
      <c r="L34" s="34"/>
    </row>
    <row r="35" spans="2:12" s="1" customFormat="1" ht="14.4" customHeight="1">
      <c r="B35" s="34"/>
      <c r="D35" s="54" t="s">
        <v>42</v>
      </c>
      <c r="E35" s="29" t="s">
        <v>43</v>
      </c>
      <c r="F35" s="85">
        <f>ROUND((SUM(BE99:BE269)),  2)</f>
        <v>0</v>
      </c>
      <c r="I35" s="95">
        <v>0.21</v>
      </c>
      <c r="J35" s="85">
        <f>ROUND(((SUM(BE99:BE269))*I35),  2)</f>
        <v>0</v>
      </c>
      <c r="L35" s="34"/>
    </row>
    <row r="36" spans="2:12" s="1" customFormat="1" ht="14.4" customHeight="1">
      <c r="B36" s="34"/>
      <c r="E36" s="29" t="s">
        <v>44</v>
      </c>
      <c r="F36" s="85">
        <f>ROUND((SUM(BF99:BF269)),  2)</f>
        <v>0</v>
      </c>
      <c r="I36" s="95">
        <v>0.12</v>
      </c>
      <c r="J36" s="85">
        <f>ROUND(((SUM(BF99:BF269))*I36),  2)</f>
        <v>0</v>
      </c>
      <c r="L36" s="34"/>
    </row>
    <row r="37" spans="2:12" s="1" customFormat="1" ht="14.4" hidden="1" customHeight="1">
      <c r="B37" s="34"/>
      <c r="E37" s="29" t="s">
        <v>45</v>
      </c>
      <c r="F37" s="85">
        <f>ROUND((SUM(BG99:BG269)),  2)</f>
        <v>0</v>
      </c>
      <c r="I37" s="95">
        <v>0.21</v>
      </c>
      <c r="J37" s="85">
        <f>0</f>
        <v>0</v>
      </c>
      <c r="L37" s="34"/>
    </row>
    <row r="38" spans="2:12" s="1" customFormat="1" ht="14.4" hidden="1" customHeight="1">
      <c r="B38" s="34"/>
      <c r="E38" s="29" t="s">
        <v>46</v>
      </c>
      <c r="F38" s="85">
        <f>ROUND((SUM(BH99:BH269)),  2)</f>
        <v>0</v>
      </c>
      <c r="I38" s="95">
        <v>0.12</v>
      </c>
      <c r="J38" s="85">
        <f>0</f>
        <v>0</v>
      </c>
      <c r="L38" s="34"/>
    </row>
    <row r="39" spans="2:12" s="1" customFormat="1" ht="14.4" hidden="1" customHeight="1">
      <c r="B39" s="34"/>
      <c r="E39" s="29" t="s">
        <v>47</v>
      </c>
      <c r="F39" s="85">
        <f>ROUND((SUM(BI99:BI269)),  2)</f>
        <v>0</v>
      </c>
      <c r="I39" s="95">
        <v>0</v>
      </c>
      <c r="J39" s="85">
        <f>0</f>
        <v>0</v>
      </c>
      <c r="L39" s="34"/>
    </row>
    <row r="40" spans="2:12" s="1" customFormat="1" ht="7" customHeight="1">
      <c r="B40" s="34"/>
      <c r="L40" s="34"/>
    </row>
    <row r="41" spans="2:12" s="1" customFormat="1" ht="25.4" customHeight="1">
      <c r="B41" s="34"/>
      <c r="C41" s="96"/>
      <c r="D41" s="97" t="s">
        <v>48</v>
      </c>
      <c r="E41" s="56"/>
      <c r="F41" s="56"/>
      <c r="G41" s="98" t="s">
        <v>49</v>
      </c>
      <c r="H41" s="99" t="s">
        <v>50</v>
      </c>
      <c r="I41" s="56"/>
      <c r="J41" s="100">
        <f>SUM(J32:J39)</f>
        <v>0</v>
      </c>
      <c r="K41" s="101"/>
      <c r="L41" s="34"/>
    </row>
    <row r="42" spans="2:12" s="1" customFormat="1" ht="14.4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4"/>
    </row>
    <row r="46" spans="2:12" s="1" customFormat="1" ht="7" customHeight="1"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34"/>
    </row>
    <row r="47" spans="2:12" s="1" customFormat="1" ht="25" customHeight="1">
      <c r="B47" s="34"/>
      <c r="C47" s="23" t="s">
        <v>115</v>
      </c>
      <c r="L47" s="34"/>
    </row>
    <row r="48" spans="2:12" s="1" customFormat="1" ht="7" customHeight="1">
      <c r="B48" s="34"/>
      <c r="L48" s="34"/>
    </row>
    <row r="49" spans="2:47" s="1" customFormat="1" ht="12" customHeight="1">
      <c r="B49" s="34"/>
      <c r="C49" s="29" t="s">
        <v>16</v>
      </c>
      <c r="L49" s="34"/>
    </row>
    <row r="50" spans="2:47" s="1" customFormat="1" ht="16.5" customHeight="1">
      <c r="B50" s="34"/>
      <c r="E50" s="332" t="str">
        <f>E7</f>
        <v>Mateřská škola křesťanská Opava, Mnišská - rekonstrukce elektroinstalace</v>
      </c>
      <c r="F50" s="333"/>
      <c r="G50" s="333"/>
      <c r="H50" s="333"/>
      <c r="L50" s="34"/>
    </row>
    <row r="51" spans="2:47" ht="12" customHeight="1">
      <c r="B51" s="22"/>
      <c r="C51" s="29" t="s">
        <v>113</v>
      </c>
      <c r="L51" s="22"/>
    </row>
    <row r="52" spans="2:47" s="1" customFormat="1" ht="16.5" customHeight="1">
      <c r="B52" s="34"/>
      <c r="E52" s="332" t="s">
        <v>821</v>
      </c>
      <c r="F52" s="334"/>
      <c r="G52" s="334"/>
      <c r="H52" s="334"/>
      <c r="L52" s="34"/>
    </row>
    <row r="53" spans="2:47" s="1" customFormat="1" ht="12" customHeight="1">
      <c r="B53" s="34"/>
      <c r="C53" s="29" t="s">
        <v>822</v>
      </c>
      <c r="L53" s="34"/>
    </row>
    <row r="54" spans="2:47" s="1" customFormat="1" ht="16.5" customHeight="1">
      <c r="B54" s="34"/>
      <c r="E54" s="295" t="str">
        <f>E11</f>
        <v>D.1.2.5 - Silnoproud + LPS</v>
      </c>
      <c r="F54" s="334"/>
      <c r="G54" s="334"/>
      <c r="H54" s="334"/>
      <c r="L54" s="34"/>
    </row>
    <row r="55" spans="2:47" s="1" customFormat="1" ht="7" customHeight="1">
      <c r="B55" s="34"/>
      <c r="L55" s="34"/>
    </row>
    <row r="56" spans="2:47" s="1" customFormat="1" ht="12" customHeight="1">
      <c r="B56" s="34"/>
      <c r="C56" s="29" t="s">
        <v>21</v>
      </c>
      <c r="F56" s="27" t="str">
        <f>F14</f>
        <v>Mnišská 5/7, 746 01 Opava</v>
      </c>
      <c r="I56" s="29" t="s">
        <v>23</v>
      </c>
      <c r="J56" s="51" t="str">
        <f>IF(J14="","",J14)</f>
        <v>30. 3. 2026</v>
      </c>
      <c r="L56" s="34"/>
    </row>
    <row r="57" spans="2:47" s="1" customFormat="1" ht="7" customHeight="1">
      <c r="B57" s="34"/>
      <c r="L57" s="34"/>
    </row>
    <row r="58" spans="2:47" s="1" customFormat="1" ht="15.15" customHeight="1">
      <c r="B58" s="34"/>
      <c r="C58" s="29" t="s">
        <v>25</v>
      </c>
      <c r="F58" s="27" t="str">
        <f>E17</f>
        <v>Statutární město Opava, Horní nám. 382/69, Opava</v>
      </c>
      <c r="I58" s="29" t="s">
        <v>31</v>
      </c>
      <c r="J58" s="32" t="str">
        <f>E23</f>
        <v>Ing. Jan Pospíšil</v>
      </c>
      <c r="L58" s="34"/>
    </row>
    <row r="59" spans="2:47" s="1" customFormat="1" ht="15.15" customHeight="1">
      <c r="B59" s="34"/>
      <c r="C59" s="29" t="s">
        <v>29</v>
      </c>
      <c r="F59" s="27" t="str">
        <f>IF(E20="","",E20)</f>
        <v>Vyplň údaj</v>
      </c>
      <c r="I59" s="29" t="s">
        <v>34</v>
      </c>
      <c r="J59" s="32" t="str">
        <f>E26</f>
        <v xml:space="preserve"> </v>
      </c>
      <c r="L59" s="34"/>
    </row>
    <row r="60" spans="2:47" s="1" customFormat="1" ht="10.25" customHeight="1">
      <c r="B60" s="34"/>
      <c r="L60" s="34"/>
    </row>
    <row r="61" spans="2:47" s="1" customFormat="1" ht="29.25" customHeight="1">
      <c r="B61" s="34"/>
      <c r="C61" s="102" t="s">
        <v>116</v>
      </c>
      <c r="D61" s="96"/>
      <c r="E61" s="96"/>
      <c r="F61" s="96"/>
      <c r="G61" s="96"/>
      <c r="H61" s="96"/>
      <c r="I61" s="96"/>
      <c r="J61" s="103" t="s">
        <v>117</v>
      </c>
      <c r="K61" s="96"/>
      <c r="L61" s="34"/>
    </row>
    <row r="62" spans="2:47" s="1" customFormat="1" ht="10.25" customHeight="1">
      <c r="B62" s="34"/>
      <c r="L62" s="34"/>
    </row>
    <row r="63" spans="2:47" s="1" customFormat="1" ht="22.75" customHeight="1">
      <c r="B63" s="34"/>
      <c r="C63" s="104" t="s">
        <v>70</v>
      </c>
      <c r="J63" s="65">
        <f>J99</f>
        <v>0</v>
      </c>
      <c r="L63" s="34"/>
      <c r="AU63" s="19" t="s">
        <v>118</v>
      </c>
    </row>
    <row r="64" spans="2:47" s="8" customFormat="1" ht="25" customHeight="1">
      <c r="B64" s="105"/>
      <c r="D64" s="106" t="s">
        <v>130</v>
      </c>
      <c r="E64" s="107"/>
      <c r="F64" s="107"/>
      <c r="G64" s="107"/>
      <c r="H64" s="107"/>
      <c r="I64" s="107"/>
      <c r="J64" s="108">
        <f>J100</f>
        <v>0</v>
      </c>
      <c r="L64" s="105"/>
    </row>
    <row r="65" spans="2:12" s="9" customFormat="1" ht="19.899999999999999" customHeight="1">
      <c r="B65" s="109"/>
      <c r="D65" s="110" t="s">
        <v>824</v>
      </c>
      <c r="E65" s="111"/>
      <c r="F65" s="111"/>
      <c r="G65" s="111"/>
      <c r="H65" s="111"/>
      <c r="I65" s="111"/>
      <c r="J65" s="112">
        <f>J101</f>
        <v>0</v>
      </c>
      <c r="L65" s="109"/>
    </row>
    <row r="66" spans="2:12" s="9" customFormat="1" ht="14.9" customHeight="1">
      <c r="B66" s="109"/>
      <c r="D66" s="110" t="s">
        <v>825</v>
      </c>
      <c r="E66" s="111"/>
      <c r="F66" s="111"/>
      <c r="G66" s="111"/>
      <c r="H66" s="111"/>
      <c r="I66" s="111"/>
      <c r="J66" s="112">
        <f>J102</f>
        <v>0</v>
      </c>
      <c r="L66" s="109"/>
    </row>
    <row r="67" spans="2:12" s="9" customFormat="1" ht="21.75" customHeight="1">
      <c r="B67" s="109"/>
      <c r="D67" s="110" t="s">
        <v>826</v>
      </c>
      <c r="E67" s="111"/>
      <c r="F67" s="111"/>
      <c r="G67" s="111"/>
      <c r="H67" s="111"/>
      <c r="I67" s="111"/>
      <c r="J67" s="112">
        <f>J103</f>
        <v>0</v>
      </c>
      <c r="L67" s="109"/>
    </row>
    <row r="68" spans="2:12" s="9" customFormat="1" ht="21.75" customHeight="1">
      <c r="B68" s="109"/>
      <c r="D68" s="110" t="s">
        <v>827</v>
      </c>
      <c r="E68" s="111"/>
      <c r="F68" s="111"/>
      <c r="G68" s="111"/>
      <c r="H68" s="111"/>
      <c r="I68" s="111"/>
      <c r="J68" s="112">
        <f>J109</f>
        <v>0</v>
      </c>
      <c r="L68" s="109"/>
    </row>
    <row r="69" spans="2:12" s="9" customFormat="1" ht="21.75" customHeight="1">
      <c r="B69" s="109"/>
      <c r="D69" s="110" t="s">
        <v>828</v>
      </c>
      <c r="E69" s="111"/>
      <c r="F69" s="111"/>
      <c r="G69" s="111"/>
      <c r="H69" s="111"/>
      <c r="I69" s="111"/>
      <c r="J69" s="112">
        <f>J156</f>
        <v>0</v>
      </c>
      <c r="L69" s="109"/>
    </row>
    <row r="70" spans="2:12" s="9" customFormat="1" ht="21.75" customHeight="1">
      <c r="B70" s="109"/>
      <c r="D70" s="110" t="s">
        <v>829</v>
      </c>
      <c r="E70" s="111"/>
      <c r="F70" s="111"/>
      <c r="G70" s="111"/>
      <c r="H70" s="111"/>
      <c r="I70" s="111"/>
      <c r="J70" s="112">
        <f>J171</f>
        <v>0</v>
      </c>
      <c r="L70" s="109"/>
    </row>
    <row r="71" spans="2:12" s="9" customFormat="1" ht="14.9" customHeight="1">
      <c r="B71" s="109"/>
      <c r="D71" s="110" t="s">
        <v>830</v>
      </c>
      <c r="E71" s="111"/>
      <c r="F71" s="111"/>
      <c r="G71" s="111"/>
      <c r="H71" s="111"/>
      <c r="I71" s="111"/>
      <c r="J71" s="112">
        <f>J189</f>
        <v>0</v>
      </c>
      <c r="L71" s="109"/>
    </row>
    <row r="72" spans="2:12" s="9" customFormat="1" ht="21.75" customHeight="1">
      <c r="B72" s="109"/>
      <c r="D72" s="110" t="s">
        <v>831</v>
      </c>
      <c r="E72" s="111"/>
      <c r="F72" s="111"/>
      <c r="G72" s="111"/>
      <c r="H72" s="111"/>
      <c r="I72" s="111"/>
      <c r="J72" s="112">
        <f>J190</f>
        <v>0</v>
      </c>
      <c r="L72" s="109"/>
    </row>
    <row r="73" spans="2:12" s="9" customFormat="1" ht="21.75" customHeight="1">
      <c r="B73" s="109"/>
      <c r="D73" s="110" t="s">
        <v>832</v>
      </c>
      <c r="E73" s="111"/>
      <c r="F73" s="111"/>
      <c r="G73" s="111"/>
      <c r="H73" s="111"/>
      <c r="I73" s="111"/>
      <c r="J73" s="112">
        <f>J196</f>
        <v>0</v>
      </c>
      <c r="L73" s="109"/>
    </row>
    <row r="74" spans="2:12" s="9" customFormat="1" ht="21.75" customHeight="1">
      <c r="B74" s="109"/>
      <c r="D74" s="110" t="s">
        <v>833</v>
      </c>
      <c r="E74" s="111"/>
      <c r="F74" s="111"/>
      <c r="G74" s="111"/>
      <c r="H74" s="111"/>
      <c r="I74" s="111"/>
      <c r="J74" s="112">
        <f>J238</f>
        <v>0</v>
      </c>
      <c r="L74" s="109"/>
    </row>
    <row r="75" spans="2:12" s="9" customFormat="1" ht="21.75" customHeight="1">
      <c r="B75" s="109"/>
      <c r="D75" s="110" t="s">
        <v>834</v>
      </c>
      <c r="E75" s="111"/>
      <c r="F75" s="111"/>
      <c r="G75" s="111"/>
      <c r="H75" s="111"/>
      <c r="I75" s="111"/>
      <c r="J75" s="112">
        <f>J241</f>
        <v>0</v>
      </c>
      <c r="L75" s="109"/>
    </row>
    <row r="76" spans="2:12" s="9" customFormat="1" ht="21.75" customHeight="1">
      <c r="B76" s="109"/>
      <c r="D76" s="110" t="s">
        <v>835</v>
      </c>
      <c r="E76" s="111"/>
      <c r="F76" s="111"/>
      <c r="G76" s="111"/>
      <c r="H76" s="111"/>
      <c r="I76" s="111"/>
      <c r="J76" s="112">
        <f>J259</f>
        <v>0</v>
      </c>
      <c r="L76" s="109"/>
    </row>
    <row r="77" spans="2:12" s="9" customFormat="1" ht="21.75" customHeight="1">
      <c r="B77" s="109"/>
      <c r="D77" s="110" t="s">
        <v>836</v>
      </c>
      <c r="E77" s="111"/>
      <c r="F77" s="111"/>
      <c r="G77" s="111"/>
      <c r="H77" s="111"/>
      <c r="I77" s="111"/>
      <c r="J77" s="112">
        <f>J261</f>
        <v>0</v>
      </c>
      <c r="L77" s="109"/>
    </row>
    <row r="78" spans="2:12" s="1" customFormat="1" ht="21.75" customHeight="1">
      <c r="B78" s="34"/>
      <c r="L78" s="34"/>
    </row>
    <row r="79" spans="2:12" s="1" customFormat="1" ht="7" customHeight="1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34"/>
    </row>
    <row r="83" spans="2:12" s="1" customFormat="1" ht="7" customHeight="1">
      <c r="B83" s="45"/>
      <c r="C83" s="46"/>
      <c r="D83" s="46"/>
      <c r="E83" s="46"/>
      <c r="F83" s="46"/>
      <c r="G83" s="46"/>
      <c r="H83" s="46"/>
      <c r="I83" s="46"/>
      <c r="J83" s="46"/>
      <c r="K83" s="46"/>
      <c r="L83" s="34"/>
    </row>
    <row r="84" spans="2:12" s="1" customFormat="1" ht="25" customHeight="1">
      <c r="B84" s="34"/>
      <c r="C84" s="23" t="s">
        <v>137</v>
      </c>
      <c r="L84" s="34"/>
    </row>
    <row r="85" spans="2:12" s="1" customFormat="1" ht="7" customHeight="1">
      <c r="B85" s="34"/>
      <c r="L85" s="34"/>
    </row>
    <row r="86" spans="2:12" s="1" customFormat="1" ht="12" customHeight="1">
      <c r="B86" s="34"/>
      <c r="C86" s="29" t="s">
        <v>16</v>
      </c>
      <c r="L86" s="34"/>
    </row>
    <row r="87" spans="2:12" s="1" customFormat="1" ht="16.5" customHeight="1">
      <c r="B87" s="34"/>
      <c r="E87" s="332" t="str">
        <f>E7</f>
        <v>Mateřská škola křesťanská Opava, Mnišská - rekonstrukce elektroinstalace</v>
      </c>
      <c r="F87" s="333"/>
      <c r="G87" s="333"/>
      <c r="H87" s="333"/>
      <c r="L87" s="34"/>
    </row>
    <row r="88" spans="2:12" ht="12" customHeight="1">
      <c r="B88" s="22"/>
      <c r="C88" s="29" t="s">
        <v>113</v>
      </c>
      <c r="L88" s="22"/>
    </row>
    <row r="89" spans="2:12" s="1" customFormat="1" ht="16.5" customHeight="1">
      <c r="B89" s="34"/>
      <c r="E89" s="332" t="s">
        <v>821</v>
      </c>
      <c r="F89" s="334"/>
      <c r="G89" s="334"/>
      <c r="H89" s="334"/>
      <c r="L89" s="34"/>
    </row>
    <row r="90" spans="2:12" s="1" customFormat="1" ht="12" customHeight="1">
      <c r="B90" s="34"/>
      <c r="C90" s="29" t="s">
        <v>822</v>
      </c>
      <c r="L90" s="34"/>
    </row>
    <row r="91" spans="2:12" s="1" customFormat="1" ht="16.5" customHeight="1">
      <c r="B91" s="34"/>
      <c r="E91" s="295" t="str">
        <f>E11</f>
        <v>D.1.2.5 - Silnoproud + LPS</v>
      </c>
      <c r="F91" s="334"/>
      <c r="G91" s="334"/>
      <c r="H91" s="334"/>
      <c r="L91" s="34"/>
    </row>
    <row r="92" spans="2:12" s="1" customFormat="1" ht="7" customHeight="1">
      <c r="B92" s="34"/>
      <c r="L92" s="34"/>
    </row>
    <row r="93" spans="2:12" s="1" customFormat="1" ht="12" customHeight="1">
      <c r="B93" s="34"/>
      <c r="C93" s="29" t="s">
        <v>21</v>
      </c>
      <c r="F93" s="27" t="str">
        <f>F14</f>
        <v>Mnišská 5/7, 746 01 Opava</v>
      </c>
      <c r="I93" s="29" t="s">
        <v>23</v>
      </c>
      <c r="J93" s="51" t="str">
        <f>IF(J14="","",J14)</f>
        <v>30. 3. 2026</v>
      </c>
      <c r="L93" s="34"/>
    </row>
    <row r="94" spans="2:12" s="1" customFormat="1" ht="7" customHeight="1">
      <c r="B94" s="34"/>
      <c r="L94" s="34"/>
    </row>
    <row r="95" spans="2:12" s="1" customFormat="1" ht="15.15" customHeight="1">
      <c r="B95" s="34"/>
      <c r="C95" s="29" t="s">
        <v>25</v>
      </c>
      <c r="F95" s="27" t="str">
        <f>E17</f>
        <v>Statutární město Opava, Horní nám. 382/69, Opava</v>
      </c>
      <c r="I95" s="29" t="s">
        <v>31</v>
      </c>
      <c r="J95" s="32" t="str">
        <f>E23</f>
        <v>Ing. Jan Pospíšil</v>
      </c>
      <c r="L95" s="34"/>
    </row>
    <row r="96" spans="2:12" s="1" customFormat="1" ht="15.15" customHeight="1">
      <c r="B96" s="34"/>
      <c r="C96" s="29" t="s">
        <v>29</v>
      </c>
      <c r="F96" s="27" t="str">
        <f>IF(E20="","",E20)</f>
        <v>Vyplň údaj</v>
      </c>
      <c r="I96" s="29" t="s">
        <v>34</v>
      </c>
      <c r="J96" s="32" t="str">
        <f>E26</f>
        <v xml:space="preserve"> </v>
      </c>
      <c r="L96" s="34"/>
    </row>
    <row r="97" spans="2:65" s="1" customFormat="1" ht="10.25" customHeight="1">
      <c r="B97" s="34"/>
      <c r="L97" s="34"/>
    </row>
    <row r="98" spans="2:65" s="10" customFormat="1" ht="29.25" customHeight="1">
      <c r="B98" s="113"/>
      <c r="C98" s="114" t="s">
        <v>138</v>
      </c>
      <c r="D98" s="115" t="s">
        <v>57</v>
      </c>
      <c r="E98" s="115" t="s">
        <v>53</v>
      </c>
      <c r="F98" s="115" t="s">
        <v>54</v>
      </c>
      <c r="G98" s="115" t="s">
        <v>139</v>
      </c>
      <c r="H98" s="115" t="s">
        <v>140</v>
      </c>
      <c r="I98" s="115" t="s">
        <v>141</v>
      </c>
      <c r="J98" s="115" t="s">
        <v>117</v>
      </c>
      <c r="K98" s="116" t="s">
        <v>142</v>
      </c>
      <c r="L98" s="113"/>
      <c r="M98" s="58" t="s">
        <v>19</v>
      </c>
      <c r="N98" s="59" t="s">
        <v>42</v>
      </c>
      <c r="O98" s="59" t="s">
        <v>143</v>
      </c>
      <c r="P98" s="59" t="s">
        <v>144</v>
      </c>
      <c r="Q98" s="59" t="s">
        <v>145</v>
      </c>
      <c r="R98" s="59" t="s">
        <v>146</v>
      </c>
      <c r="S98" s="59" t="s">
        <v>147</v>
      </c>
      <c r="T98" s="60" t="s">
        <v>148</v>
      </c>
    </row>
    <row r="99" spans="2:65" s="1" customFormat="1" ht="22.75" customHeight="1">
      <c r="B99" s="34"/>
      <c r="C99" s="63" t="s">
        <v>149</v>
      </c>
      <c r="J99" s="117">
        <f>BK99</f>
        <v>0</v>
      </c>
      <c r="L99" s="34"/>
      <c r="M99" s="61"/>
      <c r="N99" s="52"/>
      <c r="O99" s="52"/>
      <c r="P99" s="118">
        <f>P100</f>
        <v>0</v>
      </c>
      <c r="Q99" s="52"/>
      <c r="R99" s="118">
        <f>R100</f>
        <v>0</v>
      </c>
      <c r="S99" s="52"/>
      <c r="T99" s="119">
        <f>T100</f>
        <v>0</v>
      </c>
      <c r="AT99" s="19" t="s">
        <v>71</v>
      </c>
      <c r="AU99" s="19" t="s">
        <v>118</v>
      </c>
      <c r="BK99" s="120">
        <f>BK100</f>
        <v>0</v>
      </c>
    </row>
    <row r="100" spans="2:65" s="11" customFormat="1" ht="25.9" customHeight="1">
      <c r="B100" s="121"/>
      <c r="D100" s="122" t="s">
        <v>71</v>
      </c>
      <c r="E100" s="123" t="s">
        <v>506</v>
      </c>
      <c r="F100" s="123" t="s">
        <v>507</v>
      </c>
      <c r="I100" s="124"/>
      <c r="J100" s="125">
        <f>BK100</f>
        <v>0</v>
      </c>
      <c r="L100" s="121"/>
      <c r="M100" s="126"/>
      <c r="P100" s="127">
        <f>P101</f>
        <v>0</v>
      </c>
      <c r="R100" s="127">
        <f>R101</f>
        <v>0</v>
      </c>
      <c r="T100" s="128">
        <f>T101</f>
        <v>0</v>
      </c>
      <c r="AR100" s="122" t="s">
        <v>82</v>
      </c>
      <c r="AT100" s="129" t="s">
        <v>71</v>
      </c>
      <c r="AU100" s="129" t="s">
        <v>72</v>
      </c>
      <c r="AY100" s="122" t="s">
        <v>152</v>
      </c>
      <c r="BK100" s="130">
        <f>BK101</f>
        <v>0</v>
      </c>
    </row>
    <row r="101" spans="2:65" s="11" customFormat="1" ht="22.75" customHeight="1">
      <c r="B101" s="121"/>
      <c r="D101" s="122" t="s">
        <v>71</v>
      </c>
      <c r="E101" s="131" t="s">
        <v>837</v>
      </c>
      <c r="F101" s="131" t="s">
        <v>838</v>
      </c>
      <c r="I101" s="124"/>
      <c r="J101" s="132">
        <f>BK101</f>
        <v>0</v>
      </c>
      <c r="L101" s="121"/>
      <c r="M101" s="126"/>
      <c r="P101" s="127">
        <f>P102+P189</f>
        <v>0</v>
      </c>
      <c r="R101" s="127">
        <f>R102+R189</f>
        <v>0</v>
      </c>
      <c r="T101" s="128">
        <f>T102+T189</f>
        <v>0</v>
      </c>
      <c r="AR101" s="122" t="s">
        <v>82</v>
      </c>
      <c r="AT101" s="129" t="s">
        <v>71</v>
      </c>
      <c r="AU101" s="129" t="s">
        <v>80</v>
      </c>
      <c r="AY101" s="122" t="s">
        <v>152</v>
      </c>
      <c r="BK101" s="130">
        <f>BK102+BK189</f>
        <v>0</v>
      </c>
    </row>
    <row r="102" spans="2:65" s="11" customFormat="1" ht="20.9" customHeight="1">
      <c r="B102" s="121"/>
      <c r="D102" s="122" t="s">
        <v>71</v>
      </c>
      <c r="E102" s="131" t="s">
        <v>839</v>
      </c>
      <c r="F102" s="131" t="s">
        <v>840</v>
      </c>
      <c r="I102" s="124"/>
      <c r="J102" s="132">
        <f>BK102</f>
        <v>0</v>
      </c>
      <c r="L102" s="121"/>
      <c r="M102" s="126"/>
      <c r="P102" s="127">
        <f>P103+P109+P156+P171</f>
        <v>0</v>
      </c>
      <c r="R102" s="127">
        <f>R103+R109+R156+R171</f>
        <v>0</v>
      </c>
      <c r="T102" s="128">
        <f>T103+T109+T156+T171</f>
        <v>0</v>
      </c>
      <c r="AR102" s="122" t="s">
        <v>82</v>
      </c>
      <c r="AT102" s="129" t="s">
        <v>71</v>
      </c>
      <c r="AU102" s="129" t="s">
        <v>82</v>
      </c>
      <c r="AY102" s="122" t="s">
        <v>152</v>
      </c>
      <c r="BK102" s="130">
        <f>BK103+BK109+BK156+BK171</f>
        <v>0</v>
      </c>
    </row>
    <row r="103" spans="2:65" s="16" customFormat="1" ht="20.9" customHeight="1">
      <c r="B103" s="192"/>
      <c r="D103" s="193" t="s">
        <v>71</v>
      </c>
      <c r="E103" s="193" t="s">
        <v>841</v>
      </c>
      <c r="F103" s="193" t="s">
        <v>842</v>
      </c>
      <c r="I103" s="194"/>
      <c r="J103" s="195">
        <f>BK103</f>
        <v>0</v>
      </c>
      <c r="L103" s="192"/>
      <c r="M103" s="196"/>
      <c r="P103" s="197">
        <f>SUM(P104:P108)</f>
        <v>0</v>
      </c>
      <c r="R103" s="197">
        <f>SUM(R104:R108)</f>
        <v>0</v>
      </c>
      <c r="T103" s="198">
        <f>SUM(T104:T108)</f>
        <v>0</v>
      </c>
      <c r="AR103" s="193" t="s">
        <v>82</v>
      </c>
      <c r="AT103" s="199" t="s">
        <v>71</v>
      </c>
      <c r="AU103" s="199" t="s">
        <v>95</v>
      </c>
      <c r="AY103" s="193" t="s">
        <v>152</v>
      </c>
      <c r="BK103" s="200">
        <f>SUM(BK104:BK108)</f>
        <v>0</v>
      </c>
    </row>
    <row r="104" spans="2:65" s="1" customFormat="1" ht="66.75" customHeight="1">
      <c r="B104" s="34"/>
      <c r="C104" s="178" t="s">
        <v>80</v>
      </c>
      <c r="D104" s="178" t="s">
        <v>582</v>
      </c>
      <c r="E104" s="179" t="s">
        <v>843</v>
      </c>
      <c r="F104" s="180" t="s">
        <v>844</v>
      </c>
      <c r="G104" s="181" t="s">
        <v>269</v>
      </c>
      <c r="H104" s="182">
        <v>1</v>
      </c>
      <c r="I104" s="183"/>
      <c r="J104" s="184">
        <f>ROUND(I104*H104,2)</f>
        <v>0</v>
      </c>
      <c r="K104" s="180" t="s">
        <v>19</v>
      </c>
      <c r="L104" s="185"/>
      <c r="M104" s="186" t="s">
        <v>19</v>
      </c>
      <c r="N104" s="187" t="s">
        <v>43</v>
      </c>
      <c r="P104" s="142">
        <f>O104*H104</f>
        <v>0</v>
      </c>
      <c r="Q104" s="142">
        <v>0</v>
      </c>
      <c r="R104" s="142">
        <f>Q104*H104</f>
        <v>0</v>
      </c>
      <c r="S104" s="142">
        <v>0</v>
      </c>
      <c r="T104" s="143">
        <f>S104*H104</f>
        <v>0</v>
      </c>
      <c r="AR104" s="144" t="s">
        <v>396</v>
      </c>
      <c r="AT104" s="144" t="s">
        <v>582</v>
      </c>
      <c r="AU104" s="144" t="s">
        <v>159</v>
      </c>
      <c r="AY104" s="19" t="s">
        <v>152</v>
      </c>
      <c r="BE104" s="145">
        <f>IF(N104="základní",J104,0)</f>
        <v>0</v>
      </c>
      <c r="BF104" s="145">
        <f>IF(N104="snížená",J104,0)</f>
        <v>0</v>
      </c>
      <c r="BG104" s="145">
        <f>IF(N104="zákl. přenesená",J104,0)</f>
        <v>0</v>
      </c>
      <c r="BH104" s="145">
        <f>IF(N104="sníž. přenesená",J104,0)</f>
        <v>0</v>
      </c>
      <c r="BI104" s="145">
        <f>IF(N104="nulová",J104,0)</f>
        <v>0</v>
      </c>
      <c r="BJ104" s="19" t="s">
        <v>80</v>
      </c>
      <c r="BK104" s="145">
        <f>ROUND(I104*H104,2)</f>
        <v>0</v>
      </c>
      <c r="BL104" s="19" t="s">
        <v>274</v>
      </c>
      <c r="BM104" s="144" t="s">
        <v>845</v>
      </c>
    </row>
    <row r="105" spans="2:65" s="1" customFormat="1" ht="37.75" customHeight="1">
      <c r="B105" s="34"/>
      <c r="C105" s="178" t="s">
        <v>82</v>
      </c>
      <c r="D105" s="178" t="s">
        <v>582</v>
      </c>
      <c r="E105" s="179" t="s">
        <v>846</v>
      </c>
      <c r="F105" s="180" t="s">
        <v>847</v>
      </c>
      <c r="G105" s="181" t="s">
        <v>269</v>
      </c>
      <c r="H105" s="182">
        <v>1</v>
      </c>
      <c r="I105" s="183"/>
      <c r="J105" s="184">
        <f>ROUND(I105*H105,2)</f>
        <v>0</v>
      </c>
      <c r="K105" s="180" t="s">
        <v>19</v>
      </c>
      <c r="L105" s="185"/>
      <c r="M105" s="186" t="s">
        <v>19</v>
      </c>
      <c r="N105" s="187" t="s">
        <v>43</v>
      </c>
      <c r="P105" s="142">
        <f>O105*H105</f>
        <v>0</v>
      </c>
      <c r="Q105" s="142">
        <v>0</v>
      </c>
      <c r="R105" s="142">
        <f>Q105*H105</f>
        <v>0</v>
      </c>
      <c r="S105" s="142">
        <v>0</v>
      </c>
      <c r="T105" s="143">
        <f>S105*H105</f>
        <v>0</v>
      </c>
      <c r="AR105" s="144" t="s">
        <v>396</v>
      </c>
      <c r="AT105" s="144" t="s">
        <v>582</v>
      </c>
      <c r="AU105" s="144" t="s">
        <v>159</v>
      </c>
      <c r="AY105" s="19" t="s">
        <v>152</v>
      </c>
      <c r="BE105" s="145">
        <f>IF(N105="základní",J105,0)</f>
        <v>0</v>
      </c>
      <c r="BF105" s="145">
        <f>IF(N105="snížená",J105,0)</f>
        <v>0</v>
      </c>
      <c r="BG105" s="145">
        <f>IF(N105="zákl. přenesená",J105,0)</f>
        <v>0</v>
      </c>
      <c r="BH105" s="145">
        <f>IF(N105="sníž. přenesená",J105,0)</f>
        <v>0</v>
      </c>
      <c r="BI105" s="145">
        <f>IF(N105="nulová",J105,0)</f>
        <v>0</v>
      </c>
      <c r="BJ105" s="19" t="s">
        <v>80</v>
      </c>
      <c r="BK105" s="145">
        <f>ROUND(I105*H105,2)</f>
        <v>0</v>
      </c>
      <c r="BL105" s="19" t="s">
        <v>274</v>
      </c>
      <c r="BM105" s="144" t="s">
        <v>848</v>
      </c>
    </row>
    <row r="106" spans="2:65" s="1" customFormat="1" ht="37.75" customHeight="1">
      <c r="B106" s="34"/>
      <c r="C106" s="178" t="s">
        <v>95</v>
      </c>
      <c r="D106" s="178" t="s">
        <v>582</v>
      </c>
      <c r="E106" s="179" t="s">
        <v>849</v>
      </c>
      <c r="F106" s="180" t="s">
        <v>850</v>
      </c>
      <c r="G106" s="181" t="s">
        <v>269</v>
      </c>
      <c r="H106" s="182">
        <v>1</v>
      </c>
      <c r="I106" s="183"/>
      <c r="J106" s="184">
        <f>ROUND(I106*H106,2)</f>
        <v>0</v>
      </c>
      <c r="K106" s="180" t="s">
        <v>19</v>
      </c>
      <c r="L106" s="185"/>
      <c r="M106" s="186" t="s">
        <v>19</v>
      </c>
      <c r="N106" s="187" t="s">
        <v>43</v>
      </c>
      <c r="P106" s="142">
        <f>O106*H106</f>
        <v>0</v>
      </c>
      <c r="Q106" s="142">
        <v>0</v>
      </c>
      <c r="R106" s="142">
        <f>Q106*H106</f>
        <v>0</v>
      </c>
      <c r="S106" s="142">
        <v>0</v>
      </c>
      <c r="T106" s="143">
        <f>S106*H106</f>
        <v>0</v>
      </c>
      <c r="AR106" s="144" t="s">
        <v>396</v>
      </c>
      <c r="AT106" s="144" t="s">
        <v>582</v>
      </c>
      <c r="AU106" s="144" t="s">
        <v>159</v>
      </c>
      <c r="AY106" s="19" t="s">
        <v>152</v>
      </c>
      <c r="BE106" s="145">
        <f>IF(N106="základní",J106,0)</f>
        <v>0</v>
      </c>
      <c r="BF106" s="145">
        <f>IF(N106="snížená",J106,0)</f>
        <v>0</v>
      </c>
      <c r="BG106" s="145">
        <f>IF(N106="zákl. přenesená",J106,0)</f>
        <v>0</v>
      </c>
      <c r="BH106" s="145">
        <f>IF(N106="sníž. přenesená",J106,0)</f>
        <v>0</v>
      </c>
      <c r="BI106" s="145">
        <f>IF(N106="nulová",J106,0)</f>
        <v>0</v>
      </c>
      <c r="BJ106" s="19" t="s">
        <v>80</v>
      </c>
      <c r="BK106" s="145">
        <f>ROUND(I106*H106,2)</f>
        <v>0</v>
      </c>
      <c r="BL106" s="19" t="s">
        <v>274</v>
      </c>
      <c r="BM106" s="144" t="s">
        <v>851</v>
      </c>
    </row>
    <row r="107" spans="2:65" s="1" customFormat="1" ht="37.75" customHeight="1">
      <c r="B107" s="34"/>
      <c r="C107" s="178" t="s">
        <v>159</v>
      </c>
      <c r="D107" s="178" t="s">
        <v>582</v>
      </c>
      <c r="E107" s="179" t="s">
        <v>852</v>
      </c>
      <c r="F107" s="180" t="s">
        <v>853</v>
      </c>
      <c r="G107" s="181" t="s">
        <v>269</v>
      </c>
      <c r="H107" s="182">
        <v>1</v>
      </c>
      <c r="I107" s="183"/>
      <c r="J107" s="184">
        <f>ROUND(I107*H107,2)</f>
        <v>0</v>
      </c>
      <c r="K107" s="180" t="s">
        <v>19</v>
      </c>
      <c r="L107" s="185"/>
      <c r="M107" s="186" t="s">
        <v>19</v>
      </c>
      <c r="N107" s="187" t="s">
        <v>43</v>
      </c>
      <c r="P107" s="142">
        <f>O107*H107</f>
        <v>0</v>
      </c>
      <c r="Q107" s="142">
        <v>0</v>
      </c>
      <c r="R107" s="142">
        <f>Q107*H107</f>
        <v>0</v>
      </c>
      <c r="S107" s="142">
        <v>0</v>
      </c>
      <c r="T107" s="143">
        <f>S107*H107</f>
        <v>0</v>
      </c>
      <c r="AR107" s="144" t="s">
        <v>396</v>
      </c>
      <c r="AT107" s="144" t="s">
        <v>582</v>
      </c>
      <c r="AU107" s="144" t="s">
        <v>159</v>
      </c>
      <c r="AY107" s="19" t="s">
        <v>152</v>
      </c>
      <c r="BE107" s="145">
        <f>IF(N107="základní",J107,0)</f>
        <v>0</v>
      </c>
      <c r="BF107" s="145">
        <f>IF(N107="snížená",J107,0)</f>
        <v>0</v>
      </c>
      <c r="BG107" s="145">
        <f>IF(N107="zákl. přenesená",J107,0)</f>
        <v>0</v>
      </c>
      <c r="BH107" s="145">
        <f>IF(N107="sníž. přenesená",J107,0)</f>
        <v>0</v>
      </c>
      <c r="BI107" s="145">
        <f>IF(N107="nulová",J107,0)</f>
        <v>0</v>
      </c>
      <c r="BJ107" s="19" t="s">
        <v>80</v>
      </c>
      <c r="BK107" s="145">
        <f>ROUND(I107*H107,2)</f>
        <v>0</v>
      </c>
      <c r="BL107" s="19" t="s">
        <v>274</v>
      </c>
      <c r="BM107" s="144" t="s">
        <v>854</v>
      </c>
    </row>
    <row r="108" spans="2:65" s="1" customFormat="1" ht="33" customHeight="1">
      <c r="B108" s="34"/>
      <c r="C108" s="178" t="s">
        <v>184</v>
      </c>
      <c r="D108" s="178" t="s">
        <v>582</v>
      </c>
      <c r="E108" s="179" t="s">
        <v>855</v>
      </c>
      <c r="F108" s="180" t="s">
        <v>856</v>
      </c>
      <c r="G108" s="181" t="s">
        <v>269</v>
      </c>
      <c r="H108" s="182">
        <v>1</v>
      </c>
      <c r="I108" s="183"/>
      <c r="J108" s="184">
        <f>ROUND(I108*H108,2)</f>
        <v>0</v>
      </c>
      <c r="K108" s="180" t="s">
        <v>19</v>
      </c>
      <c r="L108" s="185"/>
      <c r="M108" s="186" t="s">
        <v>19</v>
      </c>
      <c r="N108" s="187" t="s">
        <v>43</v>
      </c>
      <c r="P108" s="142">
        <f>O108*H108</f>
        <v>0</v>
      </c>
      <c r="Q108" s="142">
        <v>0</v>
      </c>
      <c r="R108" s="142">
        <f>Q108*H108</f>
        <v>0</v>
      </c>
      <c r="S108" s="142">
        <v>0</v>
      </c>
      <c r="T108" s="143">
        <f>S108*H108</f>
        <v>0</v>
      </c>
      <c r="AR108" s="144" t="s">
        <v>396</v>
      </c>
      <c r="AT108" s="144" t="s">
        <v>582</v>
      </c>
      <c r="AU108" s="144" t="s">
        <v>159</v>
      </c>
      <c r="AY108" s="19" t="s">
        <v>152</v>
      </c>
      <c r="BE108" s="145">
        <f>IF(N108="základní",J108,0)</f>
        <v>0</v>
      </c>
      <c r="BF108" s="145">
        <f>IF(N108="snížená",J108,0)</f>
        <v>0</v>
      </c>
      <c r="BG108" s="145">
        <f>IF(N108="zákl. přenesená",J108,0)</f>
        <v>0</v>
      </c>
      <c r="BH108" s="145">
        <f>IF(N108="sníž. přenesená",J108,0)</f>
        <v>0</v>
      </c>
      <c r="BI108" s="145">
        <f>IF(N108="nulová",J108,0)</f>
        <v>0</v>
      </c>
      <c r="BJ108" s="19" t="s">
        <v>80</v>
      </c>
      <c r="BK108" s="145">
        <f>ROUND(I108*H108,2)</f>
        <v>0</v>
      </c>
      <c r="BL108" s="19" t="s">
        <v>274</v>
      </c>
      <c r="BM108" s="144" t="s">
        <v>857</v>
      </c>
    </row>
    <row r="109" spans="2:65" s="16" customFormat="1" ht="20.9" customHeight="1">
      <c r="B109" s="192"/>
      <c r="D109" s="193" t="s">
        <v>71</v>
      </c>
      <c r="E109" s="193" t="s">
        <v>858</v>
      </c>
      <c r="F109" s="193" t="s">
        <v>859</v>
      </c>
      <c r="I109" s="194"/>
      <c r="J109" s="195">
        <f>BK109</f>
        <v>0</v>
      </c>
      <c r="L109" s="192"/>
      <c r="M109" s="196"/>
      <c r="P109" s="197">
        <f>SUM(P110:P155)</f>
        <v>0</v>
      </c>
      <c r="R109" s="197">
        <f>SUM(R110:R155)</f>
        <v>0</v>
      </c>
      <c r="T109" s="198">
        <f>SUM(T110:T155)</f>
        <v>0</v>
      </c>
      <c r="AR109" s="193" t="s">
        <v>82</v>
      </c>
      <c r="AT109" s="199" t="s">
        <v>71</v>
      </c>
      <c r="AU109" s="199" t="s">
        <v>95</v>
      </c>
      <c r="AY109" s="193" t="s">
        <v>152</v>
      </c>
      <c r="BK109" s="200">
        <f>SUM(BK110:BK155)</f>
        <v>0</v>
      </c>
    </row>
    <row r="110" spans="2:65" s="1" customFormat="1" ht="16.5" customHeight="1">
      <c r="B110" s="34"/>
      <c r="C110" s="178" t="s">
        <v>191</v>
      </c>
      <c r="D110" s="178" t="s">
        <v>582</v>
      </c>
      <c r="E110" s="179" t="s">
        <v>860</v>
      </c>
      <c r="F110" s="180" t="s">
        <v>861</v>
      </c>
      <c r="G110" s="181" t="s">
        <v>269</v>
      </c>
      <c r="H110" s="182">
        <v>15</v>
      </c>
      <c r="I110" s="183"/>
      <c r="J110" s="184">
        <f t="shared" ref="J110:J155" si="0">ROUND(I110*H110,2)</f>
        <v>0</v>
      </c>
      <c r="K110" s="180" t="s">
        <v>19</v>
      </c>
      <c r="L110" s="185"/>
      <c r="M110" s="186" t="s">
        <v>19</v>
      </c>
      <c r="N110" s="187" t="s">
        <v>43</v>
      </c>
      <c r="P110" s="142">
        <f t="shared" ref="P110:P155" si="1">O110*H110</f>
        <v>0</v>
      </c>
      <c r="Q110" s="142">
        <v>0</v>
      </c>
      <c r="R110" s="142">
        <f t="shared" ref="R110:R155" si="2">Q110*H110</f>
        <v>0</v>
      </c>
      <c r="S110" s="142">
        <v>0</v>
      </c>
      <c r="T110" s="143">
        <f t="shared" ref="T110:T155" si="3">S110*H110</f>
        <v>0</v>
      </c>
      <c r="AR110" s="144" t="s">
        <v>396</v>
      </c>
      <c r="AT110" s="144" t="s">
        <v>582</v>
      </c>
      <c r="AU110" s="144" t="s">
        <v>159</v>
      </c>
      <c r="AY110" s="19" t="s">
        <v>152</v>
      </c>
      <c r="BE110" s="145">
        <f t="shared" ref="BE110:BE155" si="4">IF(N110="základní",J110,0)</f>
        <v>0</v>
      </c>
      <c r="BF110" s="145">
        <f t="shared" ref="BF110:BF155" si="5">IF(N110="snížená",J110,0)</f>
        <v>0</v>
      </c>
      <c r="BG110" s="145">
        <f t="shared" ref="BG110:BG155" si="6">IF(N110="zákl. přenesená",J110,0)</f>
        <v>0</v>
      </c>
      <c r="BH110" s="145">
        <f t="shared" ref="BH110:BH155" si="7">IF(N110="sníž. přenesená",J110,0)</f>
        <v>0</v>
      </c>
      <c r="BI110" s="145">
        <f t="shared" ref="BI110:BI155" si="8">IF(N110="nulová",J110,0)</f>
        <v>0</v>
      </c>
      <c r="BJ110" s="19" t="s">
        <v>80</v>
      </c>
      <c r="BK110" s="145">
        <f t="shared" ref="BK110:BK155" si="9">ROUND(I110*H110,2)</f>
        <v>0</v>
      </c>
      <c r="BL110" s="19" t="s">
        <v>274</v>
      </c>
      <c r="BM110" s="144" t="s">
        <v>862</v>
      </c>
    </row>
    <row r="111" spans="2:65" s="1" customFormat="1" ht="16.5" customHeight="1">
      <c r="B111" s="34"/>
      <c r="C111" s="178" t="s">
        <v>196</v>
      </c>
      <c r="D111" s="178" t="s">
        <v>582</v>
      </c>
      <c r="E111" s="179" t="s">
        <v>863</v>
      </c>
      <c r="F111" s="180" t="s">
        <v>864</v>
      </c>
      <c r="G111" s="181" t="s">
        <v>269</v>
      </c>
      <c r="H111" s="182">
        <v>22</v>
      </c>
      <c r="I111" s="183"/>
      <c r="J111" s="184">
        <f t="shared" si="0"/>
        <v>0</v>
      </c>
      <c r="K111" s="180" t="s">
        <v>19</v>
      </c>
      <c r="L111" s="185"/>
      <c r="M111" s="186" t="s">
        <v>19</v>
      </c>
      <c r="N111" s="187" t="s">
        <v>43</v>
      </c>
      <c r="P111" s="142">
        <f t="shared" si="1"/>
        <v>0</v>
      </c>
      <c r="Q111" s="142">
        <v>0</v>
      </c>
      <c r="R111" s="142">
        <f t="shared" si="2"/>
        <v>0</v>
      </c>
      <c r="S111" s="142">
        <v>0</v>
      </c>
      <c r="T111" s="143">
        <f t="shared" si="3"/>
        <v>0</v>
      </c>
      <c r="AR111" s="144" t="s">
        <v>396</v>
      </c>
      <c r="AT111" s="144" t="s">
        <v>582</v>
      </c>
      <c r="AU111" s="144" t="s">
        <v>159</v>
      </c>
      <c r="AY111" s="19" t="s">
        <v>152</v>
      </c>
      <c r="BE111" s="145">
        <f t="shared" si="4"/>
        <v>0</v>
      </c>
      <c r="BF111" s="145">
        <f t="shared" si="5"/>
        <v>0</v>
      </c>
      <c r="BG111" s="145">
        <f t="shared" si="6"/>
        <v>0</v>
      </c>
      <c r="BH111" s="145">
        <f t="shared" si="7"/>
        <v>0</v>
      </c>
      <c r="BI111" s="145">
        <f t="shared" si="8"/>
        <v>0</v>
      </c>
      <c r="BJ111" s="19" t="s">
        <v>80</v>
      </c>
      <c r="BK111" s="145">
        <f t="shared" si="9"/>
        <v>0</v>
      </c>
      <c r="BL111" s="19" t="s">
        <v>274</v>
      </c>
      <c r="BM111" s="144" t="s">
        <v>865</v>
      </c>
    </row>
    <row r="112" spans="2:65" s="1" customFormat="1" ht="16.5" customHeight="1">
      <c r="B112" s="34"/>
      <c r="C112" s="178" t="s">
        <v>203</v>
      </c>
      <c r="D112" s="178" t="s">
        <v>582</v>
      </c>
      <c r="E112" s="179" t="s">
        <v>866</v>
      </c>
      <c r="F112" s="180" t="s">
        <v>867</v>
      </c>
      <c r="G112" s="181" t="s">
        <v>269</v>
      </c>
      <c r="H112" s="182">
        <v>4</v>
      </c>
      <c r="I112" s="183"/>
      <c r="J112" s="184">
        <f t="shared" si="0"/>
        <v>0</v>
      </c>
      <c r="K112" s="180" t="s">
        <v>19</v>
      </c>
      <c r="L112" s="185"/>
      <c r="M112" s="186" t="s">
        <v>19</v>
      </c>
      <c r="N112" s="187" t="s">
        <v>43</v>
      </c>
      <c r="P112" s="142">
        <f t="shared" si="1"/>
        <v>0</v>
      </c>
      <c r="Q112" s="142">
        <v>0</v>
      </c>
      <c r="R112" s="142">
        <f t="shared" si="2"/>
        <v>0</v>
      </c>
      <c r="S112" s="142">
        <v>0</v>
      </c>
      <c r="T112" s="143">
        <f t="shared" si="3"/>
        <v>0</v>
      </c>
      <c r="AR112" s="144" t="s">
        <v>396</v>
      </c>
      <c r="AT112" s="144" t="s">
        <v>582</v>
      </c>
      <c r="AU112" s="144" t="s">
        <v>159</v>
      </c>
      <c r="AY112" s="19" t="s">
        <v>152</v>
      </c>
      <c r="BE112" s="145">
        <f t="shared" si="4"/>
        <v>0</v>
      </c>
      <c r="BF112" s="145">
        <f t="shared" si="5"/>
        <v>0</v>
      </c>
      <c r="BG112" s="145">
        <f t="shared" si="6"/>
        <v>0</v>
      </c>
      <c r="BH112" s="145">
        <f t="shared" si="7"/>
        <v>0</v>
      </c>
      <c r="BI112" s="145">
        <f t="shared" si="8"/>
        <v>0</v>
      </c>
      <c r="BJ112" s="19" t="s">
        <v>80</v>
      </c>
      <c r="BK112" s="145">
        <f t="shared" si="9"/>
        <v>0</v>
      </c>
      <c r="BL112" s="19" t="s">
        <v>274</v>
      </c>
      <c r="BM112" s="144" t="s">
        <v>868</v>
      </c>
    </row>
    <row r="113" spans="2:65" s="1" customFormat="1" ht="16.5" customHeight="1">
      <c r="B113" s="34"/>
      <c r="C113" s="178" t="s">
        <v>219</v>
      </c>
      <c r="D113" s="178" t="s">
        <v>582</v>
      </c>
      <c r="E113" s="179" t="s">
        <v>869</v>
      </c>
      <c r="F113" s="180" t="s">
        <v>870</v>
      </c>
      <c r="G113" s="181" t="s">
        <v>269</v>
      </c>
      <c r="H113" s="182">
        <v>2</v>
      </c>
      <c r="I113" s="183"/>
      <c r="J113" s="184">
        <f t="shared" si="0"/>
        <v>0</v>
      </c>
      <c r="K113" s="180" t="s">
        <v>19</v>
      </c>
      <c r="L113" s="185"/>
      <c r="M113" s="186" t="s">
        <v>19</v>
      </c>
      <c r="N113" s="187" t="s">
        <v>43</v>
      </c>
      <c r="P113" s="142">
        <f t="shared" si="1"/>
        <v>0</v>
      </c>
      <c r="Q113" s="142">
        <v>0</v>
      </c>
      <c r="R113" s="142">
        <f t="shared" si="2"/>
        <v>0</v>
      </c>
      <c r="S113" s="142">
        <v>0</v>
      </c>
      <c r="T113" s="143">
        <f t="shared" si="3"/>
        <v>0</v>
      </c>
      <c r="AR113" s="144" t="s">
        <v>396</v>
      </c>
      <c r="AT113" s="144" t="s">
        <v>582</v>
      </c>
      <c r="AU113" s="144" t="s">
        <v>159</v>
      </c>
      <c r="AY113" s="19" t="s">
        <v>152</v>
      </c>
      <c r="BE113" s="145">
        <f t="shared" si="4"/>
        <v>0</v>
      </c>
      <c r="BF113" s="145">
        <f t="shared" si="5"/>
        <v>0</v>
      </c>
      <c r="BG113" s="145">
        <f t="shared" si="6"/>
        <v>0</v>
      </c>
      <c r="BH113" s="145">
        <f t="shared" si="7"/>
        <v>0</v>
      </c>
      <c r="BI113" s="145">
        <f t="shared" si="8"/>
        <v>0</v>
      </c>
      <c r="BJ113" s="19" t="s">
        <v>80</v>
      </c>
      <c r="BK113" s="145">
        <f t="shared" si="9"/>
        <v>0</v>
      </c>
      <c r="BL113" s="19" t="s">
        <v>274</v>
      </c>
      <c r="BM113" s="144" t="s">
        <v>871</v>
      </c>
    </row>
    <row r="114" spans="2:65" s="1" customFormat="1" ht="16.5" customHeight="1">
      <c r="B114" s="34"/>
      <c r="C114" s="178" t="s">
        <v>227</v>
      </c>
      <c r="D114" s="178" t="s">
        <v>582</v>
      </c>
      <c r="E114" s="179" t="s">
        <v>872</v>
      </c>
      <c r="F114" s="180" t="s">
        <v>873</v>
      </c>
      <c r="G114" s="181" t="s">
        <v>269</v>
      </c>
      <c r="H114" s="182">
        <v>14</v>
      </c>
      <c r="I114" s="183"/>
      <c r="J114" s="184">
        <f t="shared" si="0"/>
        <v>0</v>
      </c>
      <c r="K114" s="180" t="s">
        <v>19</v>
      </c>
      <c r="L114" s="185"/>
      <c r="M114" s="186" t="s">
        <v>19</v>
      </c>
      <c r="N114" s="187" t="s">
        <v>43</v>
      </c>
      <c r="P114" s="142">
        <f t="shared" si="1"/>
        <v>0</v>
      </c>
      <c r="Q114" s="142">
        <v>0</v>
      </c>
      <c r="R114" s="142">
        <f t="shared" si="2"/>
        <v>0</v>
      </c>
      <c r="S114" s="142">
        <v>0</v>
      </c>
      <c r="T114" s="143">
        <f t="shared" si="3"/>
        <v>0</v>
      </c>
      <c r="AR114" s="144" t="s">
        <v>396</v>
      </c>
      <c r="AT114" s="144" t="s">
        <v>582</v>
      </c>
      <c r="AU114" s="144" t="s">
        <v>159</v>
      </c>
      <c r="AY114" s="19" t="s">
        <v>152</v>
      </c>
      <c r="BE114" s="145">
        <f t="shared" si="4"/>
        <v>0</v>
      </c>
      <c r="BF114" s="145">
        <f t="shared" si="5"/>
        <v>0</v>
      </c>
      <c r="BG114" s="145">
        <f t="shared" si="6"/>
        <v>0</v>
      </c>
      <c r="BH114" s="145">
        <f t="shared" si="7"/>
        <v>0</v>
      </c>
      <c r="BI114" s="145">
        <f t="shared" si="8"/>
        <v>0</v>
      </c>
      <c r="BJ114" s="19" t="s">
        <v>80</v>
      </c>
      <c r="BK114" s="145">
        <f t="shared" si="9"/>
        <v>0</v>
      </c>
      <c r="BL114" s="19" t="s">
        <v>274</v>
      </c>
      <c r="BM114" s="144" t="s">
        <v>874</v>
      </c>
    </row>
    <row r="115" spans="2:65" s="1" customFormat="1" ht="16.5" customHeight="1">
      <c r="B115" s="34"/>
      <c r="C115" s="178" t="s">
        <v>238</v>
      </c>
      <c r="D115" s="178" t="s">
        <v>582</v>
      </c>
      <c r="E115" s="179" t="s">
        <v>875</v>
      </c>
      <c r="F115" s="180" t="s">
        <v>876</v>
      </c>
      <c r="G115" s="181" t="s">
        <v>269</v>
      </c>
      <c r="H115" s="182">
        <v>17</v>
      </c>
      <c r="I115" s="183"/>
      <c r="J115" s="184">
        <f t="shared" si="0"/>
        <v>0</v>
      </c>
      <c r="K115" s="180" t="s">
        <v>19</v>
      </c>
      <c r="L115" s="185"/>
      <c r="M115" s="186" t="s">
        <v>19</v>
      </c>
      <c r="N115" s="187" t="s">
        <v>43</v>
      </c>
      <c r="P115" s="142">
        <f t="shared" si="1"/>
        <v>0</v>
      </c>
      <c r="Q115" s="142">
        <v>0</v>
      </c>
      <c r="R115" s="142">
        <f t="shared" si="2"/>
        <v>0</v>
      </c>
      <c r="S115" s="142">
        <v>0</v>
      </c>
      <c r="T115" s="143">
        <f t="shared" si="3"/>
        <v>0</v>
      </c>
      <c r="AR115" s="144" t="s">
        <v>396</v>
      </c>
      <c r="AT115" s="144" t="s">
        <v>582</v>
      </c>
      <c r="AU115" s="144" t="s">
        <v>159</v>
      </c>
      <c r="AY115" s="19" t="s">
        <v>152</v>
      </c>
      <c r="BE115" s="145">
        <f t="shared" si="4"/>
        <v>0</v>
      </c>
      <c r="BF115" s="145">
        <f t="shared" si="5"/>
        <v>0</v>
      </c>
      <c r="BG115" s="145">
        <f t="shared" si="6"/>
        <v>0</v>
      </c>
      <c r="BH115" s="145">
        <f t="shared" si="7"/>
        <v>0</v>
      </c>
      <c r="BI115" s="145">
        <f t="shared" si="8"/>
        <v>0</v>
      </c>
      <c r="BJ115" s="19" t="s">
        <v>80</v>
      </c>
      <c r="BK115" s="145">
        <f t="shared" si="9"/>
        <v>0</v>
      </c>
      <c r="BL115" s="19" t="s">
        <v>274</v>
      </c>
      <c r="BM115" s="144" t="s">
        <v>877</v>
      </c>
    </row>
    <row r="116" spans="2:65" s="1" customFormat="1" ht="16.5" customHeight="1">
      <c r="B116" s="34"/>
      <c r="C116" s="178" t="s">
        <v>8</v>
      </c>
      <c r="D116" s="178" t="s">
        <v>582</v>
      </c>
      <c r="E116" s="179" t="s">
        <v>878</v>
      </c>
      <c r="F116" s="180" t="s">
        <v>879</v>
      </c>
      <c r="G116" s="181" t="s">
        <v>269</v>
      </c>
      <c r="H116" s="182">
        <v>6</v>
      </c>
      <c r="I116" s="183"/>
      <c r="J116" s="184">
        <f t="shared" si="0"/>
        <v>0</v>
      </c>
      <c r="K116" s="180" t="s">
        <v>19</v>
      </c>
      <c r="L116" s="185"/>
      <c r="M116" s="186" t="s">
        <v>19</v>
      </c>
      <c r="N116" s="187" t="s">
        <v>43</v>
      </c>
      <c r="P116" s="142">
        <f t="shared" si="1"/>
        <v>0</v>
      </c>
      <c r="Q116" s="142">
        <v>0</v>
      </c>
      <c r="R116" s="142">
        <f t="shared" si="2"/>
        <v>0</v>
      </c>
      <c r="S116" s="142">
        <v>0</v>
      </c>
      <c r="T116" s="143">
        <f t="shared" si="3"/>
        <v>0</v>
      </c>
      <c r="AR116" s="144" t="s">
        <v>396</v>
      </c>
      <c r="AT116" s="144" t="s">
        <v>582</v>
      </c>
      <c r="AU116" s="144" t="s">
        <v>159</v>
      </c>
      <c r="AY116" s="19" t="s">
        <v>152</v>
      </c>
      <c r="BE116" s="145">
        <f t="shared" si="4"/>
        <v>0</v>
      </c>
      <c r="BF116" s="145">
        <f t="shared" si="5"/>
        <v>0</v>
      </c>
      <c r="BG116" s="145">
        <f t="shared" si="6"/>
        <v>0</v>
      </c>
      <c r="BH116" s="145">
        <f t="shared" si="7"/>
        <v>0</v>
      </c>
      <c r="BI116" s="145">
        <f t="shared" si="8"/>
        <v>0</v>
      </c>
      <c r="BJ116" s="19" t="s">
        <v>80</v>
      </c>
      <c r="BK116" s="145">
        <f t="shared" si="9"/>
        <v>0</v>
      </c>
      <c r="BL116" s="19" t="s">
        <v>274</v>
      </c>
      <c r="BM116" s="144" t="s">
        <v>880</v>
      </c>
    </row>
    <row r="117" spans="2:65" s="1" customFormat="1" ht="16.5" customHeight="1">
      <c r="B117" s="34"/>
      <c r="C117" s="178" t="s">
        <v>251</v>
      </c>
      <c r="D117" s="178" t="s">
        <v>582</v>
      </c>
      <c r="E117" s="179" t="s">
        <v>881</v>
      </c>
      <c r="F117" s="180" t="s">
        <v>882</v>
      </c>
      <c r="G117" s="181" t="s">
        <v>269</v>
      </c>
      <c r="H117" s="182">
        <v>1</v>
      </c>
      <c r="I117" s="183"/>
      <c r="J117" s="184">
        <f t="shared" si="0"/>
        <v>0</v>
      </c>
      <c r="K117" s="180" t="s">
        <v>19</v>
      </c>
      <c r="L117" s="185"/>
      <c r="M117" s="186" t="s">
        <v>19</v>
      </c>
      <c r="N117" s="187" t="s">
        <v>43</v>
      </c>
      <c r="P117" s="142">
        <f t="shared" si="1"/>
        <v>0</v>
      </c>
      <c r="Q117" s="142">
        <v>0</v>
      </c>
      <c r="R117" s="142">
        <f t="shared" si="2"/>
        <v>0</v>
      </c>
      <c r="S117" s="142">
        <v>0</v>
      </c>
      <c r="T117" s="143">
        <f t="shared" si="3"/>
        <v>0</v>
      </c>
      <c r="AR117" s="144" t="s">
        <v>396</v>
      </c>
      <c r="AT117" s="144" t="s">
        <v>582</v>
      </c>
      <c r="AU117" s="144" t="s">
        <v>159</v>
      </c>
      <c r="AY117" s="19" t="s">
        <v>152</v>
      </c>
      <c r="BE117" s="145">
        <f t="shared" si="4"/>
        <v>0</v>
      </c>
      <c r="BF117" s="145">
        <f t="shared" si="5"/>
        <v>0</v>
      </c>
      <c r="BG117" s="145">
        <f t="shared" si="6"/>
        <v>0</v>
      </c>
      <c r="BH117" s="145">
        <f t="shared" si="7"/>
        <v>0</v>
      </c>
      <c r="BI117" s="145">
        <f t="shared" si="8"/>
        <v>0</v>
      </c>
      <c r="BJ117" s="19" t="s">
        <v>80</v>
      </c>
      <c r="BK117" s="145">
        <f t="shared" si="9"/>
        <v>0</v>
      </c>
      <c r="BL117" s="19" t="s">
        <v>274</v>
      </c>
      <c r="BM117" s="144" t="s">
        <v>883</v>
      </c>
    </row>
    <row r="118" spans="2:65" s="1" customFormat="1" ht="16.5" customHeight="1">
      <c r="B118" s="34"/>
      <c r="C118" s="178" t="s">
        <v>261</v>
      </c>
      <c r="D118" s="178" t="s">
        <v>582</v>
      </c>
      <c r="E118" s="179" t="s">
        <v>884</v>
      </c>
      <c r="F118" s="180" t="s">
        <v>885</v>
      </c>
      <c r="G118" s="181" t="s">
        <v>269</v>
      </c>
      <c r="H118" s="182">
        <v>139</v>
      </c>
      <c r="I118" s="183"/>
      <c r="J118" s="184">
        <f t="shared" si="0"/>
        <v>0</v>
      </c>
      <c r="K118" s="180" t="s">
        <v>19</v>
      </c>
      <c r="L118" s="185"/>
      <c r="M118" s="186" t="s">
        <v>19</v>
      </c>
      <c r="N118" s="187" t="s">
        <v>43</v>
      </c>
      <c r="P118" s="142">
        <f t="shared" si="1"/>
        <v>0</v>
      </c>
      <c r="Q118" s="142">
        <v>0</v>
      </c>
      <c r="R118" s="142">
        <f t="shared" si="2"/>
        <v>0</v>
      </c>
      <c r="S118" s="142">
        <v>0</v>
      </c>
      <c r="T118" s="143">
        <f t="shared" si="3"/>
        <v>0</v>
      </c>
      <c r="AR118" s="144" t="s">
        <v>396</v>
      </c>
      <c r="AT118" s="144" t="s">
        <v>582</v>
      </c>
      <c r="AU118" s="144" t="s">
        <v>159</v>
      </c>
      <c r="AY118" s="19" t="s">
        <v>152</v>
      </c>
      <c r="BE118" s="145">
        <f t="shared" si="4"/>
        <v>0</v>
      </c>
      <c r="BF118" s="145">
        <f t="shared" si="5"/>
        <v>0</v>
      </c>
      <c r="BG118" s="145">
        <f t="shared" si="6"/>
        <v>0</v>
      </c>
      <c r="BH118" s="145">
        <f t="shared" si="7"/>
        <v>0</v>
      </c>
      <c r="BI118" s="145">
        <f t="shared" si="8"/>
        <v>0</v>
      </c>
      <c r="BJ118" s="19" t="s">
        <v>80</v>
      </c>
      <c r="BK118" s="145">
        <f t="shared" si="9"/>
        <v>0</v>
      </c>
      <c r="BL118" s="19" t="s">
        <v>274</v>
      </c>
      <c r="BM118" s="144" t="s">
        <v>886</v>
      </c>
    </row>
    <row r="119" spans="2:65" s="1" customFormat="1" ht="16.5" customHeight="1">
      <c r="B119" s="34"/>
      <c r="C119" s="178" t="s">
        <v>266</v>
      </c>
      <c r="D119" s="178" t="s">
        <v>582</v>
      </c>
      <c r="E119" s="179" t="s">
        <v>887</v>
      </c>
      <c r="F119" s="180" t="s">
        <v>888</v>
      </c>
      <c r="G119" s="181" t="s">
        <v>269</v>
      </c>
      <c r="H119" s="182">
        <v>62</v>
      </c>
      <c r="I119" s="183"/>
      <c r="J119" s="184">
        <f t="shared" si="0"/>
        <v>0</v>
      </c>
      <c r="K119" s="180" t="s">
        <v>19</v>
      </c>
      <c r="L119" s="185"/>
      <c r="M119" s="186" t="s">
        <v>19</v>
      </c>
      <c r="N119" s="187" t="s">
        <v>43</v>
      </c>
      <c r="P119" s="142">
        <f t="shared" si="1"/>
        <v>0</v>
      </c>
      <c r="Q119" s="142">
        <v>0</v>
      </c>
      <c r="R119" s="142">
        <f t="shared" si="2"/>
        <v>0</v>
      </c>
      <c r="S119" s="142">
        <v>0</v>
      </c>
      <c r="T119" s="143">
        <f t="shared" si="3"/>
        <v>0</v>
      </c>
      <c r="AR119" s="144" t="s">
        <v>396</v>
      </c>
      <c r="AT119" s="144" t="s">
        <v>582</v>
      </c>
      <c r="AU119" s="144" t="s">
        <v>159</v>
      </c>
      <c r="AY119" s="19" t="s">
        <v>152</v>
      </c>
      <c r="BE119" s="145">
        <f t="shared" si="4"/>
        <v>0</v>
      </c>
      <c r="BF119" s="145">
        <f t="shared" si="5"/>
        <v>0</v>
      </c>
      <c r="BG119" s="145">
        <f t="shared" si="6"/>
        <v>0</v>
      </c>
      <c r="BH119" s="145">
        <f t="shared" si="7"/>
        <v>0</v>
      </c>
      <c r="BI119" s="145">
        <f t="shared" si="8"/>
        <v>0</v>
      </c>
      <c r="BJ119" s="19" t="s">
        <v>80</v>
      </c>
      <c r="BK119" s="145">
        <f t="shared" si="9"/>
        <v>0</v>
      </c>
      <c r="BL119" s="19" t="s">
        <v>274</v>
      </c>
      <c r="BM119" s="144" t="s">
        <v>889</v>
      </c>
    </row>
    <row r="120" spans="2:65" s="1" customFormat="1" ht="16.5" customHeight="1">
      <c r="B120" s="34"/>
      <c r="C120" s="178" t="s">
        <v>274</v>
      </c>
      <c r="D120" s="178" t="s">
        <v>582</v>
      </c>
      <c r="E120" s="179" t="s">
        <v>890</v>
      </c>
      <c r="F120" s="180" t="s">
        <v>891</v>
      </c>
      <c r="G120" s="181" t="s">
        <v>269</v>
      </c>
      <c r="H120" s="182">
        <v>32</v>
      </c>
      <c r="I120" s="183"/>
      <c r="J120" s="184">
        <f t="shared" si="0"/>
        <v>0</v>
      </c>
      <c r="K120" s="180" t="s">
        <v>19</v>
      </c>
      <c r="L120" s="185"/>
      <c r="M120" s="186" t="s">
        <v>19</v>
      </c>
      <c r="N120" s="187" t="s">
        <v>43</v>
      </c>
      <c r="P120" s="142">
        <f t="shared" si="1"/>
        <v>0</v>
      </c>
      <c r="Q120" s="142">
        <v>0</v>
      </c>
      <c r="R120" s="142">
        <f t="shared" si="2"/>
        <v>0</v>
      </c>
      <c r="S120" s="142">
        <v>0</v>
      </c>
      <c r="T120" s="143">
        <f t="shared" si="3"/>
        <v>0</v>
      </c>
      <c r="AR120" s="144" t="s">
        <v>396</v>
      </c>
      <c r="AT120" s="144" t="s">
        <v>582</v>
      </c>
      <c r="AU120" s="144" t="s">
        <v>159</v>
      </c>
      <c r="AY120" s="19" t="s">
        <v>152</v>
      </c>
      <c r="BE120" s="145">
        <f t="shared" si="4"/>
        <v>0</v>
      </c>
      <c r="BF120" s="145">
        <f t="shared" si="5"/>
        <v>0</v>
      </c>
      <c r="BG120" s="145">
        <f t="shared" si="6"/>
        <v>0</v>
      </c>
      <c r="BH120" s="145">
        <f t="shared" si="7"/>
        <v>0</v>
      </c>
      <c r="BI120" s="145">
        <f t="shared" si="8"/>
        <v>0</v>
      </c>
      <c r="BJ120" s="19" t="s">
        <v>80</v>
      </c>
      <c r="BK120" s="145">
        <f t="shared" si="9"/>
        <v>0</v>
      </c>
      <c r="BL120" s="19" t="s">
        <v>274</v>
      </c>
      <c r="BM120" s="144" t="s">
        <v>892</v>
      </c>
    </row>
    <row r="121" spans="2:65" s="1" customFormat="1" ht="16.5" customHeight="1">
      <c r="B121" s="34"/>
      <c r="C121" s="178" t="s">
        <v>279</v>
      </c>
      <c r="D121" s="178" t="s">
        <v>582</v>
      </c>
      <c r="E121" s="179" t="s">
        <v>893</v>
      </c>
      <c r="F121" s="180" t="s">
        <v>894</v>
      </c>
      <c r="G121" s="181" t="s">
        <v>269</v>
      </c>
      <c r="H121" s="182">
        <v>23</v>
      </c>
      <c r="I121" s="183"/>
      <c r="J121" s="184">
        <f t="shared" si="0"/>
        <v>0</v>
      </c>
      <c r="K121" s="180" t="s">
        <v>19</v>
      </c>
      <c r="L121" s="185"/>
      <c r="M121" s="186" t="s">
        <v>19</v>
      </c>
      <c r="N121" s="187" t="s">
        <v>43</v>
      </c>
      <c r="P121" s="142">
        <f t="shared" si="1"/>
        <v>0</v>
      </c>
      <c r="Q121" s="142">
        <v>0</v>
      </c>
      <c r="R121" s="142">
        <f t="shared" si="2"/>
        <v>0</v>
      </c>
      <c r="S121" s="142">
        <v>0</v>
      </c>
      <c r="T121" s="143">
        <f t="shared" si="3"/>
        <v>0</v>
      </c>
      <c r="AR121" s="144" t="s">
        <v>396</v>
      </c>
      <c r="AT121" s="144" t="s">
        <v>582</v>
      </c>
      <c r="AU121" s="144" t="s">
        <v>159</v>
      </c>
      <c r="AY121" s="19" t="s">
        <v>152</v>
      </c>
      <c r="BE121" s="145">
        <f t="shared" si="4"/>
        <v>0</v>
      </c>
      <c r="BF121" s="145">
        <f t="shared" si="5"/>
        <v>0</v>
      </c>
      <c r="BG121" s="145">
        <f t="shared" si="6"/>
        <v>0</v>
      </c>
      <c r="BH121" s="145">
        <f t="shared" si="7"/>
        <v>0</v>
      </c>
      <c r="BI121" s="145">
        <f t="shared" si="8"/>
        <v>0</v>
      </c>
      <c r="BJ121" s="19" t="s">
        <v>80</v>
      </c>
      <c r="BK121" s="145">
        <f t="shared" si="9"/>
        <v>0</v>
      </c>
      <c r="BL121" s="19" t="s">
        <v>274</v>
      </c>
      <c r="BM121" s="144" t="s">
        <v>895</v>
      </c>
    </row>
    <row r="122" spans="2:65" s="1" customFormat="1" ht="16.5" customHeight="1">
      <c r="B122" s="34"/>
      <c r="C122" s="178" t="s">
        <v>299</v>
      </c>
      <c r="D122" s="178" t="s">
        <v>582</v>
      </c>
      <c r="E122" s="179" t="s">
        <v>896</v>
      </c>
      <c r="F122" s="180" t="s">
        <v>897</v>
      </c>
      <c r="G122" s="181" t="s">
        <v>269</v>
      </c>
      <c r="H122" s="182">
        <v>3</v>
      </c>
      <c r="I122" s="183"/>
      <c r="J122" s="184">
        <f t="shared" si="0"/>
        <v>0</v>
      </c>
      <c r="K122" s="180" t="s">
        <v>19</v>
      </c>
      <c r="L122" s="185"/>
      <c r="M122" s="186" t="s">
        <v>19</v>
      </c>
      <c r="N122" s="187" t="s">
        <v>43</v>
      </c>
      <c r="P122" s="142">
        <f t="shared" si="1"/>
        <v>0</v>
      </c>
      <c r="Q122" s="142">
        <v>0</v>
      </c>
      <c r="R122" s="142">
        <f t="shared" si="2"/>
        <v>0</v>
      </c>
      <c r="S122" s="142">
        <v>0</v>
      </c>
      <c r="T122" s="143">
        <f t="shared" si="3"/>
        <v>0</v>
      </c>
      <c r="AR122" s="144" t="s">
        <v>396</v>
      </c>
      <c r="AT122" s="144" t="s">
        <v>582</v>
      </c>
      <c r="AU122" s="144" t="s">
        <v>159</v>
      </c>
      <c r="AY122" s="19" t="s">
        <v>152</v>
      </c>
      <c r="BE122" s="145">
        <f t="shared" si="4"/>
        <v>0</v>
      </c>
      <c r="BF122" s="145">
        <f t="shared" si="5"/>
        <v>0</v>
      </c>
      <c r="BG122" s="145">
        <f t="shared" si="6"/>
        <v>0</v>
      </c>
      <c r="BH122" s="145">
        <f t="shared" si="7"/>
        <v>0</v>
      </c>
      <c r="BI122" s="145">
        <f t="shared" si="8"/>
        <v>0</v>
      </c>
      <c r="BJ122" s="19" t="s">
        <v>80</v>
      </c>
      <c r="BK122" s="145">
        <f t="shared" si="9"/>
        <v>0</v>
      </c>
      <c r="BL122" s="19" t="s">
        <v>274</v>
      </c>
      <c r="BM122" s="144" t="s">
        <v>898</v>
      </c>
    </row>
    <row r="123" spans="2:65" s="1" customFormat="1" ht="24.15" customHeight="1">
      <c r="B123" s="34"/>
      <c r="C123" s="178" t="s">
        <v>305</v>
      </c>
      <c r="D123" s="178" t="s">
        <v>582</v>
      </c>
      <c r="E123" s="179" t="s">
        <v>899</v>
      </c>
      <c r="F123" s="180" t="s">
        <v>900</v>
      </c>
      <c r="G123" s="181" t="s">
        <v>269</v>
      </c>
      <c r="H123" s="182">
        <v>1</v>
      </c>
      <c r="I123" s="183"/>
      <c r="J123" s="184">
        <f t="shared" si="0"/>
        <v>0</v>
      </c>
      <c r="K123" s="180" t="s">
        <v>19</v>
      </c>
      <c r="L123" s="185"/>
      <c r="M123" s="186" t="s">
        <v>19</v>
      </c>
      <c r="N123" s="187" t="s">
        <v>43</v>
      </c>
      <c r="P123" s="142">
        <f t="shared" si="1"/>
        <v>0</v>
      </c>
      <c r="Q123" s="142">
        <v>0</v>
      </c>
      <c r="R123" s="142">
        <f t="shared" si="2"/>
        <v>0</v>
      </c>
      <c r="S123" s="142">
        <v>0</v>
      </c>
      <c r="T123" s="143">
        <f t="shared" si="3"/>
        <v>0</v>
      </c>
      <c r="AR123" s="144" t="s">
        <v>396</v>
      </c>
      <c r="AT123" s="144" t="s">
        <v>582</v>
      </c>
      <c r="AU123" s="144" t="s">
        <v>159</v>
      </c>
      <c r="AY123" s="19" t="s">
        <v>152</v>
      </c>
      <c r="BE123" s="145">
        <f t="shared" si="4"/>
        <v>0</v>
      </c>
      <c r="BF123" s="145">
        <f t="shared" si="5"/>
        <v>0</v>
      </c>
      <c r="BG123" s="145">
        <f t="shared" si="6"/>
        <v>0</v>
      </c>
      <c r="BH123" s="145">
        <f t="shared" si="7"/>
        <v>0</v>
      </c>
      <c r="BI123" s="145">
        <f t="shared" si="8"/>
        <v>0</v>
      </c>
      <c r="BJ123" s="19" t="s">
        <v>80</v>
      </c>
      <c r="BK123" s="145">
        <f t="shared" si="9"/>
        <v>0</v>
      </c>
      <c r="BL123" s="19" t="s">
        <v>274</v>
      </c>
      <c r="BM123" s="144" t="s">
        <v>901</v>
      </c>
    </row>
    <row r="124" spans="2:65" s="1" customFormat="1" ht="16.5" customHeight="1">
      <c r="B124" s="34"/>
      <c r="C124" s="178" t="s">
        <v>311</v>
      </c>
      <c r="D124" s="178" t="s">
        <v>582</v>
      </c>
      <c r="E124" s="179" t="s">
        <v>902</v>
      </c>
      <c r="F124" s="180" t="s">
        <v>903</v>
      </c>
      <c r="G124" s="181" t="s">
        <v>269</v>
      </c>
      <c r="H124" s="182">
        <v>1</v>
      </c>
      <c r="I124" s="183"/>
      <c r="J124" s="184">
        <f t="shared" si="0"/>
        <v>0</v>
      </c>
      <c r="K124" s="180" t="s">
        <v>19</v>
      </c>
      <c r="L124" s="185"/>
      <c r="M124" s="186" t="s">
        <v>19</v>
      </c>
      <c r="N124" s="187" t="s">
        <v>43</v>
      </c>
      <c r="P124" s="142">
        <f t="shared" si="1"/>
        <v>0</v>
      </c>
      <c r="Q124" s="142">
        <v>0</v>
      </c>
      <c r="R124" s="142">
        <f t="shared" si="2"/>
        <v>0</v>
      </c>
      <c r="S124" s="142">
        <v>0</v>
      </c>
      <c r="T124" s="143">
        <f t="shared" si="3"/>
        <v>0</v>
      </c>
      <c r="AR124" s="144" t="s">
        <v>396</v>
      </c>
      <c r="AT124" s="144" t="s">
        <v>582</v>
      </c>
      <c r="AU124" s="144" t="s">
        <v>159</v>
      </c>
      <c r="AY124" s="19" t="s">
        <v>152</v>
      </c>
      <c r="BE124" s="145">
        <f t="shared" si="4"/>
        <v>0</v>
      </c>
      <c r="BF124" s="145">
        <f t="shared" si="5"/>
        <v>0</v>
      </c>
      <c r="BG124" s="145">
        <f t="shared" si="6"/>
        <v>0</v>
      </c>
      <c r="BH124" s="145">
        <f t="shared" si="7"/>
        <v>0</v>
      </c>
      <c r="BI124" s="145">
        <f t="shared" si="8"/>
        <v>0</v>
      </c>
      <c r="BJ124" s="19" t="s">
        <v>80</v>
      </c>
      <c r="BK124" s="145">
        <f t="shared" si="9"/>
        <v>0</v>
      </c>
      <c r="BL124" s="19" t="s">
        <v>274</v>
      </c>
      <c r="BM124" s="144" t="s">
        <v>904</v>
      </c>
    </row>
    <row r="125" spans="2:65" s="1" customFormat="1" ht="16.5" customHeight="1">
      <c r="B125" s="34"/>
      <c r="C125" s="178" t="s">
        <v>7</v>
      </c>
      <c r="D125" s="178" t="s">
        <v>582</v>
      </c>
      <c r="E125" s="179" t="s">
        <v>905</v>
      </c>
      <c r="F125" s="180" t="s">
        <v>906</v>
      </c>
      <c r="G125" s="181" t="s">
        <v>269</v>
      </c>
      <c r="H125" s="182">
        <v>320</v>
      </c>
      <c r="I125" s="183"/>
      <c r="J125" s="184">
        <f t="shared" si="0"/>
        <v>0</v>
      </c>
      <c r="K125" s="180" t="s">
        <v>19</v>
      </c>
      <c r="L125" s="185"/>
      <c r="M125" s="186" t="s">
        <v>19</v>
      </c>
      <c r="N125" s="187" t="s">
        <v>43</v>
      </c>
      <c r="P125" s="142">
        <f t="shared" si="1"/>
        <v>0</v>
      </c>
      <c r="Q125" s="142">
        <v>0</v>
      </c>
      <c r="R125" s="142">
        <f t="shared" si="2"/>
        <v>0</v>
      </c>
      <c r="S125" s="142">
        <v>0</v>
      </c>
      <c r="T125" s="143">
        <f t="shared" si="3"/>
        <v>0</v>
      </c>
      <c r="AR125" s="144" t="s">
        <v>396</v>
      </c>
      <c r="AT125" s="144" t="s">
        <v>582</v>
      </c>
      <c r="AU125" s="144" t="s">
        <v>159</v>
      </c>
      <c r="AY125" s="19" t="s">
        <v>152</v>
      </c>
      <c r="BE125" s="145">
        <f t="shared" si="4"/>
        <v>0</v>
      </c>
      <c r="BF125" s="145">
        <f t="shared" si="5"/>
        <v>0</v>
      </c>
      <c r="BG125" s="145">
        <f t="shared" si="6"/>
        <v>0</v>
      </c>
      <c r="BH125" s="145">
        <f t="shared" si="7"/>
        <v>0</v>
      </c>
      <c r="BI125" s="145">
        <f t="shared" si="8"/>
        <v>0</v>
      </c>
      <c r="BJ125" s="19" t="s">
        <v>80</v>
      </c>
      <c r="BK125" s="145">
        <f t="shared" si="9"/>
        <v>0</v>
      </c>
      <c r="BL125" s="19" t="s">
        <v>274</v>
      </c>
      <c r="BM125" s="144" t="s">
        <v>907</v>
      </c>
    </row>
    <row r="126" spans="2:65" s="1" customFormat="1" ht="16.5" customHeight="1">
      <c r="B126" s="34"/>
      <c r="C126" s="178" t="s">
        <v>324</v>
      </c>
      <c r="D126" s="178" t="s">
        <v>582</v>
      </c>
      <c r="E126" s="179" t="s">
        <v>908</v>
      </c>
      <c r="F126" s="180" t="s">
        <v>909</v>
      </c>
      <c r="G126" s="181" t="s">
        <v>269</v>
      </c>
      <c r="H126" s="182">
        <v>98</v>
      </c>
      <c r="I126" s="183"/>
      <c r="J126" s="184">
        <f t="shared" si="0"/>
        <v>0</v>
      </c>
      <c r="K126" s="180" t="s">
        <v>19</v>
      </c>
      <c r="L126" s="185"/>
      <c r="M126" s="186" t="s">
        <v>19</v>
      </c>
      <c r="N126" s="187" t="s">
        <v>43</v>
      </c>
      <c r="P126" s="142">
        <f t="shared" si="1"/>
        <v>0</v>
      </c>
      <c r="Q126" s="142">
        <v>0</v>
      </c>
      <c r="R126" s="142">
        <f t="shared" si="2"/>
        <v>0</v>
      </c>
      <c r="S126" s="142">
        <v>0</v>
      </c>
      <c r="T126" s="143">
        <f t="shared" si="3"/>
        <v>0</v>
      </c>
      <c r="AR126" s="144" t="s">
        <v>396</v>
      </c>
      <c r="AT126" s="144" t="s">
        <v>582</v>
      </c>
      <c r="AU126" s="144" t="s">
        <v>159</v>
      </c>
      <c r="AY126" s="19" t="s">
        <v>152</v>
      </c>
      <c r="BE126" s="145">
        <f t="shared" si="4"/>
        <v>0</v>
      </c>
      <c r="BF126" s="145">
        <f t="shared" si="5"/>
        <v>0</v>
      </c>
      <c r="BG126" s="145">
        <f t="shared" si="6"/>
        <v>0</v>
      </c>
      <c r="BH126" s="145">
        <f t="shared" si="7"/>
        <v>0</v>
      </c>
      <c r="BI126" s="145">
        <f t="shared" si="8"/>
        <v>0</v>
      </c>
      <c r="BJ126" s="19" t="s">
        <v>80</v>
      </c>
      <c r="BK126" s="145">
        <f t="shared" si="9"/>
        <v>0</v>
      </c>
      <c r="BL126" s="19" t="s">
        <v>274</v>
      </c>
      <c r="BM126" s="144" t="s">
        <v>910</v>
      </c>
    </row>
    <row r="127" spans="2:65" s="1" customFormat="1" ht="16.5" customHeight="1">
      <c r="B127" s="34"/>
      <c r="C127" s="178" t="s">
        <v>329</v>
      </c>
      <c r="D127" s="178" t="s">
        <v>582</v>
      </c>
      <c r="E127" s="179" t="s">
        <v>911</v>
      </c>
      <c r="F127" s="180" t="s">
        <v>912</v>
      </c>
      <c r="G127" s="181" t="s">
        <v>269</v>
      </c>
      <c r="H127" s="182">
        <v>45</v>
      </c>
      <c r="I127" s="183"/>
      <c r="J127" s="184">
        <f t="shared" si="0"/>
        <v>0</v>
      </c>
      <c r="K127" s="180" t="s">
        <v>19</v>
      </c>
      <c r="L127" s="185"/>
      <c r="M127" s="186" t="s">
        <v>19</v>
      </c>
      <c r="N127" s="187" t="s">
        <v>43</v>
      </c>
      <c r="P127" s="142">
        <f t="shared" si="1"/>
        <v>0</v>
      </c>
      <c r="Q127" s="142">
        <v>0</v>
      </c>
      <c r="R127" s="142">
        <f t="shared" si="2"/>
        <v>0</v>
      </c>
      <c r="S127" s="142">
        <v>0</v>
      </c>
      <c r="T127" s="143">
        <f t="shared" si="3"/>
        <v>0</v>
      </c>
      <c r="AR127" s="144" t="s">
        <v>396</v>
      </c>
      <c r="AT127" s="144" t="s">
        <v>582</v>
      </c>
      <c r="AU127" s="144" t="s">
        <v>159</v>
      </c>
      <c r="AY127" s="19" t="s">
        <v>152</v>
      </c>
      <c r="BE127" s="145">
        <f t="shared" si="4"/>
        <v>0</v>
      </c>
      <c r="BF127" s="145">
        <f t="shared" si="5"/>
        <v>0</v>
      </c>
      <c r="BG127" s="145">
        <f t="shared" si="6"/>
        <v>0</v>
      </c>
      <c r="BH127" s="145">
        <f t="shared" si="7"/>
        <v>0</v>
      </c>
      <c r="BI127" s="145">
        <f t="shared" si="8"/>
        <v>0</v>
      </c>
      <c r="BJ127" s="19" t="s">
        <v>80</v>
      </c>
      <c r="BK127" s="145">
        <f t="shared" si="9"/>
        <v>0</v>
      </c>
      <c r="BL127" s="19" t="s">
        <v>274</v>
      </c>
      <c r="BM127" s="144" t="s">
        <v>913</v>
      </c>
    </row>
    <row r="128" spans="2:65" s="1" customFormat="1" ht="16.5" customHeight="1">
      <c r="B128" s="34"/>
      <c r="C128" s="178" t="s">
        <v>336</v>
      </c>
      <c r="D128" s="178" t="s">
        <v>582</v>
      </c>
      <c r="E128" s="179" t="s">
        <v>914</v>
      </c>
      <c r="F128" s="180" t="s">
        <v>915</v>
      </c>
      <c r="G128" s="181" t="s">
        <v>269</v>
      </c>
      <c r="H128" s="182">
        <v>13</v>
      </c>
      <c r="I128" s="183"/>
      <c r="J128" s="184">
        <f t="shared" si="0"/>
        <v>0</v>
      </c>
      <c r="K128" s="180" t="s">
        <v>19</v>
      </c>
      <c r="L128" s="185"/>
      <c r="M128" s="186" t="s">
        <v>19</v>
      </c>
      <c r="N128" s="187" t="s">
        <v>43</v>
      </c>
      <c r="P128" s="142">
        <f t="shared" si="1"/>
        <v>0</v>
      </c>
      <c r="Q128" s="142">
        <v>0</v>
      </c>
      <c r="R128" s="142">
        <f t="shared" si="2"/>
        <v>0</v>
      </c>
      <c r="S128" s="142">
        <v>0</v>
      </c>
      <c r="T128" s="143">
        <f t="shared" si="3"/>
        <v>0</v>
      </c>
      <c r="AR128" s="144" t="s">
        <v>396</v>
      </c>
      <c r="AT128" s="144" t="s">
        <v>582</v>
      </c>
      <c r="AU128" s="144" t="s">
        <v>159</v>
      </c>
      <c r="AY128" s="19" t="s">
        <v>152</v>
      </c>
      <c r="BE128" s="145">
        <f t="shared" si="4"/>
        <v>0</v>
      </c>
      <c r="BF128" s="145">
        <f t="shared" si="5"/>
        <v>0</v>
      </c>
      <c r="BG128" s="145">
        <f t="shared" si="6"/>
        <v>0</v>
      </c>
      <c r="BH128" s="145">
        <f t="shared" si="7"/>
        <v>0</v>
      </c>
      <c r="BI128" s="145">
        <f t="shared" si="8"/>
        <v>0</v>
      </c>
      <c r="BJ128" s="19" t="s">
        <v>80</v>
      </c>
      <c r="BK128" s="145">
        <f t="shared" si="9"/>
        <v>0</v>
      </c>
      <c r="BL128" s="19" t="s">
        <v>274</v>
      </c>
      <c r="BM128" s="144" t="s">
        <v>916</v>
      </c>
    </row>
    <row r="129" spans="2:65" s="1" customFormat="1" ht="16.5" customHeight="1">
      <c r="B129" s="34"/>
      <c r="C129" s="178" t="s">
        <v>341</v>
      </c>
      <c r="D129" s="178" t="s">
        <v>582</v>
      </c>
      <c r="E129" s="179" t="s">
        <v>917</v>
      </c>
      <c r="F129" s="180" t="s">
        <v>918</v>
      </c>
      <c r="G129" s="181" t="s">
        <v>269</v>
      </c>
      <c r="H129" s="182">
        <v>46</v>
      </c>
      <c r="I129" s="183"/>
      <c r="J129" s="184">
        <f t="shared" si="0"/>
        <v>0</v>
      </c>
      <c r="K129" s="180" t="s">
        <v>19</v>
      </c>
      <c r="L129" s="185"/>
      <c r="M129" s="186" t="s">
        <v>19</v>
      </c>
      <c r="N129" s="187" t="s">
        <v>43</v>
      </c>
      <c r="P129" s="142">
        <f t="shared" si="1"/>
        <v>0</v>
      </c>
      <c r="Q129" s="142">
        <v>0</v>
      </c>
      <c r="R129" s="142">
        <f t="shared" si="2"/>
        <v>0</v>
      </c>
      <c r="S129" s="142">
        <v>0</v>
      </c>
      <c r="T129" s="143">
        <f t="shared" si="3"/>
        <v>0</v>
      </c>
      <c r="AR129" s="144" t="s">
        <v>396</v>
      </c>
      <c r="AT129" s="144" t="s">
        <v>582</v>
      </c>
      <c r="AU129" s="144" t="s">
        <v>159</v>
      </c>
      <c r="AY129" s="19" t="s">
        <v>152</v>
      </c>
      <c r="BE129" s="145">
        <f t="shared" si="4"/>
        <v>0</v>
      </c>
      <c r="BF129" s="145">
        <f t="shared" si="5"/>
        <v>0</v>
      </c>
      <c r="BG129" s="145">
        <f t="shared" si="6"/>
        <v>0</v>
      </c>
      <c r="BH129" s="145">
        <f t="shared" si="7"/>
        <v>0</v>
      </c>
      <c r="BI129" s="145">
        <f t="shared" si="8"/>
        <v>0</v>
      </c>
      <c r="BJ129" s="19" t="s">
        <v>80</v>
      </c>
      <c r="BK129" s="145">
        <f t="shared" si="9"/>
        <v>0</v>
      </c>
      <c r="BL129" s="19" t="s">
        <v>274</v>
      </c>
      <c r="BM129" s="144" t="s">
        <v>919</v>
      </c>
    </row>
    <row r="130" spans="2:65" s="1" customFormat="1" ht="16.5" customHeight="1">
      <c r="B130" s="34"/>
      <c r="C130" s="178" t="s">
        <v>351</v>
      </c>
      <c r="D130" s="178" t="s">
        <v>582</v>
      </c>
      <c r="E130" s="179" t="s">
        <v>920</v>
      </c>
      <c r="F130" s="180" t="s">
        <v>921</v>
      </c>
      <c r="G130" s="181" t="s">
        <v>269</v>
      </c>
      <c r="H130" s="182">
        <v>17</v>
      </c>
      <c r="I130" s="183"/>
      <c r="J130" s="184">
        <f t="shared" si="0"/>
        <v>0</v>
      </c>
      <c r="K130" s="180" t="s">
        <v>19</v>
      </c>
      <c r="L130" s="185"/>
      <c r="M130" s="186" t="s">
        <v>19</v>
      </c>
      <c r="N130" s="187" t="s">
        <v>43</v>
      </c>
      <c r="P130" s="142">
        <f t="shared" si="1"/>
        <v>0</v>
      </c>
      <c r="Q130" s="142">
        <v>0</v>
      </c>
      <c r="R130" s="142">
        <f t="shared" si="2"/>
        <v>0</v>
      </c>
      <c r="S130" s="142">
        <v>0</v>
      </c>
      <c r="T130" s="143">
        <f t="shared" si="3"/>
        <v>0</v>
      </c>
      <c r="AR130" s="144" t="s">
        <v>396</v>
      </c>
      <c r="AT130" s="144" t="s">
        <v>582</v>
      </c>
      <c r="AU130" s="144" t="s">
        <v>159</v>
      </c>
      <c r="AY130" s="19" t="s">
        <v>152</v>
      </c>
      <c r="BE130" s="145">
        <f t="shared" si="4"/>
        <v>0</v>
      </c>
      <c r="BF130" s="145">
        <f t="shared" si="5"/>
        <v>0</v>
      </c>
      <c r="BG130" s="145">
        <f t="shared" si="6"/>
        <v>0</v>
      </c>
      <c r="BH130" s="145">
        <f t="shared" si="7"/>
        <v>0</v>
      </c>
      <c r="BI130" s="145">
        <f t="shared" si="8"/>
        <v>0</v>
      </c>
      <c r="BJ130" s="19" t="s">
        <v>80</v>
      </c>
      <c r="BK130" s="145">
        <f t="shared" si="9"/>
        <v>0</v>
      </c>
      <c r="BL130" s="19" t="s">
        <v>274</v>
      </c>
      <c r="BM130" s="144" t="s">
        <v>922</v>
      </c>
    </row>
    <row r="131" spans="2:65" s="1" customFormat="1" ht="16.5" customHeight="1">
      <c r="B131" s="34"/>
      <c r="C131" s="178" t="s">
        <v>361</v>
      </c>
      <c r="D131" s="178" t="s">
        <v>582</v>
      </c>
      <c r="E131" s="179" t="s">
        <v>923</v>
      </c>
      <c r="F131" s="180" t="s">
        <v>924</v>
      </c>
      <c r="G131" s="181" t="s">
        <v>416</v>
      </c>
      <c r="H131" s="182">
        <v>35</v>
      </c>
      <c r="I131" s="183"/>
      <c r="J131" s="184">
        <f t="shared" si="0"/>
        <v>0</v>
      </c>
      <c r="K131" s="180" t="s">
        <v>19</v>
      </c>
      <c r="L131" s="185"/>
      <c r="M131" s="186" t="s">
        <v>19</v>
      </c>
      <c r="N131" s="187" t="s">
        <v>43</v>
      </c>
      <c r="P131" s="142">
        <f t="shared" si="1"/>
        <v>0</v>
      </c>
      <c r="Q131" s="142">
        <v>0</v>
      </c>
      <c r="R131" s="142">
        <f t="shared" si="2"/>
        <v>0</v>
      </c>
      <c r="S131" s="142">
        <v>0</v>
      </c>
      <c r="T131" s="143">
        <f t="shared" si="3"/>
        <v>0</v>
      </c>
      <c r="AR131" s="144" t="s">
        <v>396</v>
      </c>
      <c r="AT131" s="144" t="s">
        <v>582</v>
      </c>
      <c r="AU131" s="144" t="s">
        <v>159</v>
      </c>
      <c r="AY131" s="19" t="s">
        <v>152</v>
      </c>
      <c r="BE131" s="145">
        <f t="shared" si="4"/>
        <v>0</v>
      </c>
      <c r="BF131" s="145">
        <f t="shared" si="5"/>
        <v>0</v>
      </c>
      <c r="BG131" s="145">
        <f t="shared" si="6"/>
        <v>0</v>
      </c>
      <c r="BH131" s="145">
        <f t="shared" si="7"/>
        <v>0</v>
      </c>
      <c r="BI131" s="145">
        <f t="shared" si="8"/>
        <v>0</v>
      </c>
      <c r="BJ131" s="19" t="s">
        <v>80</v>
      </c>
      <c r="BK131" s="145">
        <f t="shared" si="9"/>
        <v>0</v>
      </c>
      <c r="BL131" s="19" t="s">
        <v>274</v>
      </c>
      <c r="BM131" s="144" t="s">
        <v>925</v>
      </c>
    </row>
    <row r="132" spans="2:65" s="1" customFormat="1" ht="16.5" customHeight="1">
      <c r="B132" s="34"/>
      <c r="C132" s="178" t="s">
        <v>371</v>
      </c>
      <c r="D132" s="178" t="s">
        <v>582</v>
      </c>
      <c r="E132" s="179" t="s">
        <v>926</v>
      </c>
      <c r="F132" s="180" t="s">
        <v>927</v>
      </c>
      <c r="G132" s="181" t="s">
        <v>416</v>
      </c>
      <c r="H132" s="182">
        <v>240</v>
      </c>
      <c r="I132" s="183"/>
      <c r="J132" s="184">
        <f t="shared" si="0"/>
        <v>0</v>
      </c>
      <c r="K132" s="180" t="s">
        <v>19</v>
      </c>
      <c r="L132" s="185"/>
      <c r="M132" s="186" t="s">
        <v>19</v>
      </c>
      <c r="N132" s="187" t="s">
        <v>43</v>
      </c>
      <c r="P132" s="142">
        <f t="shared" si="1"/>
        <v>0</v>
      </c>
      <c r="Q132" s="142">
        <v>0</v>
      </c>
      <c r="R132" s="142">
        <f t="shared" si="2"/>
        <v>0</v>
      </c>
      <c r="S132" s="142">
        <v>0</v>
      </c>
      <c r="T132" s="143">
        <f t="shared" si="3"/>
        <v>0</v>
      </c>
      <c r="AR132" s="144" t="s">
        <v>396</v>
      </c>
      <c r="AT132" s="144" t="s">
        <v>582</v>
      </c>
      <c r="AU132" s="144" t="s">
        <v>159</v>
      </c>
      <c r="AY132" s="19" t="s">
        <v>152</v>
      </c>
      <c r="BE132" s="145">
        <f t="shared" si="4"/>
        <v>0</v>
      </c>
      <c r="BF132" s="145">
        <f t="shared" si="5"/>
        <v>0</v>
      </c>
      <c r="BG132" s="145">
        <f t="shared" si="6"/>
        <v>0</v>
      </c>
      <c r="BH132" s="145">
        <f t="shared" si="7"/>
        <v>0</v>
      </c>
      <c r="BI132" s="145">
        <f t="shared" si="8"/>
        <v>0</v>
      </c>
      <c r="BJ132" s="19" t="s">
        <v>80</v>
      </c>
      <c r="BK132" s="145">
        <f t="shared" si="9"/>
        <v>0</v>
      </c>
      <c r="BL132" s="19" t="s">
        <v>274</v>
      </c>
      <c r="BM132" s="144" t="s">
        <v>928</v>
      </c>
    </row>
    <row r="133" spans="2:65" s="1" customFormat="1" ht="16.5" customHeight="1">
      <c r="B133" s="34"/>
      <c r="C133" s="178" t="s">
        <v>377</v>
      </c>
      <c r="D133" s="178" t="s">
        <v>582</v>
      </c>
      <c r="E133" s="179" t="s">
        <v>929</v>
      </c>
      <c r="F133" s="180" t="s">
        <v>930</v>
      </c>
      <c r="G133" s="181" t="s">
        <v>269</v>
      </c>
      <c r="H133" s="182">
        <v>120</v>
      </c>
      <c r="I133" s="183"/>
      <c r="J133" s="184">
        <f t="shared" si="0"/>
        <v>0</v>
      </c>
      <c r="K133" s="180" t="s">
        <v>19</v>
      </c>
      <c r="L133" s="185"/>
      <c r="M133" s="186" t="s">
        <v>19</v>
      </c>
      <c r="N133" s="187" t="s">
        <v>43</v>
      </c>
      <c r="P133" s="142">
        <f t="shared" si="1"/>
        <v>0</v>
      </c>
      <c r="Q133" s="142">
        <v>0</v>
      </c>
      <c r="R133" s="142">
        <f t="shared" si="2"/>
        <v>0</v>
      </c>
      <c r="S133" s="142">
        <v>0</v>
      </c>
      <c r="T133" s="143">
        <f t="shared" si="3"/>
        <v>0</v>
      </c>
      <c r="AR133" s="144" t="s">
        <v>396</v>
      </c>
      <c r="AT133" s="144" t="s">
        <v>582</v>
      </c>
      <c r="AU133" s="144" t="s">
        <v>159</v>
      </c>
      <c r="AY133" s="19" t="s">
        <v>152</v>
      </c>
      <c r="BE133" s="145">
        <f t="shared" si="4"/>
        <v>0</v>
      </c>
      <c r="BF133" s="145">
        <f t="shared" si="5"/>
        <v>0</v>
      </c>
      <c r="BG133" s="145">
        <f t="shared" si="6"/>
        <v>0</v>
      </c>
      <c r="BH133" s="145">
        <f t="shared" si="7"/>
        <v>0</v>
      </c>
      <c r="BI133" s="145">
        <f t="shared" si="8"/>
        <v>0</v>
      </c>
      <c r="BJ133" s="19" t="s">
        <v>80</v>
      </c>
      <c r="BK133" s="145">
        <f t="shared" si="9"/>
        <v>0</v>
      </c>
      <c r="BL133" s="19" t="s">
        <v>274</v>
      </c>
      <c r="BM133" s="144" t="s">
        <v>931</v>
      </c>
    </row>
    <row r="134" spans="2:65" s="1" customFormat="1" ht="16.5" customHeight="1">
      <c r="B134" s="34"/>
      <c r="C134" s="178" t="s">
        <v>383</v>
      </c>
      <c r="D134" s="178" t="s">
        <v>582</v>
      </c>
      <c r="E134" s="179" t="s">
        <v>932</v>
      </c>
      <c r="F134" s="180" t="s">
        <v>933</v>
      </c>
      <c r="G134" s="181" t="s">
        <v>269</v>
      </c>
      <c r="H134" s="182">
        <v>480</v>
      </c>
      <c r="I134" s="183"/>
      <c r="J134" s="184">
        <f t="shared" si="0"/>
        <v>0</v>
      </c>
      <c r="K134" s="180" t="s">
        <v>19</v>
      </c>
      <c r="L134" s="185"/>
      <c r="M134" s="186" t="s">
        <v>19</v>
      </c>
      <c r="N134" s="187" t="s">
        <v>43</v>
      </c>
      <c r="P134" s="142">
        <f t="shared" si="1"/>
        <v>0</v>
      </c>
      <c r="Q134" s="142">
        <v>0</v>
      </c>
      <c r="R134" s="142">
        <f t="shared" si="2"/>
        <v>0</v>
      </c>
      <c r="S134" s="142">
        <v>0</v>
      </c>
      <c r="T134" s="143">
        <f t="shared" si="3"/>
        <v>0</v>
      </c>
      <c r="AR134" s="144" t="s">
        <v>396</v>
      </c>
      <c r="AT134" s="144" t="s">
        <v>582</v>
      </c>
      <c r="AU134" s="144" t="s">
        <v>159</v>
      </c>
      <c r="AY134" s="19" t="s">
        <v>152</v>
      </c>
      <c r="BE134" s="145">
        <f t="shared" si="4"/>
        <v>0</v>
      </c>
      <c r="BF134" s="145">
        <f t="shared" si="5"/>
        <v>0</v>
      </c>
      <c r="BG134" s="145">
        <f t="shared" si="6"/>
        <v>0</v>
      </c>
      <c r="BH134" s="145">
        <f t="shared" si="7"/>
        <v>0</v>
      </c>
      <c r="BI134" s="145">
        <f t="shared" si="8"/>
        <v>0</v>
      </c>
      <c r="BJ134" s="19" t="s">
        <v>80</v>
      </c>
      <c r="BK134" s="145">
        <f t="shared" si="9"/>
        <v>0</v>
      </c>
      <c r="BL134" s="19" t="s">
        <v>274</v>
      </c>
      <c r="BM134" s="144" t="s">
        <v>934</v>
      </c>
    </row>
    <row r="135" spans="2:65" s="1" customFormat="1" ht="16.5" customHeight="1">
      <c r="B135" s="34"/>
      <c r="C135" s="178" t="s">
        <v>390</v>
      </c>
      <c r="D135" s="178" t="s">
        <v>582</v>
      </c>
      <c r="E135" s="179" t="s">
        <v>935</v>
      </c>
      <c r="F135" s="180" t="s">
        <v>936</v>
      </c>
      <c r="G135" s="181" t="s">
        <v>416</v>
      </c>
      <c r="H135" s="182">
        <v>40</v>
      </c>
      <c r="I135" s="183"/>
      <c r="J135" s="184">
        <f t="shared" si="0"/>
        <v>0</v>
      </c>
      <c r="K135" s="180" t="s">
        <v>19</v>
      </c>
      <c r="L135" s="185"/>
      <c r="M135" s="186" t="s">
        <v>19</v>
      </c>
      <c r="N135" s="187" t="s">
        <v>43</v>
      </c>
      <c r="P135" s="142">
        <f t="shared" si="1"/>
        <v>0</v>
      </c>
      <c r="Q135" s="142">
        <v>0</v>
      </c>
      <c r="R135" s="142">
        <f t="shared" si="2"/>
        <v>0</v>
      </c>
      <c r="S135" s="142">
        <v>0</v>
      </c>
      <c r="T135" s="143">
        <f t="shared" si="3"/>
        <v>0</v>
      </c>
      <c r="AR135" s="144" t="s">
        <v>396</v>
      </c>
      <c r="AT135" s="144" t="s">
        <v>582</v>
      </c>
      <c r="AU135" s="144" t="s">
        <v>159</v>
      </c>
      <c r="AY135" s="19" t="s">
        <v>152</v>
      </c>
      <c r="BE135" s="145">
        <f t="shared" si="4"/>
        <v>0</v>
      </c>
      <c r="BF135" s="145">
        <f t="shared" si="5"/>
        <v>0</v>
      </c>
      <c r="BG135" s="145">
        <f t="shared" si="6"/>
        <v>0</v>
      </c>
      <c r="BH135" s="145">
        <f t="shared" si="7"/>
        <v>0</v>
      </c>
      <c r="BI135" s="145">
        <f t="shared" si="8"/>
        <v>0</v>
      </c>
      <c r="BJ135" s="19" t="s">
        <v>80</v>
      </c>
      <c r="BK135" s="145">
        <f t="shared" si="9"/>
        <v>0</v>
      </c>
      <c r="BL135" s="19" t="s">
        <v>274</v>
      </c>
      <c r="BM135" s="144" t="s">
        <v>937</v>
      </c>
    </row>
    <row r="136" spans="2:65" s="1" customFormat="1" ht="16.5" customHeight="1">
      <c r="B136" s="34"/>
      <c r="C136" s="178" t="s">
        <v>396</v>
      </c>
      <c r="D136" s="178" t="s">
        <v>582</v>
      </c>
      <c r="E136" s="179" t="s">
        <v>938</v>
      </c>
      <c r="F136" s="180" t="s">
        <v>939</v>
      </c>
      <c r="G136" s="181" t="s">
        <v>416</v>
      </c>
      <c r="H136" s="182">
        <v>30</v>
      </c>
      <c r="I136" s="183"/>
      <c r="J136" s="184">
        <f t="shared" si="0"/>
        <v>0</v>
      </c>
      <c r="K136" s="180" t="s">
        <v>19</v>
      </c>
      <c r="L136" s="185"/>
      <c r="M136" s="186" t="s">
        <v>19</v>
      </c>
      <c r="N136" s="187" t="s">
        <v>43</v>
      </c>
      <c r="P136" s="142">
        <f t="shared" si="1"/>
        <v>0</v>
      </c>
      <c r="Q136" s="142">
        <v>0</v>
      </c>
      <c r="R136" s="142">
        <f t="shared" si="2"/>
        <v>0</v>
      </c>
      <c r="S136" s="142">
        <v>0</v>
      </c>
      <c r="T136" s="143">
        <f t="shared" si="3"/>
        <v>0</v>
      </c>
      <c r="AR136" s="144" t="s">
        <v>396</v>
      </c>
      <c r="AT136" s="144" t="s">
        <v>582</v>
      </c>
      <c r="AU136" s="144" t="s">
        <v>159</v>
      </c>
      <c r="AY136" s="19" t="s">
        <v>152</v>
      </c>
      <c r="BE136" s="145">
        <f t="shared" si="4"/>
        <v>0</v>
      </c>
      <c r="BF136" s="145">
        <f t="shared" si="5"/>
        <v>0</v>
      </c>
      <c r="BG136" s="145">
        <f t="shared" si="6"/>
        <v>0</v>
      </c>
      <c r="BH136" s="145">
        <f t="shared" si="7"/>
        <v>0</v>
      </c>
      <c r="BI136" s="145">
        <f t="shared" si="8"/>
        <v>0</v>
      </c>
      <c r="BJ136" s="19" t="s">
        <v>80</v>
      </c>
      <c r="BK136" s="145">
        <f t="shared" si="9"/>
        <v>0</v>
      </c>
      <c r="BL136" s="19" t="s">
        <v>274</v>
      </c>
      <c r="BM136" s="144" t="s">
        <v>940</v>
      </c>
    </row>
    <row r="137" spans="2:65" s="1" customFormat="1" ht="16.5" customHeight="1">
      <c r="B137" s="34"/>
      <c r="C137" s="178" t="s">
        <v>402</v>
      </c>
      <c r="D137" s="178" t="s">
        <v>582</v>
      </c>
      <c r="E137" s="179" t="s">
        <v>941</v>
      </c>
      <c r="F137" s="180" t="s">
        <v>942</v>
      </c>
      <c r="G137" s="181" t="s">
        <v>416</v>
      </c>
      <c r="H137" s="182">
        <v>20</v>
      </c>
      <c r="I137" s="183"/>
      <c r="J137" s="184">
        <f t="shared" si="0"/>
        <v>0</v>
      </c>
      <c r="K137" s="180" t="s">
        <v>19</v>
      </c>
      <c r="L137" s="185"/>
      <c r="M137" s="186" t="s">
        <v>19</v>
      </c>
      <c r="N137" s="187" t="s">
        <v>43</v>
      </c>
      <c r="P137" s="142">
        <f t="shared" si="1"/>
        <v>0</v>
      </c>
      <c r="Q137" s="142">
        <v>0</v>
      </c>
      <c r="R137" s="142">
        <f t="shared" si="2"/>
        <v>0</v>
      </c>
      <c r="S137" s="142">
        <v>0</v>
      </c>
      <c r="T137" s="143">
        <f t="shared" si="3"/>
        <v>0</v>
      </c>
      <c r="AR137" s="144" t="s">
        <v>396</v>
      </c>
      <c r="AT137" s="144" t="s">
        <v>582</v>
      </c>
      <c r="AU137" s="144" t="s">
        <v>159</v>
      </c>
      <c r="AY137" s="19" t="s">
        <v>152</v>
      </c>
      <c r="BE137" s="145">
        <f t="shared" si="4"/>
        <v>0</v>
      </c>
      <c r="BF137" s="145">
        <f t="shared" si="5"/>
        <v>0</v>
      </c>
      <c r="BG137" s="145">
        <f t="shared" si="6"/>
        <v>0</v>
      </c>
      <c r="BH137" s="145">
        <f t="shared" si="7"/>
        <v>0</v>
      </c>
      <c r="BI137" s="145">
        <f t="shared" si="8"/>
        <v>0</v>
      </c>
      <c r="BJ137" s="19" t="s">
        <v>80</v>
      </c>
      <c r="BK137" s="145">
        <f t="shared" si="9"/>
        <v>0</v>
      </c>
      <c r="BL137" s="19" t="s">
        <v>274</v>
      </c>
      <c r="BM137" s="144" t="s">
        <v>943</v>
      </c>
    </row>
    <row r="138" spans="2:65" s="1" customFormat="1" ht="16.5" customHeight="1">
      <c r="B138" s="34"/>
      <c r="C138" s="178" t="s">
        <v>413</v>
      </c>
      <c r="D138" s="178" t="s">
        <v>582</v>
      </c>
      <c r="E138" s="179" t="s">
        <v>944</v>
      </c>
      <c r="F138" s="180" t="s">
        <v>945</v>
      </c>
      <c r="G138" s="181" t="s">
        <v>416</v>
      </c>
      <c r="H138" s="182">
        <v>30</v>
      </c>
      <c r="I138" s="183"/>
      <c r="J138" s="184">
        <f t="shared" si="0"/>
        <v>0</v>
      </c>
      <c r="K138" s="180" t="s">
        <v>19</v>
      </c>
      <c r="L138" s="185"/>
      <c r="M138" s="186" t="s">
        <v>19</v>
      </c>
      <c r="N138" s="187" t="s">
        <v>43</v>
      </c>
      <c r="P138" s="142">
        <f t="shared" si="1"/>
        <v>0</v>
      </c>
      <c r="Q138" s="142">
        <v>0</v>
      </c>
      <c r="R138" s="142">
        <f t="shared" si="2"/>
        <v>0</v>
      </c>
      <c r="S138" s="142">
        <v>0</v>
      </c>
      <c r="T138" s="143">
        <f t="shared" si="3"/>
        <v>0</v>
      </c>
      <c r="AR138" s="144" t="s">
        <v>396</v>
      </c>
      <c r="AT138" s="144" t="s">
        <v>582</v>
      </c>
      <c r="AU138" s="144" t="s">
        <v>159</v>
      </c>
      <c r="AY138" s="19" t="s">
        <v>152</v>
      </c>
      <c r="BE138" s="145">
        <f t="shared" si="4"/>
        <v>0</v>
      </c>
      <c r="BF138" s="145">
        <f t="shared" si="5"/>
        <v>0</v>
      </c>
      <c r="BG138" s="145">
        <f t="shared" si="6"/>
        <v>0</v>
      </c>
      <c r="BH138" s="145">
        <f t="shared" si="7"/>
        <v>0</v>
      </c>
      <c r="BI138" s="145">
        <f t="shared" si="8"/>
        <v>0</v>
      </c>
      <c r="BJ138" s="19" t="s">
        <v>80</v>
      </c>
      <c r="BK138" s="145">
        <f t="shared" si="9"/>
        <v>0</v>
      </c>
      <c r="BL138" s="19" t="s">
        <v>274</v>
      </c>
      <c r="BM138" s="144" t="s">
        <v>946</v>
      </c>
    </row>
    <row r="139" spans="2:65" s="1" customFormat="1" ht="16.5" customHeight="1">
      <c r="B139" s="34"/>
      <c r="C139" s="178" t="s">
        <v>421</v>
      </c>
      <c r="D139" s="178" t="s">
        <v>582</v>
      </c>
      <c r="E139" s="179" t="s">
        <v>947</v>
      </c>
      <c r="F139" s="180" t="s">
        <v>948</v>
      </c>
      <c r="G139" s="181" t="s">
        <v>416</v>
      </c>
      <c r="H139" s="182">
        <v>30</v>
      </c>
      <c r="I139" s="183"/>
      <c r="J139" s="184">
        <f t="shared" si="0"/>
        <v>0</v>
      </c>
      <c r="K139" s="180" t="s">
        <v>19</v>
      </c>
      <c r="L139" s="185"/>
      <c r="M139" s="186" t="s">
        <v>19</v>
      </c>
      <c r="N139" s="187" t="s">
        <v>43</v>
      </c>
      <c r="P139" s="142">
        <f t="shared" si="1"/>
        <v>0</v>
      </c>
      <c r="Q139" s="142">
        <v>0</v>
      </c>
      <c r="R139" s="142">
        <f t="shared" si="2"/>
        <v>0</v>
      </c>
      <c r="S139" s="142">
        <v>0</v>
      </c>
      <c r="T139" s="143">
        <f t="shared" si="3"/>
        <v>0</v>
      </c>
      <c r="AR139" s="144" t="s">
        <v>396</v>
      </c>
      <c r="AT139" s="144" t="s">
        <v>582</v>
      </c>
      <c r="AU139" s="144" t="s">
        <v>159</v>
      </c>
      <c r="AY139" s="19" t="s">
        <v>152</v>
      </c>
      <c r="BE139" s="145">
        <f t="shared" si="4"/>
        <v>0</v>
      </c>
      <c r="BF139" s="145">
        <f t="shared" si="5"/>
        <v>0</v>
      </c>
      <c r="BG139" s="145">
        <f t="shared" si="6"/>
        <v>0</v>
      </c>
      <c r="BH139" s="145">
        <f t="shared" si="7"/>
        <v>0</v>
      </c>
      <c r="BI139" s="145">
        <f t="shared" si="8"/>
        <v>0</v>
      </c>
      <c r="BJ139" s="19" t="s">
        <v>80</v>
      </c>
      <c r="BK139" s="145">
        <f t="shared" si="9"/>
        <v>0</v>
      </c>
      <c r="BL139" s="19" t="s">
        <v>274</v>
      </c>
      <c r="BM139" s="144" t="s">
        <v>949</v>
      </c>
    </row>
    <row r="140" spans="2:65" s="1" customFormat="1" ht="16.5" customHeight="1">
      <c r="B140" s="34"/>
      <c r="C140" s="178" t="s">
        <v>428</v>
      </c>
      <c r="D140" s="178" t="s">
        <v>582</v>
      </c>
      <c r="E140" s="179" t="s">
        <v>950</v>
      </c>
      <c r="F140" s="180" t="s">
        <v>951</v>
      </c>
      <c r="G140" s="181" t="s">
        <v>269</v>
      </c>
      <c r="H140" s="182">
        <v>60</v>
      </c>
      <c r="I140" s="183"/>
      <c r="J140" s="184">
        <f t="shared" si="0"/>
        <v>0</v>
      </c>
      <c r="K140" s="180" t="s">
        <v>19</v>
      </c>
      <c r="L140" s="185"/>
      <c r="M140" s="186" t="s">
        <v>19</v>
      </c>
      <c r="N140" s="187" t="s">
        <v>43</v>
      </c>
      <c r="P140" s="142">
        <f t="shared" si="1"/>
        <v>0</v>
      </c>
      <c r="Q140" s="142">
        <v>0</v>
      </c>
      <c r="R140" s="142">
        <f t="shared" si="2"/>
        <v>0</v>
      </c>
      <c r="S140" s="142">
        <v>0</v>
      </c>
      <c r="T140" s="143">
        <f t="shared" si="3"/>
        <v>0</v>
      </c>
      <c r="AR140" s="144" t="s">
        <v>396</v>
      </c>
      <c r="AT140" s="144" t="s">
        <v>582</v>
      </c>
      <c r="AU140" s="144" t="s">
        <v>159</v>
      </c>
      <c r="AY140" s="19" t="s">
        <v>152</v>
      </c>
      <c r="BE140" s="145">
        <f t="shared" si="4"/>
        <v>0</v>
      </c>
      <c r="BF140" s="145">
        <f t="shared" si="5"/>
        <v>0</v>
      </c>
      <c r="BG140" s="145">
        <f t="shared" si="6"/>
        <v>0</v>
      </c>
      <c r="BH140" s="145">
        <f t="shared" si="7"/>
        <v>0</v>
      </c>
      <c r="BI140" s="145">
        <f t="shared" si="8"/>
        <v>0</v>
      </c>
      <c r="BJ140" s="19" t="s">
        <v>80</v>
      </c>
      <c r="BK140" s="145">
        <f t="shared" si="9"/>
        <v>0</v>
      </c>
      <c r="BL140" s="19" t="s">
        <v>274</v>
      </c>
      <c r="BM140" s="144" t="s">
        <v>952</v>
      </c>
    </row>
    <row r="141" spans="2:65" s="1" customFormat="1" ht="16.5" customHeight="1">
      <c r="B141" s="34"/>
      <c r="C141" s="178" t="s">
        <v>435</v>
      </c>
      <c r="D141" s="178" t="s">
        <v>582</v>
      </c>
      <c r="E141" s="179" t="s">
        <v>953</v>
      </c>
      <c r="F141" s="180" t="s">
        <v>954</v>
      </c>
      <c r="G141" s="181" t="s">
        <v>269</v>
      </c>
      <c r="H141" s="182">
        <v>720</v>
      </c>
      <c r="I141" s="183"/>
      <c r="J141" s="184">
        <f t="shared" si="0"/>
        <v>0</v>
      </c>
      <c r="K141" s="180" t="s">
        <v>19</v>
      </c>
      <c r="L141" s="185"/>
      <c r="M141" s="186" t="s">
        <v>19</v>
      </c>
      <c r="N141" s="187" t="s">
        <v>43</v>
      </c>
      <c r="P141" s="142">
        <f t="shared" si="1"/>
        <v>0</v>
      </c>
      <c r="Q141" s="142">
        <v>0</v>
      </c>
      <c r="R141" s="142">
        <f t="shared" si="2"/>
        <v>0</v>
      </c>
      <c r="S141" s="142">
        <v>0</v>
      </c>
      <c r="T141" s="143">
        <f t="shared" si="3"/>
        <v>0</v>
      </c>
      <c r="AR141" s="144" t="s">
        <v>396</v>
      </c>
      <c r="AT141" s="144" t="s">
        <v>582</v>
      </c>
      <c r="AU141" s="144" t="s">
        <v>159</v>
      </c>
      <c r="AY141" s="19" t="s">
        <v>152</v>
      </c>
      <c r="BE141" s="145">
        <f t="shared" si="4"/>
        <v>0</v>
      </c>
      <c r="BF141" s="145">
        <f t="shared" si="5"/>
        <v>0</v>
      </c>
      <c r="BG141" s="145">
        <f t="shared" si="6"/>
        <v>0</v>
      </c>
      <c r="BH141" s="145">
        <f t="shared" si="7"/>
        <v>0</v>
      </c>
      <c r="BI141" s="145">
        <f t="shared" si="8"/>
        <v>0</v>
      </c>
      <c r="BJ141" s="19" t="s">
        <v>80</v>
      </c>
      <c r="BK141" s="145">
        <f t="shared" si="9"/>
        <v>0</v>
      </c>
      <c r="BL141" s="19" t="s">
        <v>274</v>
      </c>
      <c r="BM141" s="144" t="s">
        <v>955</v>
      </c>
    </row>
    <row r="142" spans="2:65" s="1" customFormat="1" ht="16.5" customHeight="1">
      <c r="B142" s="34"/>
      <c r="C142" s="178" t="s">
        <v>441</v>
      </c>
      <c r="D142" s="178" t="s">
        <v>582</v>
      </c>
      <c r="E142" s="179" t="s">
        <v>956</v>
      </c>
      <c r="F142" s="180" t="s">
        <v>957</v>
      </c>
      <c r="G142" s="181" t="s">
        <v>269</v>
      </c>
      <c r="H142" s="182">
        <v>290</v>
      </c>
      <c r="I142" s="183"/>
      <c r="J142" s="184">
        <f t="shared" si="0"/>
        <v>0</v>
      </c>
      <c r="K142" s="180" t="s">
        <v>19</v>
      </c>
      <c r="L142" s="185"/>
      <c r="M142" s="186" t="s">
        <v>19</v>
      </c>
      <c r="N142" s="187" t="s">
        <v>43</v>
      </c>
      <c r="P142" s="142">
        <f t="shared" si="1"/>
        <v>0</v>
      </c>
      <c r="Q142" s="142">
        <v>0</v>
      </c>
      <c r="R142" s="142">
        <f t="shared" si="2"/>
        <v>0</v>
      </c>
      <c r="S142" s="142">
        <v>0</v>
      </c>
      <c r="T142" s="143">
        <f t="shared" si="3"/>
        <v>0</v>
      </c>
      <c r="AR142" s="144" t="s">
        <v>396</v>
      </c>
      <c r="AT142" s="144" t="s">
        <v>582</v>
      </c>
      <c r="AU142" s="144" t="s">
        <v>159</v>
      </c>
      <c r="AY142" s="19" t="s">
        <v>152</v>
      </c>
      <c r="BE142" s="145">
        <f t="shared" si="4"/>
        <v>0</v>
      </c>
      <c r="BF142" s="145">
        <f t="shared" si="5"/>
        <v>0</v>
      </c>
      <c r="BG142" s="145">
        <f t="shared" si="6"/>
        <v>0</v>
      </c>
      <c r="BH142" s="145">
        <f t="shared" si="7"/>
        <v>0</v>
      </c>
      <c r="BI142" s="145">
        <f t="shared" si="8"/>
        <v>0</v>
      </c>
      <c r="BJ142" s="19" t="s">
        <v>80</v>
      </c>
      <c r="BK142" s="145">
        <f t="shared" si="9"/>
        <v>0</v>
      </c>
      <c r="BL142" s="19" t="s">
        <v>274</v>
      </c>
      <c r="BM142" s="144" t="s">
        <v>958</v>
      </c>
    </row>
    <row r="143" spans="2:65" s="1" customFormat="1" ht="16.5" customHeight="1">
      <c r="B143" s="34"/>
      <c r="C143" s="178" t="s">
        <v>446</v>
      </c>
      <c r="D143" s="178" t="s">
        <v>582</v>
      </c>
      <c r="E143" s="179" t="s">
        <v>959</v>
      </c>
      <c r="F143" s="180" t="s">
        <v>960</v>
      </c>
      <c r="G143" s="181" t="s">
        <v>269</v>
      </c>
      <c r="H143" s="182">
        <v>2680</v>
      </c>
      <c r="I143" s="183"/>
      <c r="J143" s="184">
        <f t="shared" si="0"/>
        <v>0</v>
      </c>
      <c r="K143" s="180" t="s">
        <v>19</v>
      </c>
      <c r="L143" s="185"/>
      <c r="M143" s="186" t="s">
        <v>19</v>
      </c>
      <c r="N143" s="187" t="s">
        <v>43</v>
      </c>
      <c r="P143" s="142">
        <f t="shared" si="1"/>
        <v>0</v>
      </c>
      <c r="Q143" s="142">
        <v>0</v>
      </c>
      <c r="R143" s="142">
        <f t="shared" si="2"/>
        <v>0</v>
      </c>
      <c r="S143" s="142">
        <v>0</v>
      </c>
      <c r="T143" s="143">
        <f t="shared" si="3"/>
        <v>0</v>
      </c>
      <c r="AR143" s="144" t="s">
        <v>396</v>
      </c>
      <c r="AT143" s="144" t="s">
        <v>582</v>
      </c>
      <c r="AU143" s="144" t="s">
        <v>159</v>
      </c>
      <c r="AY143" s="19" t="s">
        <v>152</v>
      </c>
      <c r="BE143" s="145">
        <f t="shared" si="4"/>
        <v>0</v>
      </c>
      <c r="BF143" s="145">
        <f t="shared" si="5"/>
        <v>0</v>
      </c>
      <c r="BG143" s="145">
        <f t="shared" si="6"/>
        <v>0</v>
      </c>
      <c r="BH143" s="145">
        <f t="shared" si="7"/>
        <v>0</v>
      </c>
      <c r="BI143" s="145">
        <f t="shared" si="8"/>
        <v>0</v>
      </c>
      <c r="BJ143" s="19" t="s">
        <v>80</v>
      </c>
      <c r="BK143" s="145">
        <f t="shared" si="9"/>
        <v>0</v>
      </c>
      <c r="BL143" s="19" t="s">
        <v>274</v>
      </c>
      <c r="BM143" s="144" t="s">
        <v>961</v>
      </c>
    </row>
    <row r="144" spans="2:65" s="1" customFormat="1" ht="16.5" customHeight="1">
      <c r="B144" s="34"/>
      <c r="C144" s="178" t="s">
        <v>453</v>
      </c>
      <c r="D144" s="178" t="s">
        <v>582</v>
      </c>
      <c r="E144" s="179" t="s">
        <v>962</v>
      </c>
      <c r="F144" s="180" t="s">
        <v>963</v>
      </c>
      <c r="G144" s="181" t="s">
        <v>269</v>
      </c>
      <c r="H144" s="182">
        <v>2680</v>
      </c>
      <c r="I144" s="183"/>
      <c r="J144" s="184">
        <f t="shared" si="0"/>
        <v>0</v>
      </c>
      <c r="K144" s="180" t="s">
        <v>19</v>
      </c>
      <c r="L144" s="185"/>
      <c r="M144" s="186" t="s">
        <v>19</v>
      </c>
      <c r="N144" s="187" t="s">
        <v>43</v>
      </c>
      <c r="P144" s="142">
        <f t="shared" si="1"/>
        <v>0</v>
      </c>
      <c r="Q144" s="142">
        <v>0</v>
      </c>
      <c r="R144" s="142">
        <f t="shared" si="2"/>
        <v>0</v>
      </c>
      <c r="S144" s="142">
        <v>0</v>
      </c>
      <c r="T144" s="143">
        <f t="shared" si="3"/>
        <v>0</v>
      </c>
      <c r="AR144" s="144" t="s">
        <v>396</v>
      </c>
      <c r="AT144" s="144" t="s">
        <v>582</v>
      </c>
      <c r="AU144" s="144" t="s">
        <v>159</v>
      </c>
      <c r="AY144" s="19" t="s">
        <v>152</v>
      </c>
      <c r="BE144" s="145">
        <f t="shared" si="4"/>
        <v>0</v>
      </c>
      <c r="BF144" s="145">
        <f t="shared" si="5"/>
        <v>0</v>
      </c>
      <c r="BG144" s="145">
        <f t="shared" si="6"/>
        <v>0</v>
      </c>
      <c r="BH144" s="145">
        <f t="shared" si="7"/>
        <v>0</v>
      </c>
      <c r="BI144" s="145">
        <f t="shared" si="8"/>
        <v>0</v>
      </c>
      <c r="BJ144" s="19" t="s">
        <v>80</v>
      </c>
      <c r="BK144" s="145">
        <f t="shared" si="9"/>
        <v>0</v>
      </c>
      <c r="BL144" s="19" t="s">
        <v>274</v>
      </c>
      <c r="BM144" s="144" t="s">
        <v>964</v>
      </c>
    </row>
    <row r="145" spans="2:65" s="1" customFormat="1" ht="16.5" customHeight="1">
      <c r="B145" s="34"/>
      <c r="C145" s="178" t="s">
        <v>459</v>
      </c>
      <c r="D145" s="178" t="s">
        <v>582</v>
      </c>
      <c r="E145" s="179" t="s">
        <v>965</v>
      </c>
      <c r="F145" s="180" t="s">
        <v>966</v>
      </c>
      <c r="G145" s="181" t="s">
        <v>269</v>
      </c>
      <c r="H145" s="182">
        <v>12</v>
      </c>
      <c r="I145" s="183"/>
      <c r="J145" s="184">
        <f t="shared" si="0"/>
        <v>0</v>
      </c>
      <c r="K145" s="180" t="s">
        <v>19</v>
      </c>
      <c r="L145" s="185"/>
      <c r="M145" s="186" t="s">
        <v>19</v>
      </c>
      <c r="N145" s="187" t="s">
        <v>43</v>
      </c>
      <c r="P145" s="142">
        <f t="shared" si="1"/>
        <v>0</v>
      </c>
      <c r="Q145" s="142">
        <v>0</v>
      </c>
      <c r="R145" s="142">
        <f t="shared" si="2"/>
        <v>0</v>
      </c>
      <c r="S145" s="142">
        <v>0</v>
      </c>
      <c r="T145" s="143">
        <f t="shared" si="3"/>
        <v>0</v>
      </c>
      <c r="AR145" s="144" t="s">
        <v>396</v>
      </c>
      <c r="AT145" s="144" t="s">
        <v>582</v>
      </c>
      <c r="AU145" s="144" t="s">
        <v>159</v>
      </c>
      <c r="AY145" s="19" t="s">
        <v>152</v>
      </c>
      <c r="BE145" s="145">
        <f t="shared" si="4"/>
        <v>0</v>
      </c>
      <c r="BF145" s="145">
        <f t="shared" si="5"/>
        <v>0</v>
      </c>
      <c r="BG145" s="145">
        <f t="shared" si="6"/>
        <v>0</v>
      </c>
      <c r="BH145" s="145">
        <f t="shared" si="7"/>
        <v>0</v>
      </c>
      <c r="BI145" s="145">
        <f t="shared" si="8"/>
        <v>0</v>
      </c>
      <c r="BJ145" s="19" t="s">
        <v>80</v>
      </c>
      <c r="BK145" s="145">
        <f t="shared" si="9"/>
        <v>0</v>
      </c>
      <c r="BL145" s="19" t="s">
        <v>274</v>
      </c>
      <c r="BM145" s="144" t="s">
        <v>967</v>
      </c>
    </row>
    <row r="146" spans="2:65" s="1" customFormat="1" ht="16.5" customHeight="1">
      <c r="B146" s="34"/>
      <c r="C146" s="178" t="s">
        <v>466</v>
      </c>
      <c r="D146" s="178" t="s">
        <v>582</v>
      </c>
      <c r="E146" s="179" t="s">
        <v>968</v>
      </c>
      <c r="F146" s="180" t="s">
        <v>969</v>
      </c>
      <c r="G146" s="181" t="s">
        <v>269</v>
      </c>
      <c r="H146" s="182">
        <v>1230</v>
      </c>
      <c r="I146" s="183"/>
      <c r="J146" s="184">
        <f t="shared" si="0"/>
        <v>0</v>
      </c>
      <c r="K146" s="180" t="s">
        <v>19</v>
      </c>
      <c r="L146" s="185"/>
      <c r="M146" s="186" t="s">
        <v>19</v>
      </c>
      <c r="N146" s="187" t="s">
        <v>43</v>
      </c>
      <c r="P146" s="142">
        <f t="shared" si="1"/>
        <v>0</v>
      </c>
      <c r="Q146" s="142">
        <v>0</v>
      </c>
      <c r="R146" s="142">
        <f t="shared" si="2"/>
        <v>0</v>
      </c>
      <c r="S146" s="142">
        <v>0</v>
      </c>
      <c r="T146" s="143">
        <f t="shared" si="3"/>
        <v>0</v>
      </c>
      <c r="AR146" s="144" t="s">
        <v>396</v>
      </c>
      <c r="AT146" s="144" t="s">
        <v>582</v>
      </c>
      <c r="AU146" s="144" t="s">
        <v>159</v>
      </c>
      <c r="AY146" s="19" t="s">
        <v>152</v>
      </c>
      <c r="BE146" s="145">
        <f t="shared" si="4"/>
        <v>0</v>
      </c>
      <c r="BF146" s="145">
        <f t="shared" si="5"/>
        <v>0</v>
      </c>
      <c r="BG146" s="145">
        <f t="shared" si="6"/>
        <v>0</v>
      </c>
      <c r="BH146" s="145">
        <f t="shared" si="7"/>
        <v>0</v>
      </c>
      <c r="BI146" s="145">
        <f t="shared" si="8"/>
        <v>0</v>
      </c>
      <c r="BJ146" s="19" t="s">
        <v>80</v>
      </c>
      <c r="BK146" s="145">
        <f t="shared" si="9"/>
        <v>0</v>
      </c>
      <c r="BL146" s="19" t="s">
        <v>274</v>
      </c>
      <c r="BM146" s="144" t="s">
        <v>970</v>
      </c>
    </row>
    <row r="147" spans="2:65" s="1" customFormat="1" ht="16.5" customHeight="1">
      <c r="B147" s="34"/>
      <c r="C147" s="178" t="s">
        <v>471</v>
      </c>
      <c r="D147" s="178" t="s">
        <v>582</v>
      </c>
      <c r="E147" s="179" t="s">
        <v>971</v>
      </c>
      <c r="F147" s="180" t="s">
        <v>972</v>
      </c>
      <c r="G147" s="181" t="s">
        <v>269</v>
      </c>
      <c r="H147" s="182">
        <v>38</v>
      </c>
      <c r="I147" s="183"/>
      <c r="J147" s="184">
        <f t="shared" si="0"/>
        <v>0</v>
      </c>
      <c r="K147" s="180" t="s">
        <v>19</v>
      </c>
      <c r="L147" s="185"/>
      <c r="M147" s="186" t="s">
        <v>19</v>
      </c>
      <c r="N147" s="187" t="s">
        <v>43</v>
      </c>
      <c r="P147" s="142">
        <f t="shared" si="1"/>
        <v>0</v>
      </c>
      <c r="Q147" s="142">
        <v>0</v>
      </c>
      <c r="R147" s="142">
        <f t="shared" si="2"/>
        <v>0</v>
      </c>
      <c r="S147" s="142">
        <v>0</v>
      </c>
      <c r="T147" s="143">
        <f t="shared" si="3"/>
        <v>0</v>
      </c>
      <c r="AR147" s="144" t="s">
        <v>396</v>
      </c>
      <c r="AT147" s="144" t="s">
        <v>582</v>
      </c>
      <c r="AU147" s="144" t="s">
        <v>159</v>
      </c>
      <c r="AY147" s="19" t="s">
        <v>152</v>
      </c>
      <c r="BE147" s="145">
        <f t="shared" si="4"/>
        <v>0</v>
      </c>
      <c r="BF147" s="145">
        <f t="shared" si="5"/>
        <v>0</v>
      </c>
      <c r="BG147" s="145">
        <f t="shared" si="6"/>
        <v>0</v>
      </c>
      <c r="BH147" s="145">
        <f t="shared" si="7"/>
        <v>0</v>
      </c>
      <c r="BI147" s="145">
        <f t="shared" si="8"/>
        <v>0</v>
      </c>
      <c r="BJ147" s="19" t="s">
        <v>80</v>
      </c>
      <c r="BK147" s="145">
        <f t="shared" si="9"/>
        <v>0</v>
      </c>
      <c r="BL147" s="19" t="s">
        <v>274</v>
      </c>
      <c r="BM147" s="144" t="s">
        <v>973</v>
      </c>
    </row>
    <row r="148" spans="2:65" s="1" customFormat="1" ht="16.5" customHeight="1">
      <c r="B148" s="34"/>
      <c r="C148" s="178" t="s">
        <v>478</v>
      </c>
      <c r="D148" s="178" t="s">
        <v>582</v>
      </c>
      <c r="E148" s="179" t="s">
        <v>974</v>
      </c>
      <c r="F148" s="180" t="s">
        <v>975</v>
      </c>
      <c r="G148" s="181" t="s">
        <v>269</v>
      </c>
      <c r="H148" s="182">
        <v>38</v>
      </c>
      <c r="I148" s="183"/>
      <c r="J148" s="184">
        <f t="shared" si="0"/>
        <v>0</v>
      </c>
      <c r="K148" s="180" t="s">
        <v>19</v>
      </c>
      <c r="L148" s="185"/>
      <c r="M148" s="186" t="s">
        <v>19</v>
      </c>
      <c r="N148" s="187" t="s">
        <v>43</v>
      </c>
      <c r="P148" s="142">
        <f t="shared" si="1"/>
        <v>0</v>
      </c>
      <c r="Q148" s="142">
        <v>0</v>
      </c>
      <c r="R148" s="142">
        <f t="shared" si="2"/>
        <v>0</v>
      </c>
      <c r="S148" s="142">
        <v>0</v>
      </c>
      <c r="T148" s="143">
        <f t="shared" si="3"/>
        <v>0</v>
      </c>
      <c r="AR148" s="144" t="s">
        <v>396</v>
      </c>
      <c r="AT148" s="144" t="s">
        <v>582</v>
      </c>
      <c r="AU148" s="144" t="s">
        <v>159</v>
      </c>
      <c r="AY148" s="19" t="s">
        <v>152</v>
      </c>
      <c r="BE148" s="145">
        <f t="shared" si="4"/>
        <v>0</v>
      </c>
      <c r="BF148" s="145">
        <f t="shared" si="5"/>
        <v>0</v>
      </c>
      <c r="BG148" s="145">
        <f t="shared" si="6"/>
        <v>0</v>
      </c>
      <c r="BH148" s="145">
        <f t="shared" si="7"/>
        <v>0</v>
      </c>
      <c r="BI148" s="145">
        <f t="shared" si="8"/>
        <v>0</v>
      </c>
      <c r="BJ148" s="19" t="s">
        <v>80</v>
      </c>
      <c r="BK148" s="145">
        <f t="shared" si="9"/>
        <v>0</v>
      </c>
      <c r="BL148" s="19" t="s">
        <v>274</v>
      </c>
      <c r="BM148" s="144" t="s">
        <v>976</v>
      </c>
    </row>
    <row r="149" spans="2:65" s="1" customFormat="1" ht="16.5" customHeight="1">
      <c r="B149" s="34"/>
      <c r="C149" s="178" t="s">
        <v>483</v>
      </c>
      <c r="D149" s="178" t="s">
        <v>582</v>
      </c>
      <c r="E149" s="179" t="s">
        <v>977</v>
      </c>
      <c r="F149" s="180" t="s">
        <v>978</v>
      </c>
      <c r="G149" s="181" t="s">
        <v>269</v>
      </c>
      <c r="H149" s="182">
        <v>9</v>
      </c>
      <c r="I149" s="183"/>
      <c r="J149" s="184">
        <f t="shared" si="0"/>
        <v>0</v>
      </c>
      <c r="K149" s="180" t="s">
        <v>19</v>
      </c>
      <c r="L149" s="185"/>
      <c r="M149" s="186" t="s">
        <v>19</v>
      </c>
      <c r="N149" s="187" t="s">
        <v>43</v>
      </c>
      <c r="P149" s="142">
        <f t="shared" si="1"/>
        <v>0</v>
      </c>
      <c r="Q149" s="142">
        <v>0</v>
      </c>
      <c r="R149" s="142">
        <f t="shared" si="2"/>
        <v>0</v>
      </c>
      <c r="S149" s="142">
        <v>0</v>
      </c>
      <c r="T149" s="143">
        <f t="shared" si="3"/>
        <v>0</v>
      </c>
      <c r="AR149" s="144" t="s">
        <v>396</v>
      </c>
      <c r="AT149" s="144" t="s">
        <v>582</v>
      </c>
      <c r="AU149" s="144" t="s">
        <v>159</v>
      </c>
      <c r="AY149" s="19" t="s">
        <v>152</v>
      </c>
      <c r="BE149" s="145">
        <f t="shared" si="4"/>
        <v>0</v>
      </c>
      <c r="BF149" s="145">
        <f t="shared" si="5"/>
        <v>0</v>
      </c>
      <c r="BG149" s="145">
        <f t="shared" si="6"/>
        <v>0</v>
      </c>
      <c r="BH149" s="145">
        <f t="shared" si="7"/>
        <v>0</v>
      </c>
      <c r="BI149" s="145">
        <f t="shared" si="8"/>
        <v>0</v>
      </c>
      <c r="BJ149" s="19" t="s">
        <v>80</v>
      </c>
      <c r="BK149" s="145">
        <f t="shared" si="9"/>
        <v>0</v>
      </c>
      <c r="BL149" s="19" t="s">
        <v>274</v>
      </c>
      <c r="BM149" s="144" t="s">
        <v>979</v>
      </c>
    </row>
    <row r="150" spans="2:65" s="1" customFormat="1" ht="16.5" customHeight="1">
      <c r="B150" s="34"/>
      <c r="C150" s="178" t="s">
        <v>488</v>
      </c>
      <c r="D150" s="178" t="s">
        <v>582</v>
      </c>
      <c r="E150" s="179" t="s">
        <v>980</v>
      </c>
      <c r="F150" s="180" t="s">
        <v>981</v>
      </c>
      <c r="G150" s="181" t="s">
        <v>269</v>
      </c>
      <c r="H150" s="182">
        <v>2</v>
      </c>
      <c r="I150" s="183"/>
      <c r="J150" s="184">
        <f t="shared" si="0"/>
        <v>0</v>
      </c>
      <c r="K150" s="180" t="s">
        <v>19</v>
      </c>
      <c r="L150" s="185"/>
      <c r="M150" s="186" t="s">
        <v>19</v>
      </c>
      <c r="N150" s="187" t="s">
        <v>43</v>
      </c>
      <c r="P150" s="142">
        <f t="shared" si="1"/>
        <v>0</v>
      </c>
      <c r="Q150" s="142">
        <v>0</v>
      </c>
      <c r="R150" s="142">
        <f t="shared" si="2"/>
        <v>0</v>
      </c>
      <c r="S150" s="142">
        <v>0</v>
      </c>
      <c r="T150" s="143">
        <f t="shared" si="3"/>
        <v>0</v>
      </c>
      <c r="AR150" s="144" t="s">
        <v>396</v>
      </c>
      <c r="AT150" s="144" t="s">
        <v>582</v>
      </c>
      <c r="AU150" s="144" t="s">
        <v>159</v>
      </c>
      <c r="AY150" s="19" t="s">
        <v>152</v>
      </c>
      <c r="BE150" s="145">
        <f t="shared" si="4"/>
        <v>0</v>
      </c>
      <c r="BF150" s="145">
        <f t="shared" si="5"/>
        <v>0</v>
      </c>
      <c r="BG150" s="145">
        <f t="shared" si="6"/>
        <v>0</v>
      </c>
      <c r="BH150" s="145">
        <f t="shared" si="7"/>
        <v>0</v>
      </c>
      <c r="BI150" s="145">
        <f t="shared" si="8"/>
        <v>0</v>
      </c>
      <c r="BJ150" s="19" t="s">
        <v>80</v>
      </c>
      <c r="BK150" s="145">
        <f t="shared" si="9"/>
        <v>0</v>
      </c>
      <c r="BL150" s="19" t="s">
        <v>274</v>
      </c>
      <c r="BM150" s="144" t="s">
        <v>982</v>
      </c>
    </row>
    <row r="151" spans="2:65" s="1" customFormat="1" ht="16.5" customHeight="1">
      <c r="B151" s="34"/>
      <c r="C151" s="178" t="s">
        <v>494</v>
      </c>
      <c r="D151" s="178" t="s">
        <v>582</v>
      </c>
      <c r="E151" s="179" t="s">
        <v>983</v>
      </c>
      <c r="F151" s="180" t="s">
        <v>984</v>
      </c>
      <c r="G151" s="181" t="s">
        <v>269</v>
      </c>
      <c r="H151" s="182">
        <v>400</v>
      </c>
      <c r="I151" s="183"/>
      <c r="J151" s="184">
        <f t="shared" si="0"/>
        <v>0</v>
      </c>
      <c r="K151" s="180" t="s">
        <v>19</v>
      </c>
      <c r="L151" s="185"/>
      <c r="M151" s="186" t="s">
        <v>19</v>
      </c>
      <c r="N151" s="187" t="s">
        <v>43</v>
      </c>
      <c r="P151" s="142">
        <f t="shared" si="1"/>
        <v>0</v>
      </c>
      <c r="Q151" s="142">
        <v>0</v>
      </c>
      <c r="R151" s="142">
        <f t="shared" si="2"/>
        <v>0</v>
      </c>
      <c r="S151" s="142">
        <v>0</v>
      </c>
      <c r="T151" s="143">
        <f t="shared" si="3"/>
        <v>0</v>
      </c>
      <c r="AR151" s="144" t="s">
        <v>396</v>
      </c>
      <c r="AT151" s="144" t="s">
        <v>582</v>
      </c>
      <c r="AU151" s="144" t="s">
        <v>159</v>
      </c>
      <c r="AY151" s="19" t="s">
        <v>152</v>
      </c>
      <c r="BE151" s="145">
        <f t="shared" si="4"/>
        <v>0</v>
      </c>
      <c r="BF151" s="145">
        <f t="shared" si="5"/>
        <v>0</v>
      </c>
      <c r="BG151" s="145">
        <f t="shared" si="6"/>
        <v>0</v>
      </c>
      <c r="BH151" s="145">
        <f t="shared" si="7"/>
        <v>0</v>
      </c>
      <c r="BI151" s="145">
        <f t="shared" si="8"/>
        <v>0</v>
      </c>
      <c r="BJ151" s="19" t="s">
        <v>80</v>
      </c>
      <c r="BK151" s="145">
        <f t="shared" si="9"/>
        <v>0</v>
      </c>
      <c r="BL151" s="19" t="s">
        <v>274</v>
      </c>
      <c r="BM151" s="144" t="s">
        <v>985</v>
      </c>
    </row>
    <row r="152" spans="2:65" s="1" customFormat="1" ht="16.5" customHeight="1">
      <c r="B152" s="34"/>
      <c r="C152" s="178" t="s">
        <v>501</v>
      </c>
      <c r="D152" s="178" t="s">
        <v>582</v>
      </c>
      <c r="E152" s="179" t="s">
        <v>986</v>
      </c>
      <c r="F152" s="180" t="s">
        <v>987</v>
      </c>
      <c r="G152" s="181" t="s">
        <v>988</v>
      </c>
      <c r="H152" s="182">
        <v>8</v>
      </c>
      <c r="I152" s="183"/>
      <c r="J152" s="184">
        <f t="shared" si="0"/>
        <v>0</v>
      </c>
      <c r="K152" s="180" t="s">
        <v>19</v>
      </c>
      <c r="L152" s="185"/>
      <c r="M152" s="186" t="s">
        <v>19</v>
      </c>
      <c r="N152" s="187" t="s">
        <v>43</v>
      </c>
      <c r="P152" s="142">
        <f t="shared" si="1"/>
        <v>0</v>
      </c>
      <c r="Q152" s="142">
        <v>0</v>
      </c>
      <c r="R152" s="142">
        <f t="shared" si="2"/>
        <v>0</v>
      </c>
      <c r="S152" s="142">
        <v>0</v>
      </c>
      <c r="T152" s="143">
        <f t="shared" si="3"/>
        <v>0</v>
      </c>
      <c r="AR152" s="144" t="s">
        <v>396</v>
      </c>
      <c r="AT152" s="144" t="s">
        <v>582</v>
      </c>
      <c r="AU152" s="144" t="s">
        <v>159</v>
      </c>
      <c r="AY152" s="19" t="s">
        <v>152</v>
      </c>
      <c r="BE152" s="145">
        <f t="shared" si="4"/>
        <v>0</v>
      </c>
      <c r="BF152" s="145">
        <f t="shared" si="5"/>
        <v>0</v>
      </c>
      <c r="BG152" s="145">
        <f t="shared" si="6"/>
        <v>0</v>
      </c>
      <c r="BH152" s="145">
        <f t="shared" si="7"/>
        <v>0</v>
      </c>
      <c r="BI152" s="145">
        <f t="shared" si="8"/>
        <v>0</v>
      </c>
      <c r="BJ152" s="19" t="s">
        <v>80</v>
      </c>
      <c r="BK152" s="145">
        <f t="shared" si="9"/>
        <v>0</v>
      </c>
      <c r="BL152" s="19" t="s">
        <v>274</v>
      </c>
      <c r="BM152" s="144" t="s">
        <v>989</v>
      </c>
    </row>
    <row r="153" spans="2:65" s="1" customFormat="1" ht="16.5" customHeight="1">
      <c r="B153" s="34"/>
      <c r="C153" s="178" t="s">
        <v>510</v>
      </c>
      <c r="D153" s="178" t="s">
        <v>582</v>
      </c>
      <c r="E153" s="179" t="s">
        <v>990</v>
      </c>
      <c r="F153" s="180" t="s">
        <v>991</v>
      </c>
      <c r="G153" s="181" t="s">
        <v>269</v>
      </c>
      <c r="H153" s="182">
        <v>15</v>
      </c>
      <c r="I153" s="183"/>
      <c r="J153" s="184">
        <f t="shared" si="0"/>
        <v>0</v>
      </c>
      <c r="K153" s="180" t="s">
        <v>19</v>
      </c>
      <c r="L153" s="185"/>
      <c r="M153" s="186" t="s">
        <v>19</v>
      </c>
      <c r="N153" s="187" t="s">
        <v>43</v>
      </c>
      <c r="P153" s="142">
        <f t="shared" si="1"/>
        <v>0</v>
      </c>
      <c r="Q153" s="142">
        <v>0</v>
      </c>
      <c r="R153" s="142">
        <f t="shared" si="2"/>
        <v>0</v>
      </c>
      <c r="S153" s="142">
        <v>0</v>
      </c>
      <c r="T153" s="143">
        <f t="shared" si="3"/>
        <v>0</v>
      </c>
      <c r="AR153" s="144" t="s">
        <v>396</v>
      </c>
      <c r="AT153" s="144" t="s">
        <v>582</v>
      </c>
      <c r="AU153" s="144" t="s">
        <v>159</v>
      </c>
      <c r="AY153" s="19" t="s">
        <v>152</v>
      </c>
      <c r="BE153" s="145">
        <f t="shared" si="4"/>
        <v>0</v>
      </c>
      <c r="BF153" s="145">
        <f t="shared" si="5"/>
        <v>0</v>
      </c>
      <c r="BG153" s="145">
        <f t="shared" si="6"/>
        <v>0</v>
      </c>
      <c r="BH153" s="145">
        <f t="shared" si="7"/>
        <v>0</v>
      </c>
      <c r="BI153" s="145">
        <f t="shared" si="8"/>
        <v>0</v>
      </c>
      <c r="BJ153" s="19" t="s">
        <v>80</v>
      </c>
      <c r="BK153" s="145">
        <f t="shared" si="9"/>
        <v>0</v>
      </c>
      <c r="BL153" s="19" t="s">
        <v>274</v>
      </c>
      <c r="BM153" s="144" t="s">
        <v>992</v>
      </c>
    </row>
    <row r="154" spans="2:65" s="1" customFormat="1" ht="16.5" customHeight="1">
      <c r="B154" s="34"/>
      <c r="C154" s="178" t="s">
        <v>517</v>
      </c>
      <c r="D154" s="178" t="s">
        <v>582</v>
      </c>
      <c r="E154" s="179" t="s">
        <v>993</v>
      </c>
      <c r="F154" s="180" t="s">
        <v>994</v>
      </c>
      <c r="G154" s="181" t="s">
        <v>988</v>
      </c>
      <c r="H154" s="182">
        <v>540</v>
      </c>
      <c r="I154" s="183"/>
      <c r="J154" s="184">
        <f t="shared" si="0"/>
        <v>0</v>
      </c>
      <c r="K154" s="180" t="s">
        <v>19</v>
      </c>
      <c r="L154" s="185"/>
      <c r="M154" s="186" t="s">
        <v>19</v>
      </c>
      <c r="N154" s="187" t="s">
        <v>43</v>
      </c>
      <c r="P154" s="142">
        <f t="shared" si="1"/>
        <v>0</v>
      </c>
      <c r="Q154" s="142">
        <v>0</v>
      </c>
      <c r="R154" s="142">
        <f t="shared" si="2"/>
        <v>0</v>
      </c>
      <c r="S154" s="142">
        <v>0</v>
      </c>
      <c r="T154" s="143">
        <f t="shared" si="3"/>
        <v>0</v>
      </c>
      <c r="AR154" s="144" t="s">
        <v>396</v>
      </c>
      <c r="AT154" s="144" t="s">
        <v>582</v>
      </c>
      <c r="AU154" s="144" t="s">
        <v>159</v>
      </c>
      <c r="AY154" s="19" t="s">
        <v>152</v>
      </c>
      <c r="BE154" s="145">
        <f t="shared" si="4"/>
        <v>0</v>
      </c>
      <c r="BF154" s="145">
        <f t="shared" si="5"/>
        <v>0</v>
      </c>
      <c r="BG154" s="145">
        <f t="shared" si="6"/>
        <v>0</v>
      </c>
      <c r="BH154" s="145">
        <f t="shared" si="7"/>
        <v>0</v>
      </c>
      <c r="BI154" s="145">
        <f t="shared" si="8"/>
        <v>0</v>
      </c>
      <c r="BJ154" s="19" t="s">
        <v>80</v>
      </c>
      <c r="BK154" s="145">
        <f t="shared" si="9"/>
        <v>0</v>
      </c>
      <c r="BL154" s="19" t="s">
        <v>274</v>
      </c>
      <c r="BM154" s="144" t="s">
        <v>995</v>
      </c>
    </row>
    <row r="155" spans="2:65" s="1" customFormat="1" ht="16.5" customHeight="1">
      <c r="B155" s="34"/>
      <c r="C155" s="178" t="s">
        <v>522</v>
      </c>
      <c r="D155" s="178" t="s">
        <v>582</v>
      </c>
      <c r="E155" s="179" t="s">
        <v>996</v>
      </c>
      <c r="F155" s="180" t="s">
        <v>997</v>
      </c>
      <c r="G155" s="181" t="s">
        <v>269</v>
      </c>
      <c r="H155" s="182">
        <v>2</v>
      </c>
      <c r="I155" s="183"/>
      <c r="J155" s="184">
        <f t="shared" si="0"/>
        <v>0</v>
      </c>
      <c r="K155" s="180" t="s">
        <v>19</v>
      </c>
      <c r="L155" s="185"/>
      <c r="M155" s="186" t="s">
        <v>19</v>
      </c>
      <c r="N155" s="187" t="s">
        <v>43</v>
      </c>
      <c r="P155" s="142">
        <f t="shared" si="1"/>
        <v>0</v>
      </c>
      <c r="Q155" s="142">
        <v>0</v>
      </c>
      <c r="R155" s="142">
        <f t="shared" si="2"/>
        <v>0</v>
      </c>
      <c r="S155" s="142">
        <v>0</v>
      </c>
      <c r="T155" s="143">
        <f t="shared" si="3"/>
        <v>0</v>
      </c>
      <c r="AR155" s="144" t="s">
        <v>396</v>
      </c>
      <c r="AT155" s="144" t="s">
        <v>582</v>
      </c>
      <c r="AU155" s="144" t="s">
        <v>159</v>
      </c>
      <c r="AY155" s="19" t="s">
        <v>152</v>
      </c>
      <c r="BE155" s="145">
        <f t="shared" si="4"/>
        <v>0</v>
      </c>
      <c r="BF155" s="145">
        <f t="shared" si="5"/>
        <v>0</v>
      </c>
      <c r="BG155" s="145">
        <f t="shared" si="6"/>
        <v>0</v>
      </c>
      <c r="BH155" s="145">
        <f t="shared" si="7"/>
        <v>0</v>
      </c>
      <c r="BI155" s="145">
        <f t="shared" si="8"/>
        <v>0</v>
      </c>
      <c r="BJ155" s="19" t="s">
        <v>80</v>
      </c>
      <c r="BK155" s="145">
        <f t="shared" si="9"/>
        <v>0</v>
      </c>
      <c r="BL155" s="19" t="s">
        <v>274</v>
      </c>
      <c r="BM155" s="144" t="s">
        <v>998</v>
      </c>
    </row>
    <row r="156" spans="2:65" s="16" customFormat="1" ht="20.9" customHeight="1">
      <c r="B156" s="192"/>
      <c r="D156" s="193" t="s">
        <v>71</v>
      </c>
      <c r="E156" s="193" t="s">
        <v>999</v>
      </c>
      <c r="F156" s="193" t="s">
        <v>1000</v>
      </c>
      <c r="I156" s="194"/>
      <c r="J156" s="195">
        <f>BK156</f>
        <v>0</v>
      </c>
      <c r="L156" s="192"/>
      <c r="M156" s="196"/>
      <c r="P156" s="197">
        <f>SUM(P157:P170)</f>
        <v>0</v>
      </c>
      <c r="R156" s="197">
        <f>SUM(R157:R170)</f>
        <v>0</v>
      </c>
      <c r="T156" s="198">
        <f>SUM(T157:T170)</f>
        <v>0</v>
      </c>
      <c r="AR156" s="193" t="s">
        <v>82</v>
      </c>
      <c r="AT156" s="199" t="s">
        <v>71</v>
      </c>
      <c r="AU156" s="199" t="s">
        <v>95</v>
      </c>
      <c r="AY156" s="193" t="s">
        <v>152</v>
      </c>
      <c r="BK156" s="200">
        <f>SUM(BK157:BK170)</f>
        <v>0</v>
      </c>
    </row>
    <row r="157" spans="2:65" s="1" customFormat="1" ht="76.400000000000006" customHeight="1">
      <c r="B157" s="34"/>
      <c r="C157" s="178" t="s">
        <v>557</v>
      </c>
      <c r="D157" s="178" t="s">
        <v>582</v>
      </c>
      <c r="E157" s="179" t="s">
        <v>1001</v>
      </c>
      <c r="F157" s="180" t="s">
        <v>1002</v>
      </c>
      <c r="G157" s="181" t="s">
        <v>269</v>
      </c>
      <c r="H157" s="182">
        <v>87</v>
      </c>
      <c r="I157" s="183"/>
      <c r="J157" s="184">
        <f t="shared" ref="J157:J170" si="10">ROUND(I157*H157,2)</f>
        <v>0</v>
      </c>
      <c r="K157" s="180" t="s">
        <v>19</v>
      </c>
      <c r="L157" s="185"/>
      <c r="M157" s="186" t="s">
        <v>19</v>
      </c>
      <c r="N157" s="187" t="s">
        <v>43</v>
      </c>
      <c r="P157" s="142">
        <f t="shared" ref="P157:P170" si="11">O157*H157</f>
        <v>0</v>
      </c>
      <c r="Q157" s="142">
        <v>0</v>
      </c>
      <c r="R157" s="142">
        <f t="shared" ref="R157:R170" si="12">Q157*H157</f>
        <v>0</v>
      </c>
      <c r="S157" s="142">
        <v>0</v>
      </c>
      <c r="T157" s="143">
        <f t="shared" ref="T157:T170" si="13">S157*H157</f>
        <v>0</v>
      </c>
      <c r="AR157" s="144" t="s">
        <v>396</v>
      </c>
      <c r="AT157" s="144" t="s">
        <v>582</v>
      </c>
      <c r="AU157" s="144" t="s">
        <v>159</v>
      </c>
      <c r="AY157" s="19" t="s">
        <v>152</v>
      </c>
      <c r="BE157" s="145">
        <f t="shared" ref="BE157:BE170" si="14">IF(N157="základní",J157,0)</f>
        <v>0</v>
      </c>
      <c r="BF157" s="145">
        <f t="shared" ref="BF157:BF170" si="15">IF(N157="snížená",J157,0)</f>
        <v>0</v>
      </c>
      <c r="BG157" s="145">
        <f t="shared" ref="BG157:BG170" si="16">IF(N157="zákl. přenesená",J157,0)</f>
        <v>0</v>
      </c>
      <c r="BH157" s="145">
        <f t="shared" ref="BH157:BH170" si="17">IF(N157="sníž. přenesená",J157,0)</f>
        <v>0</v>
      </c>
      <c r="BI157" s="145">
        <f t="shared" ref="BI157:BI170" si="18">IF(N157="nulová",J157,0)</f>
        <v>0</v>
      </c>
      <c r="BJ157" s="19" t="s">
        <v>80</v>
      </c>
      <c r="BK157" s="145">
        <f t="shared" ref="BK157:BK170" si="19">ROUND(I157*H157,2)</f>
        <v>0</v>
      </c>
      <c r="BL157" s="19" t="s">
        <v>274</v>
      </c>
      <c r="BM157" s="144" t="s">
        <v>1003</v>
      </c>
    </row>
    <row r="158" spans="2:65" s="1" customFormat="1" ht="78" customHeight="1">
      <c r="B158" s="34"/>
      <c r="C158" s="178" t="s">
        <v>567</v>
      </c>
      <c r="D158" s="178" t="s">
        <v>582</v>
      </c>
      <c r="E158" s="179" t="s">
        <v>1004</v>
      </c>
      <c r="F158" s="180" t="s">
        <v>1005</v>
      </c>
      <c r="G158" s="181" t="s">
        <v>269</v>
      </c>
      <c r="H158" s="182">
        <v>20</v>
      </c>
      <c r="I158" s="183"/>
      <c r="J158" s="184">
        <f t="shared" si="10"/>
        <v>0</v>
      </c>
      <c r="K158" s="180" t="s">
        <v>19</v>
      </c>
      <c r="L158" s="185"/>
      <c r="M158" s="186" t="s">
        <v>19</v>
      </c>
      <c r="N158" s="187" t="s">
        <v>43</v>
      </c>
      <c r="P158" s="142">
        <f t="shared" si="11"/>
        <v>0</v>
      </c>
      <c r="Q158" s="142">
        <v>0</v>
      </c>
      <c r="R158" s="142">
        <f t="shared" si="12"/>
        <v>0</v>
      </c>
      <c r="S158" s="142">
        <v>0</v>
      </c>
      <c r="T158" s="143">
        <f t="shared" si="13"/>
        <v>0</v>
      </c>
      <c r="AR158" s="144" t="s">
        <v>396</v>
      </c>
      <c r="AT158" s="144" t="s">
        <v>582</v>
      </c>
      <c r="AU158" s="144" t="s">
        <v>159</v>
      </c>
      <c r="AY158" s="19" t="s">
        <v>152</v>
      </c>
      <c r="BE158" s="145">
        <f t="shared" si="14"/>
        <v>0</v>
      </c>
      <c r="BF158" s="145">
        <f t="shared" si="15"/>
        <v>0</v>
      </c>
      <c r="BG158" s="145">
        <f t="shared" si="16"/>
        <v>0</v>
      </c>
      <c r="BH158" s="145">
        <f t="shared" si="17"/>
        <v>0</v>
      </c>
      <c r="BI158" s="145">
        <f t="shared" si="18"/>
        <v>0</v>
      </c>
      <c r="BJ158" s="19" t="s">
        <v>80</v>
      </c>
      <c r="BK158" s="145">
        <f t="shared" si="19"/>
        <v>0</v>
      </c>
      <c r="BL158" s="19" t="s">
        <v>274</v>
      </c>
      <c r="BM158" s="144" t="s">
        <v>1006</v>
      </c>
    </row>
    <row r="159" spans="2:65" s="1" customFormat="1" ht="78" customHeight="1">
      <c r="B159" s="34"/>
      <c r="C159" s="178" t="s">
        <v>573</v>
      </c>
      <c r="D159" s="178" t="s">
        <v>582</v>
      </c>
      <c r="E159" s="179" t="s">
        <v>1007</v>
      </c>
      <c r="F159" s="180" t="s">
        <v>1008</v>
      </c>
      <c r="G159" s="181" t="s">
        <v>269</v>
      </c>
      <c r="H159" s="182">
        <v>13</v>
      </c>
      <c r="I159" s="183"/>
      <c r="J159" s="184">
        <f t="shared" si="10"/>
        <v>0</v>
      </c>
      <c r="K159" s="180" t="s">
        <v>19</v>
      </c>
      <c r="L159" s="185"/>
      <c r="M159" s="186" t="s">
        <v>19</v>
      </c>
      <c r="N159" s="187" t="s">
        <v>43</v>
      </c>
      <c r="P159" s="142">
        <f t="shared" si="11"/>
        <v>0</v>
      </c>
      <c r="Q159" s="142">
        <v>0</v>
      </c>
      <c r="R159" s="142">
        <f t="shared" si="12"/>
        <v>0</v>
      </c>
      <c r="S159" s="142">
        <v>0</v>
      </c>
      <c r="T159" s="143">
        <f t="shared" si="13"/>
        <v>0</v>
      </c>
      <c r="AR159" s="144" t="s">
        <v>396</v>
      </c>
      <c r="AT159" s="144" t="s">
        <v>582</v>
      </c>
      <c r="AU159" s="144" t="s">
        <v>159</v>
      </c>
      <c r="AY159" s="19" t="s">
        <v>152</v>
      </c>
      <c r="BE159" s="145">
        <f t="shared" si="14"/>
        <v>0</v>
      </c>
      <c r="BF159" s="145">
        <f t="shared" si="15"/>
        <v>0</v>
      </c>
      <c r="BG159" s="145">
        <f t="shared" si="16"/>
        <v>0</v>
      </c>
      <c r="BH159" s="145">
        <f t="shared" si="17"/>
        <v>0</v>
      </c>
      <c r="BI159" s="145">
        <f t="shared" si="18"/>
        <v>0</v>
      </c>
      <c r="BJ159" s="19" t="s">
        <v>80</v>
      </c>
      <c r="BK159" s="145">
        <f t="shared" si="19"/>
        <v>0</v>
      </c>
      <c r="BL159" s="19" t="s">
        <v>274</v>
      </c>
      <c r="BM159" s="144" t="s">
        <v>1009</v>
      </c>
    </row>
    <row r="160" spans="2:65" s="1" customFormat="1" ht="78" customHeight="1">
      <c r="B160" s="34"/>
      <c r="C160" s="178" t="s">
        <v>581</v>
      </c>
      <c r="D160" s="178" t="s">
        <v>582</v>
      </c>
      <c r="E160" s="179" t="s">
        <v>1010</v>
      </c>
      <c r="F160" s="180" t="s">
        <v>1011</v>
      </c>
      <c r="G160" s="181" t="s">
        <v>269</v>
      </c>
      <c r="H160" s="182">
        <v>15</v>
      </c>
      <c r="I160" s="183"/>
      <c r="J160" s="184">
        <f t="shared" si="10"/>
        <v>0</v>
      </c>
      <c r="K160" s="180" t="s">
        <v>19</v>
      </c>
      <c r="L160" s="185"/>
      <c r="M160" s="186" t="s">
        <v>19</v>
      </c>
      <c r="N160" s="187" t="s">
        <v>43</v>
      </c>
      <c r="P160" s="142">
        <f t="shared" si="11"/>
        <v>0</v>
      </c>
      <c r="Q160" s="142">
        <v>0</v>
      </c>
      <c r="R160" s="142">
        <f t="shared" si="12"/>
        <v>0</v>
      </c>
      <c r="S160" s="142">
        <v>0</v>
      </c>
      <c r="T160" s="143">
        <f t="shared" si="13"/>
        <v>0</v>
      </c>
      <c r="AR160" s="144" t="s">
        <v>396</v>
      </c>
      <c r="AT160" s="144" t="s">
        <v>582</v>
      </c>
      <c r="AU160" s="144" t="s">
        <v>159</v>
      </c>
      <c r="AY160" s="19" t="s">
        <v>152</v>
      </c>
      <c r="BE160" s="145">
        <f t="shared" si="14"/>
        <v>0</v>
      </c>
      <c r="BF160" s="145">
        <f t="shared" si="15"/>
        <v>0</v>
      </c>
      <c r="BG160" s="145">
        <f t="shared" si="16"/>
        <v>0</v>
      </c>
      <c r="BH160" s="145">
        <f t="shared" si="17"/>
        <v>0</v>
      </c>
      <c r="BI160" s="145">
        <f t="shared" si="18"/>
        <v>0</v>
      </c>
      <c r="BJ160" s="19" t="s">
        <v>80</v>
      </c>
      <c r="BK160" s="145">
        <f t="shared" si="19"/>
        <v>0</v>
      </c>
      <c r="BL160" s="19" t="s">
        <v>274</v>
      </c>
      <c r="BM160" s="144" t="s">
        <v>1012</v>
      </c>
    </row>
    <row r="161" spans="2:65" s="1" customFormat="1" ht="66.75" customHeight="1">
      <c r="B161" s="34"/>
      <c r="C161" s="178" t="s">
        <v>586</v>
      </c>
      <c r="D161" s="178" t="s">
        <v>582</v>
      </c>
      <c r="E161" s="179" t="s">
        <v>1013</v>
      </c>
      <c r="F161" s="180" t="s">
        <v>1014</v>
      </c>
      <c r="G161" s="181" t="s">
        <v>269</v>
      </c>
      <c r="H161" s="182">
        <v>5</v>
      </c>
      <c r="I161" s="183"/>
      <c r="J161" s="184">
        <f t="shared" si="10"/>
        <v>0</v>
      </c>
      <c r="K161" s="180" t="s">
        <v>19</v>
      </c>
      <c r="L161" s="185"/>
      <c r="M161" s="186" t="s">
        <v>19</v>
      </c>
      <c r="N161" s="187" t="s">
        <v>43</v>
      </c>
      <c r="P161" s="142">
        <f t="shared" si="11"/>
        <v>0</v>
      </c>
      <c r="Q161" s="142">
        <v>0</v>
      </c>
      <c r="R161" s="142">
        <f t="shared" si="12"/>
        <v>0</v>
      </c>
      <c r="S161" s="142">
        <v>0</v>
      </c>
      <c r="T161" s="143">
        <f t="shared" si="13"/>
        <v>0</v>
      </c>
      <c r="AR161" s="144" t="s">
        <v>396</v>
      </c>
      <c r="AT161" s="144" t="s">
        <v>582</v>
      </c>
      <c r="AU161" s="144" t="s">
        <v>159</v>
      </c>
      <c r="AY161" s="19" t="s">
        <v>152</v>
      </c>
      <c r="BE161" s="145">
        <f t="shared" si="14"/>
        <v>0</v>
      </c>
      <c r="BF161" s="145">
        <f t="shared" si="15"/>
        <v>0</v>
      </c>
      <c r="BG161" s="145">
        <f t="shared" si="16"/>
        <v>0</v>
      </c>
      <c r="BH161" s="145">
        <f t="shared" si="17"/>
        <v>0</v>
      </c>
      <c r="BI161" s="145">
        <f t="shared" si="18"/>
        <v>0</v>
      </c>
      <c r="BJ161" s="19" t="s">
        <v>80</v>
      </c>
      <c r="BK161" s="145">
        <f t="shared" si="19"/>
        <v>0</v>
      </c>
      <c r="BL161" s="19" t="s">
        <v>274</v>
      </c>
      <c r="BM161" s="144" t="s">
        <v>1015</v>
      </c>
    </row>
    <row r="162" spans="2:65" s="1" customFormat="1" ht="66.75" customHeight="1">
      <c r="B162" s="34"/>
      <c r="C162" s="178" t="s">
        <v>594</v>
      </c>
      <c r="D162" s="178" t="s">
        <v>582</v>
      </c>
      <c r="E162" s="179" t="s">
        <v>1016</v>
      </c>
      <c r="F162" s="180" t="s">
        <v>1017</v>
      </c>
      <c r="G162" s="181" t="s">
        <v>269</v>
      </c>
      <c r="H162" s="182">
        <v>5</v>
      </c>
      <c r="I162" s="183"/>
      <c r="J162" s="184">
        <f t="shared" si="10"/>
        <v>0</v>
      </c>
      <c r="K162" s="180" t="s">
        <v>19</v>
      </c>
      <c r="L162" s="185"/>
      <c r="M162" s="186" t="s">
        <v>19</v>
      </c>
      <c r="N162" s="187" t="s">
        <v>43</v>
      </c>
      <c r="P162" s="142">
        <f t="shared" si="11"/>
        <v>0</v>
      </c>
      <c r="Q162" s="142">
        <v>0</v>
      </c>
      <c r="R162" s="142">
        <f t="shared" si="12"/>
        <v>0</v>
      </c>
      <c r="S162" s="142">
        <v>0</v>
      </c>
      <c r="T162" s="143">
        <f t="shared" si="13"/>
        <v>0</v>
      </c>
      <c r="AR162" s="144" t="s">
        <v>396</v>
      </c>
      <c r="AT162" s="144" t="s">
        <v>582</v>
      </c>
      <c r="AU162" s="144" t="s">
        <v>159</v>
      </c>
      <c r="AY162" s="19" t="s">
        <v>152</v>
      </c>
      <c r="BE162" s="145">
        <f t="shared" si="14"/>
        <v>0</v>
      </c>
      <c r="BF162" s="145">
        <f t="shared" si="15"/>
        <v>0</v>
      </c>
      <c r="BG162" s="145">
        <f t="shared" si="16"/>
        <v>0</v>
      </c>
      <c r="BH162" s="145">
        <f t="shared" si="17"/>
        <v>0</v>
      </c>
      <c r="BI162" s="145">
        <f t="shared" si="18"/>
        <v>0</v>
      </c>
      <c r="BJ162" s="19" t="s">
        <v>80</v>
      </c>
      <c r="BK162" s="145">
        <f t="shared" si="19"/>
        <v>0</v>
      </c>
      <c r="BL162" s="19" t="s">
        <v>274</v>
      </c>
      <c r="BM162" s="144" t="s">
        <v>1018</v>
      </c>
    </row>
    <row r="163" spans="2:65" s="1" customFormat="1" ht="66.75" customHeight="1">
      <c r="B163" s="34"/>
      <c r="C163" s="178" t="s">
        <v>395</v>
      </c>
      <c r="D163" s="178" t="s">
        <v>582</v>
      </c>
      <c r="E163" s="179" t="s">
        <v>1019</v>
      </c>
      <c r="F163" s="180" t="s">
        <v>1020</v>
      </c>
      <c r="G163" s="181" t="s">
        <v>269</v>
      </c>
      <c r="H163" s="182">
        <v>6</v>
      </c>
      <c r="I163" s="183"/>
      <c r="J163" s="184">
        <f t="shared" si="10"/>
        <v>0</v>
      </c>
      <c r="K163" s="180" t="s">
        <v>19</v>
      </c>
      <c r="L163" s="185"/>
      <c r="M163" s="186" t="s">
        <v>19</v>
      </c>
      <c r="N163" s="187" t="s">
        <v>43</v>
      </c>
      <c r="P163" s="142">
        <f t="shared" si="11"/>
        <v>0</v>
      </c>
      <c r="Q163" s="142">
        <v>0</v>
      </c>
      <c r="R163" s="142">
        <f t="shared" si="12"/>
        <v>0</v>
      </c>
      <c r="S163" s="142">
        <v>0</v>
      </c>
      <c r="T163" s="143">
        <f t="shared" si="13"/>
        <v>0</v>
      </c>
      <c r="AR163" s="144" t="s">
        <v>396</v>
      </c>
      <c r="AT163" s="144" t="s">
        <v>582</v>
      </c>
      <c r="AU163" s="144" t="s">
        <v>159</v>
      </c>
      <c r="AY163" s="19" t="s">
        <v>152</v>
      </c>
      <c r="BE163" s="145">
        <f t="shared" si="14"/>
        <v>0</v>
      </c>
      <c r="BF163" s="145">
        <f t="shared" si="15"/>
        <v>0</v>
      </c>
      <c r="BG163" s="145">
        <f t="shared" si="16"/>
        <v>0</v>
      </c>
      <c r="BH163" s="145">
        <f t="shared" si="17"/>
        <v>0</v>
      </c>
      <c r="BI163" s="145">
        <f t="shared" si="18"/>
        <v>0</v>
      </c>
      <c r="BJ163" s="19" t="s">
        <v>80</v>
      </c>
      <c r="BK163" s="145">
        <f t="shared" si="19"/>
        <v>0</v>
      </c>
      <c r="BL163" s="19" t="s">
        <v>274</v>
      </c>
      <c r="BM163" s="144" t="s">
        <v>1021</v>
      </c>
    </row>
    <row r="164" spans="2:65" s="1" customFormat="1" ht="100.5" customHeight="1">
      <c r="B164" s="34"/>
      <c r="C164" s="178" t="s">
        <v>605</v>
      </c>
      <c r="D164" s="178" t="s">
        <v>582</v>
      </c>
      <c r="E164" s="179" t="s">
        <v>1022</v>
      </c>
      <c r="F164" s="180" t="s">
        <v>1023</v>
      </c>
      <c r="G164" s="181" t="s">
        <v>269</v>
      </c>
      <c r="H164" s="182">
        <v>23</v>
      </c>
      <c r="I164" s="183"/>
      <c r="J164" s="184">
        <f t="shared" si="10"/>
        <v>0</v>
      </c>
      <c r="K164" s="180" t="s">
        <v>19</v>
      </c>
      <c r="L164" s="185"/>
      <c r="M164" s="186" t="s">
        <v>19</v>
      </c>
      <c r="N164" s="187" t="s">
        <v>43</v>
      </c>
      <c r="P164" s="142">
        <f t="shared" si="11"/>
        <v>0</v>
      </c>
      <c r="Q164" s="142">
        <v>0</v>
      </c>
      <c r="R164" s="142">
        <f t="shared" si="12"/>
        <v>0</v>
      </c>
      <c r="S164" s="142">
        <v>0</v>
      </c>
      <c r="T164" s="143">
        <f t="shared" si="13"/>
        <v>0</v>
      </c>
      <c r="AR164" s="144" t="s">
        <v>396</v>
      </c>
      <c r="AT164" s="144" t="s">
        <v>582</v>
      </c>
      <c r="AU164" s="144" t="s">
        <v>159</v>
      </c>
      <c r="AY164" s="19" t="s">
        <v>152</v>
      </c>
      <c r="BE164" s="145">
        <f t="shared" si="14"/>
        <v>0</v>
      </c>
      <c r="BF164" s="145">
        <f t="shared" si="15"/>
        <v>0</v>
      </c>
      <c r="BG164" s="145">
        <f t="shared" si="16"/>
        <v>0</v>
      </c>
      <c r="BH164" s="145">
        <f t="shared" si="17"/>
        <v>0</v>
      </c>
      <c r="BI164" s="145">
        <f t="shared" si="18"/>
        <v>0</v>
      </c>
      <c r="BJ164" s="19" t="s">
        <v>80</v>
      </c>
      <c r="BK164" s="145">
        <f t="shared" si="19"/>
        <v>0</v>
      </c>
      <c r="BL164" s="19" t="s">
        <v>274</v>
      </c>
      <c r="BM164" s="144" t="s">
        <v>1024</v>
      </c>
    </row>
    <row r="165" spans="2:65" s="1" customFormat="1" ht="62.75" customHeight="1">
      <c r="B165" s="34"/>
      <c r="C165" s="178" t="s">
        <v>610</v>
      </c>
      <c r="D165" s="178" t="s">
        <v>582</v>
      </c>
      <c r="E165" s="179" t="s">
        <v>1025</v>
      </c>
      <c r="F165" s="180" t="s">
        <v>1026</v>
      </c>
      <c r="G165" s="181" t="s">
        <v>269</v>
      </c>
      <c r="H165" s="182">
        <v>1</v>
      </c>
      <c r="I165" s="183"/>
      <c r="J165" s="184">
        <f t="shared" si="10"/>
        <v>0</v>
      </c>
      <c r="K165" s="180" t="s">
        <v>19</v>
      </c>
      <c r="L165" s="185"/>
      <c r="M165" s="186" t="s">
        <v>19</v>
      </c>
      <c r="N165" s="187" t="s">
        <v>43</v>
      </c>
      <c r="P165" s="142">
        <f t="shared" si="11"/>
        <v>0</v>
      </c>
      <c r="Q165" s="142">
        <v>0</v>
      </c>
      <c r="R165" s="142">
        <f t="shared" si="12"/>
        <v>0</v>
      </c>
      <c r="S165" s="142">
        <v>0</v>
      </c>
      <c r="T165" s="143">
        <f t="shared" si="13"/>
        <v>0</v>
      </c>
      <c r="AR165" s="144" t="s">
        <v>396</v>
      </c>
      <c r="AT165" s="144" t="s">
        <v>582</v>
      </c>
      <c r="AU165" s="144" t="s">
        <v>159</v>
      </c>
      <c r="AY165" s="19" t="s">
        <v>152</v>
      </c>
      <c r="BE165" s="145">
        <f t="shared" si="14"/>
        <v>0</v>
      </c>
      <c r="BF165" s="145">
        <f t="shared" si="15"/>
        <v>0</v>
      </c>
      <c r="BG165" s="145">
        <f t="shared" si="16"/>
        <v>0</v>
      </c>
      <c r="BH165" s="145">
        <f t="shared" si="17"/>
        <v>0</v>
      </c>
      <c r="BI165" s="145">
        <f t="shared" si="18"/>
        <v>0</v>
      </c>
      <c r="BJ165" s="19" t="s">
        <v>80</v>
      </c>
      <c r="BK165" s="145">
        <f t="shared" si="19"/>
        <v>0</v>
      </c>
      <c r="BL165" s="19" t="s">
        <v>274</v>
      </c>
      <c r="BM165" s="144" t="s">
        <v>1027</v>
      </c>
    </row>
    <row r="166" spans="2:65" s="1" customFormat="1" ht="101.25" customHeight="1">
      <c r="B166" s="34"/>
      <c r="C166" s="178" t="s">
        <v>201</v>
      </c>
      <c r="D166" s="178" t="s">
        <v>582</v>
      </c>
      <c r="E166" s="179" t="s">
        <v>1028</v>
      </c>
      <c r="F166" s="180" t="s">
        <v>1029</v>
      </c>
      <c r="G166" s="181" t="s">
        <v>269</v>
      </c>
      <c r="H166" s="182">
        <v>9</v>
      </c>
      <c r="I166" s="183"/>
      <c r="J166" s="184">
        <f t="shared" si="10"/>
        <v>0</v>
      </c>
      <c r="K166" s="180" t="s">
        <v>19</v>
      </c>
      <c r="L166" s="185"/>
      <c r="M166" s="186" t="s">
        <v>19</v>
      </c>
      <c r="N166" s="187" t="s">
        <v>43</v>
      </c>
      <c r="P166" s="142">
        <f t="shared" si="11"/>
        <v>0</v>
      </c>
      <c r="Q166" s="142">
        <v>0</v>
      </c>
      <c r="R166" s="142">
        <f t="shared" si="12"/>
        <v>0</v>
      </c>
      <c r="S166" s="142">
        <v>0</v>
      </c>
      <c r="T166" s="143">
        <f t="shared" si="13"/>
        <v>0</v>
      </c>
      <c r="AR166" s="144" t="s">
        <v>396</v>
      </c>
      <c r="AT166" s="144" t="s">
        <v>582</v>
      </c>
      <c r="AU166" s="144" t="s">
        <v>159</v>
      </c>
      <c r="AY166" s="19" t="s">
        <v>152</v>
      </c>
      <c r="BE166" s="145">
        <f t="shared" si="14"/>
        <v>0</v>
      </c>
      <c r="BF166" s="145">
        <f t="shared" si="15"/>
        <v>0</v>
      </c>
      <c r="BG166" s="145">
        <f t="shared" si="16"/>
        <v>0</v>
      </c>
      <c r="BH166" s="145">
        <f t="shared" si="17"/>
        <v>0</v>
      </c>
      <c r="BI166" s="145">
        <f t="shared" si="18"/>
        <v>0</v>
      </c>
      <c r="BJ166" s="19" t="s">
        <v>80</v>
      </c>
      <c r="BK166" s="145">
        <f t="shared" si="19"/>
        <v>0</v>
      </c>
      <c r="BL166" s="19" t="s">
        <v>274</v>
      </c>
      <c r="BM166" s="144" t="s">
        <v>1030</v>
      </c>
    </row>
    <row r="167" spans="2:65" s="1" customFormat="1" ht="49" customHeight="1">
      <c r="B167" s="34"/>
      <c r="C167" s="178" t="s">
        <v>316</v>
      </c>
      <c r="D167" s="178" t="s">
        <v>582</v>
      </c>
      <c r="E167" s="179" t="s">
        <v>1031</v>
      </c>
      <c r="F167" s="180" t="s">
        <v>1032</v>
      </c>
      <c r="G167" s="181" t="s">
        <v>269</v>
      </c>
      <c r="H167" s="182">
        <v>2</v>
      </c>
      <c r="I167" s="183"/>
      <c r="J167" s="184">
        <f t="shared" si="10"/>
        <v>0</v>
      </c>
      <c r="K167" s="180" t="s">
        <v>19</v>
      </c>
      <c r="L167" s="185"/>
      <c r="M167" s="186" t="s">
        <v>19</v>
      </c>
      <c r="N167" s="187" t="s">
        <v>43</v>
      </c>
      <c r="P167" s="142">
        <f t="shared" si="11"/>
        <v>0</v>
      </c>
      <c r="Q167" s="142">
        <v>0</v>
      </c>
      <c r="R167" s="142">
        <f t="shared" si="12"/>
        <v>0</v>
      </c>
      <c r="S167" s="142">
        <v>0</v>
      </c>
      <c r="T167" s="143">
        <f t="shared" si="13"/>
        <v>0</v>
      </c>
      <c r="AR167" s="144" t="s">
        <v>396</v>
      </c>
      <c r="AT167" s="144" t="s">
        <v>582</v>
      </c>
      <c r="AU167" s="144" t="s">
        <v>159</v>
      </c>
      <c r="AY167" s="19" t="s">
        <v>152</v>
      </c>
      <c r="BE167" s="145">
        <f t="shared" si="14"/>
        <v>0</v>
      </c>
      <c r="BF167" s="145">
        <f t="shared" si="15"/>
        <v>0</v>
      </c>
      <c r="BG167" s="145">
        <f t="shared" si="16"/>
        <v>0</v>
      </c>
      <c r="BH167" s="145">
        <f t="shared" si="17"/>
        <v>0</v>
      </c>
      <c r="BI167" s="145">
        <f t="shared" si="18"/>
        <v>0</v>
      </c>
      <c r="BJ167" s="19" t="s">
        <v>80</v>
      </c>
      <c r="BK167" s="145">
        <f t="shared" si="19"/>
        <v>0</v>
      </c>
      <c r="BL167" s="19" t="s">
        <v>274</v>
      </c>
      <c r="BM167" s="144" t="s">
        <v>1033</v>
      </c>
    </row>
    <row r="168" spans="2:65" s="1" customFormat="1" ht="90" customHeight="1">
      <c r="B168" s="34"/>
      <c r="C168" s="178" t="s">
        <v>625</v>
      </c>
      <c r="D168" s="178" t="s">
        <v>582</v>
      </c>
      <c r="E168" s="179" t="s">
        <v>1034</v>
      </c>
      <c r="F168" s="180" t="s">
        <v>1035</v>
      </c>
      <c r="G168" s="181" t="s">
        <v>269</v>
      </c>
      <c r="H168" s="182">
        <v>23</v>
      </c>
      <c r="I168" s="183"/>
      <c r="J168" s="184">
        <f t="shared" si="10"/>
        <v>0</v>
      </c>
      <c r="K168" s="180" t="s">
        <v>19</v>
      </c>
      <c r="L168" s="185"/>
      <c r="M168" s="186" t="s">
        <v>19</v>
      </c>
      <c r="N168" s="187" t="s">
        <v>43</v>
      </c>
      <c r="P168" s="142">
        <f t="shared" si="11"/>
        <v>0</v>
      </c>
      <c r="Q168" s="142">
        <v>0</v>
      </c>
      <c r="R168" s="142">
        <f t="shared" si="12"/>
        <v>0</v>
      </c>
      <c r="S168" s="142">
        <v>0</v>
      </c>
      <c r="T168" s="143">
        <f t="shared" si="13"/>
        <v>0</v>
      </c>
      <c r="AR168" s="144" t="s">
        <v>396</v>
      </c>
      <c r="AT168" s="144" t="s">
        <v>582</v>
      </c>
      <c r="AU168" s="144" t="s">
        <v>159</v>
      </c>
      <c r="AY168" s="19" t="s">
        <v>152</v>
      </c>
      <c r="BE168" s="145">
        <f t="shared" si="14"/>
        <v>0</v>
      </c>
      <c r="BF168" s="145">
        <f t="shared" si="15"/>
        <v>0</v>
      </c>
      <c r="BG168" s="145">
        <f t="shared" si="16"/>
        <v>0</v>
      </c>
      <c r="BH168" s="145">
        <f t="shared" si="17"/>
        <v>0</v>
      </c>
      <c r="BI168" s="145">
        <f t="shared" si="18"/>
        <v>0</v>
      </c>
      <c r="BJ168" s="19" t="s">
        <v>80</v>
      </c>
      <c r="BK168" s="145">
        <f t="shared" si="19"/>
        <v>0</v>
      </c>
      <c r="BL168" s="19" t="s">
        <v>274</v>
      </c>
      <c r="BM168" s="144" t="s">
        <v>1036</v>
      </c>
    </row>
    <row r="169" spans="2:65" s="1" customFormat="1" ht="16.5" customHeight="1">
      <c r="B169" s="34"/>
      <c r="C169" s="178" t="s">
        <v>638</v>
      </c>
      <c r="D169" s="178" t="s">
        <v>582</v>
      </c>
      <c r="E169" s="179" t="s">
        <v>1037</v>
      </c>
      <c r="F169" s="180" t="s">
        <v>1038</v>
      </c>
      <c r="G169" s="181" t="s">
        <v>269</v>
      </c>
      <c r="H169" s="182">
        <v>9</v>
      </c>
      <c r="I169" s="183"/>
      <c r="J169" s="184">
        <f t="shared" si="10"/>
        <v>0</v>
      </c>
      <c r="K169" s="180" t="s">
        <v>19</v>
      </c>
      <c r="L169" s="185"/>
      <c r="M169" s="186" t="s">
        <v>19</v>
      </c>
      <c r="N169" s="187" t="s">
        <v>43</v>
      </c>
      <c r="P169" s="142">
        <f t="shared" si="11"/>
        <v>0</v>
      </c>
      <c r="Q169" s="142">
        <v>0</v>
      </c>
      <c r="R169" s="142">
        <f t="shared" si="12"/>
        <v>0</v>
      </c>
      <c r="S169" s="142">
        <v>0</v>
      </c>
      <c r="T169" s="143">
        <f t="shared" si="13"/>
        <v>0</v>
      </c>
      <c r="AR169" s="144" t="s">
        <v>396</v>
      </c>
      <c r="AT169" s="144" t="s">
        <v>582</v>
      </c>
      <c r="AU169" s="144" t="s">
        <v>159</v>
      </c>
      <c r="AY169" s="19" t="s">
        <v>152</v>
      </c>
      <c r="BE169" s="145">
        <f t="shared" si="14"/>
        <v>0</v>
      </c>
      <c r="BF169" s="145">
        <f t="shared" si="15"/>
        <v>0</v>
      </c>
      <c r="BG169" s="145">
        <f t="shared" si="16"/>
        <v>0</v>
      </c>
      <c r="BH169" s="145">
        <f t="shared" si="17"/>
        <v>0</v>
      </c>
      <c r="BI169" s="145">
        <f t="shared" si="18"/>
        <v>0</v>
      </c>
      <c r="BJ169" s="19" t="s">
        <v>80</v>
      </c>
      <c r="BK169" s="145">
        <f t="shared" si="19"/>
        <v>0</v>
      </c>
      <c r="BL169" s="19" t="s">
        <v>274</v>
      </c>
      <c r="BM169" s="144" t="s">
        <v>1039</v>
      </c>
    </row>
    <row r="170" spans="2:65" s="1" customFormat="1" ht="16.5" customHeight="1">
      <c r="B170" s="34"/>
      <c r="C170" s="178" t="s">
        <v>733</v>
      </c>
      <c r="D170" s="178" t="s">
        <v>582</v>
      </c>
      <c r="E170" s="179" t="s">
        <v>1040</v>
      </c>
      <c r="F170" s="180" t="s">
        <v>1041</v>
      </c>
      <c r="G170" s="181" t="s">
        <v>269</v>
      </c>
      <c r="H170" s="182">
        <v>209</v>
      </c>
      <c r="I170" s="183"/>
      <c r="J170" s="184">
        <f t="shared" si="10"/>
        <v>0</v>
      </c>
      <c r="K170" s="180" t="s">
        <v>19</v>
      </c>
      <c r="L170" s="185"/>
      <c r="M170" s="186" t="s">
        <v>19</v>
      </c>
      <c r="N170" s="187" t="s">
        <v>43</v>
      </c>
      <c r="P170" s="142">
        <f t="shared" si="11"/>
        <v>0</v>
      </c>
      <c r="Q170" s="142">
        <v>0</v>
      </c>
      <c r="R170" s="142">
        <f t="shared" si="12"/>
        <v>0</v>
      </c>
      <c r="S170" s="142">
        <v>0</v>
      </c>
      <c r="T170" s="143">
        <f t="shared" si="13"/>
        <v>0</v>
      </c>
      <c r="AR170" s="144" t="s">
        <v>396</v>
      </c>
      <c r="AT170" s="144" t="s">
        <v>582</v>
      </c>
      <c r="AU170" s="144" t="s">
        <v>159</v>
      </c>
      <c r="AY170" s="19" t="s">
        <v>152</v>
      </c>
      <c r="BE170" s="145">
        <f t="shared" si="14"/>
        <v>0</v>
      </c>
      <c r="BF170" s="145">
        <f t="shared" si="15"/>
        <v>0</v>
      </c>
      <c r="BG170" s="145">
        <f t="shared" si="16"/>
        <v>0</v>
      </c>
      <c r="BH170" s="145">
        <f t="shared" si="17"/>
        <v>0</v>
      </c>
      <c r="BI170" s="145">
        <f t="shared" si="18"/>
        <v>0</v>
      </c>
      <c r="BJ170" s="19" t="s">
        <v>80</v>
      </c>
      <c r="BK170" s="145">
        <f t="shared" si="19"/>
        <v>0</v>
      </c>
      <c r="BL170" s="19" t="s">
        <v>274</v>
      </c>
      <c r="BM170" s="144" t="s">
        <v>1042</v>
      </c>
    </row>
    <row r="171" spans="2:65" s="16" customFormat="1" ht="20.9" customHeight="1">
      <c r="B171" s="192"/>
      <c r="D171" s="193" t="s">
        <v>71</v>
      </c>
      <c r="E171" s="193" t="s">
        <v>1043</v>
      </c>
      <c r="F171" s="193" t="s">
        <v>1044</v>
      </c>
      <c r="I171" s="194"/>
      <c r="J171" s="195">
        <f>BK171</f>
        <v>0</v>
      </c>
      <c r="L171" s="192"/>
      <c r="M171" s="196"/>
      <c r="P171" s="197">
        <f>SUM(P172:P188)</f>
        <v>0</v>
      </c>
      <c r="R171" s="197">
        <f>SUM(R172:R188)</f>
        <v>0</v>
      </c>
      <c r="T171" s="198">
        <f>SUM(T172:T188)</f>
        <v>0</v>
      </c>
      <c r="AR171" s="193" t="s">
        <v>82</v>
      </c>
      <c r="AT171" s="199" t="s">
        <v>71</v>
      </c>
      <c r="AU171" s="199" t="s">
        <v>95</v>
      </c>
      <c r="AY171" s="193" t="s">
        <v>152</v>
      </c>
      <c r="BK171" s="200">
        <f>SUM(BK172:BK188)</f>
        <v>0</v>
      </c>
    </row>
    <row r="172" spans="2:65" s="1" customFormat="1" ht="16.5" customHeight="1">
      <c r="B172" s="34"/>
      <c r="C172" s="178" t="s">
        <v>738</v>
      </c>
      <c r="D172" s="178" t="s">
        <v>582</v>
      </c>
      <c r="E172" s="179" t="s">
        <v>1045</v>
      </c>
      <c r="F172" s="180" t="s">
        <v>1046</v>
      </c>
      <c r="G172" s="181" t="s">
        <v>416</v>
      </c>
      <c r="H172" s="182">
        <v>870</v>
      </c>
      <c r="I172" s="183"/>
      <c r="J172" s="184">
        <f t="shared" ref="J172:J188" si="20">ROUND(I172*H172,2)</f>
        <v>0</v>
      </c>
      <c r="K172" s="180" t="s">
        <v>19</v>
      </c>
      <c r="L172" s="185"/>
      <c r="M172" s="186" t="s">
        <v>19</v>
      </c>
      <c r="N172" s="187" t="s">
        <v>43</v>
      </c>
      <c r="P172" s="142">
        <f t="shared" ref="P172:P188" si="21">O172*H172</f>
        <v>0</v>
      </c>
      <c r="Q172" s="142">
        <v>0</v>
      </c>
      <c r="R172" s="142">
        <f t="shared" ref="R172:R188" si="22">Q172*H172</f>
        <v>0</v>
      </c>
      <c r="S172" s="142">
        <v>0</v>
      </c>
      <c r="T172" s="143">
        <f t="shared" ref="T172:T188" si="23">S172*H172</f>
        <v>0</v>
      </c>
      <c r="AR172" s="144" t="s">
        <v>396</v>
      </c>
      <c r="AT172" s="144" t="s">
        <v>582</v>
      </c>
      <c r="AU172" s="144" t="s">
        <v>159</v>
      </c>
      <c r="AY172" s="19" t="s">
        <v>152</v>
      </c>
      <c r="BE172" s="145">
        <f t="shared" ref="BE172:BE188" si="24">IF(N172="základní",J172,0)</f>
        <v>0</v>
      </c>
      <c r="BF172" s="145">
        <f t="shared" ref="BF172:BF188" si="25">IF(N172="snížená",J172,0)</f>
        <v>0</v>
      </c>
      <c r="BG172" s="145">
        <f t="shared" ref="BG172:BG188" si="26">IF(N172="zákl. přenesená",J172,0)</f>
        <v>0</v>
      </c>
      <c r="BH172" s="145">
        <f t="shared" ref="BH172:BH188" si="27">IF(N172="sníž. přenesená",J172,0)</f>
        <v>0</v>
      </c>
      <c r="BI172" s="145">
        <f t="shared" ref="BI172:BI188" si="28">IF(N172="nulová",J172,0)</f>
        <v>0</v>
      </c>
      <c r="BJ172" s="19" t="s">
        <v>80</v>
      </c>
      <c r="BK172" s="145">
        <f t="shared" ref="BK172:BK188" si="29">ROUND(I172*H172,2)</f>
        <v>0</v>
      </c>
      <c r="BL172" s="19" t="s">
        <v>274</v>
      </c>
      <c r="BM172" s="144" t="s">
        <v>1047</v>
      </c>
    </row>
    <row r="173" spans="2:65" s="1" customFormat="1" ht="16.5" customHeight="1">
      <c r="B173" s="34"/>
      <c r="C173" s="178" t="s">
        <v>759</v>
      </c>
      <c r="D173" s="178" t="s">
        <v>582</v>
      </c>
      <c r="E173" s="179" t="s">
        <v>1048</v>
      </c>
      <c r="F173" s="180" t="s">
        <v>1049</v>
      </c>
      <c r="G173" s="181" t="s">
        <v>416</v>
      </c>
      <c r="H173" s="182">
        <v>3565</v>
      </c>
      <c r="I173" s="183"/>
      <c r="J173" s="184">
        <f t="shared" si="20"/>
        <v>0</v>
      </c>
      <c r="K173" s="180" t="s">
        <v>19</v>
      </c>
      <c r="L173" s="185"/>
      <c r="M173" s="186" t="s">
        <v>19</v>
      </c>
      <c r="N173" s="187" t="s">
        <v>43</v>
      </c>
      <c r="P173" s="142">
        <f t="shared" si="21"/>
        <v>0</v>
      </c>
      <c r="Q173" s="142">
        <v>0</v>
      </c>
      <c r="R173" s="142">
        <f t="shared" si="22"/>
        <v>0</v>
      </c>
      <c r="S173" s="142">
        <v>0</v>
      </c>
      <c r="T173" s="143">
        <f t="shared" si="23"/>
        <v>0</v>
      </c>
      <c r="AR173" s="144" t="s">
        <v>396</v>
      </c>
      <c r="AT173" s="144" t="s">
        <v>582</v>
      </c>
      <c r="AU173" s="144" t="s">
        <v>159</v>
      </c>
      <c r="AY173" s="19" t="s">
        <v>152</v>
      </c>
      <c r="BE173" s="145">
        <f t="shared" si="24"/>
        <v>0</v>
      </c>
      <c r="BF173" s="145">
        <f t="shared" si="25"/>
        <v>0</v>
      </c>
      <c r="BG173" s="145">
        <f t="shared" si="26"/>
        <v>0</v>
      </c>
      <c r="BH173" s="145">
        <f t="shared" si="27"/>
        <v>0</v>
      </c>
      <c r="BI173" s="145">
        <f t="shared" si="28"/>
        <v>0</v>
      </c>
      <c r="BJ173" s="19" t="s">
        <v>80</v>
      </c>
      <c r="BK173" s="145">
        <f t="shared" si="29"/>
        <v>0</v>
      </c>
      <c r="BL173" s="19" t="s">
        <v>274</v>
      </c>
      <c r="BM173" s="144" t="s">
        <v>1050</v>
      </c>
    </row>
    <row r="174" spans="2:65" s="1" customFormat="1" ht="16.5" customHeight="1">
      <c r="B174" s="34"/>
      <c r="C174" s="178" t="s">
        <v>764</v>
      </c>
      <c r="D174" s="178" t="s">
        <v>582</v>
      </c>
      <c r="E174" s="179" t="s">
        <v>1051</v>
      </c>
      <c r="F174" s="180" t="s">
        <v>1052</v>
      </c>
      <c r="G174" s="181" t="s">
        <v>416</v>
      </c>
      <c r="H174" s="182">
        <v>3890</v>
      </c>
      <c r="I174" s="183"/>
      <c r="J174" s="184">
        <f t="shared" si="20"/>
        <v>0</v>
      </c>
      <c r="K174" s="180" t="s">
        <v>19</v>
      </c>
      <c r="L174" s="185"/>
      <c r="M174" s="186" t="s">
        <v>19</v>
      </c>
      <c r="N174" s="187" t="s">
        <v>43</v>
      </c>
      <c r="P174" s="142">
        <f t="shared" si="21"/>
        <v>0</v>
      </c>
      <c r="Q174" s="142">
        <v>0</v>
      </c>
      <c r="R174" s="142">
        <f t="shared" si="22"/>
        <v>0</v>
      </c>
      <c r="S174" s="142">
        <v>0</v>
      </c>
      <c r="T174" s="143">
        <f t="shared" si="23"/>
        <v>0</v>
      </c>
      <c r="AR174" s="144" t="s">
        <v>396</v>
      </c>
      <c r="AT174" s="144" t="s">
        <v>582</v>
      </c>
      <c r="AU174" s="144" t="s">
        <v>159</v>
      </c>
      <c r="AY174" s="19" t="s">
        <v>152</v>
      </c>
      <c r="BE174" s="145">
        <f t="shared" si="24"/>
        <v>0</v>
      </c>
      <c r="BF174" s="145">
        <f t="shared" si="25"/>
        <v>0</v>
      </c>
      <c r="BG174" s="145">
        <f t="shared" si="26"/>
        <v>0</v>
      </c>
      <c r="BH174" s="145">
        <f t="shared" si="27"/>
        <v>0</v>
      </c>
      <c r="BI174" s="145">
        <f t="shared" si="28"/>
        <v>0</v>
      </c>
      <c r="BJ174" s="19" t="s">
        <v>80</v>
      </c>
      <c r="BK174" s="145">
        <f t="shared" si="29"/>
        <v>0</v>
      </c>
      <c r="BL174" s="19" t="s">
        <v>274</v>
      </c>
      <c r="BM174" s="144" t="s">
        <v>1053</v>
      </c>
    </row>
    <row r="175" spans="2:65" s="1" customFormat="1" ht="16.5" customHeight="1">
      <c r="B175" s="34"/>
      <c r="C175" s="178" t="s">
        <v>792</v>
      </c>
      <c r="D175" s="178" t="s">
        <v>582</v>
      </c>
      <c r="E175" s="179" t="s">
        <v>1054</v>
      </c>
      <c r="F175" s="180" t="s">
        <v>1055</v>
      </c>
      <c r="G175" s="181" t="s">
        <v>416</v>
      </c>
      <c r="H175" s="182">
        <v>520</v>
      </c>
      <c r="I175" s="183"/>
      <c r="J175" s="184">
        <f t="shared" si="20"/>
        <v>0</v>
      </c>
      <c r="K175" s="180" t="s">
        <v>19</v>
      </c>
      <c r="L175" s="185"/>
      <c r="M175" s="186" t="s">
        <v>19</v>
      </c>
      <c r="N175" s="187" t="s">
        <v>43</v>
      </c>
      <c r="P175" s="142">
        <f t="shared" si="21"/>
        <v>0</v>
      </c>
      <c r="Q175" s="142">
        <v>0</v>
      </c>
      <c r="R175" s="142">
        <f t="shared" si="22"/>
        <v>0</v>
      </c>
      <c r="S175" s="142">
        <v>0</v>
      </c>
      <c r="T175" s="143">
        <f t="shared" si="23"/>
        <v>0</v>
      </c>
      <c r="AR175" s="144" t="s">
        <v>396</v>
      </c>
      <c r="AT175" s="144" t="s">
        <v>582</v>
      </c>
      <c r="AU175" s="144" t="s">
        <v>159</v>
      </c>
      <c r="AY175" s="19" t="s">
        <v>152</v>
      </c>
      <c r="BE175" s="145">
        <f t="shared" si="24"/>
        <v>0</v>
      </c>
      <c r="BF175" s="145">
        <f t="shared" si="25"/>
        <v>0</v>
      </c>
      <c r="BG175" s="145">
        <f t="shared" si="26"/>
        <v>0</v>
      </c>
      <c r="BH175" s="145">
        <f t="shared" si="27"/>
        <v>0</v>
      </c>
      <c r="BI175" s="145">
        <f t="shared" si="28"/>
        <v>0</v>
      </c>
      <c r="BJ175" s="19" t="s">
        <v>80</v>
      </c>
      <c r="BK175" s="145">
        <f t="shared" si="29"/>
        <v>0</v>
      </c>
      <c r="BL175" s="19" t="s">
        <v>274</v>
      </c>
      <c r="BM175" s="144" t="s">
        <v>1056</v>
      </c>
    </row>
    <row r="176" spans="2:65" s="1" customFormat="1" ht="16.5" customHeight="1">
      <c r="B176" s="34"/>
      <c r="C176" s="178" t="s">
        <v>389</v>
      </c>
      <c r="D176" s="178" t="s">
        <v>582</v>
      </c>
      <c r="E176" s="179" t="s">
        <v>1057</v>
      </c>
      <c r="F176" s="180" t="s">
        <v>1058</v>
      </c>
      <c r="G176" s="181" t="s">
        <v>416</v>
      </c>
      <c r="H176" s="182">
        <v>25</v>
      </c>
      <c r="I176" s="183"/>
      <c r="J176" s="184">
        <f t="shared" si="20"/>
        <v>0</v>
      </c>
      <c r="K176" s="180" t="s">
        <v>19</v>
      </c>
      <c r="L176" s="185"/>
      <c r="M176" s="186" t="s">
        <v>19</v>
      </c>
      <c r="N176" s="187" t="s">
        <v>43</v>
      </c>
      <c r="P176" s="142">
        <f t="shared" si="21"/>
        <v>0</v>
      </c>
      <c r="Q176" s="142">
        <v>0</v>
      </c>
      <c r="R176" s="142">
        <f t="shared" si="22"/>
        <v>0</v>
      </c>
      <c r="S176" s="142">
        <v>0</v>
      </c>
      <c r="T176" s="143">
        <f t="shared" si="23"/>
        <v>0</v>
      </c>
      <c r="AR176" s="144" t="s">
        <v>396</v>
      </c>
      <c r="AT176" s="144" t="s">
        <v>582</v>
      </c>
      <c r="AU176" s="144" t="s">
        <v>159</v>
      </c>
      <c r="AY176" s="19" t="s">
        <v>152</v>
      </c>
      <c r="BE176" s="145">
        <f t="shared" si="24"/>
        <v>0</v>
      </c>
      <c r="BF176" s="145">
        <f t="shared" si="25"/>
        <v>0</v>
      </c>
      <c r="BG176" s="145">
        <f t="shared" si="26"/>
        <v>0</v>
      </c>
      <c r="BH176" s="145">
        <f t="shared" si="27"/>
        <v>0</v>
      </c>
      <c r="BI176" s="145">
        <f t="shared" si="28"/>
        <v>0</v>
      </c>
      <c r="BJ176" s="19" t="s">
        <v>80</v>
      </c>
      <c r="BK176" s="145">
        <f t="shared" si="29"/>
        <v>0</v>
      </c>
      <c r="BL176" s="19" t="s">
        <v>274</v>
      </c>
      <c r="BM176" s="144" t="s">
        <v>1059</v>
      </c>
    </row>
    <row r="177" spans="2:65" s="1" customFormat="1" ht="16.5" customHeight="1">
      <c r="B177" s="34"/>
      <c r="C177" s="178" t="s">
        <v>802</v>
      </c>
      <c r="D177" s="178" t="s">
        <v>582</v>
      </c>
      <c r="E177" s="179" t="s">
        <v>1060</v>
      </c>
      <c r="F177" s="180" t="s">
        <v>1061</v>
      </c>
      <c r="G177" s="181" t="s">
        <v>416</v>
      </c>
      <c r="H177" s="182">
        <v>35</v>
      </c>
      <c r="I177" s="183"/>
      <c r="J177" s="184">
        <f t="shared" si="20"/>
        <v>0</v>
      </c>
      <c r="K177" s="180" t="s">
        <v>19</v>
      </c>
      <c r="L177" s="185"/>
      <c r="M177" s="186" t="s">
        <v>19</v>
      </c>
      <c r="N177" s="187" t="s">
        <v>43</v>
      </c>
      <c r="P177" s="142">
        <f t="shared" si="21"/>
        <v>0</v>
      </c>
      <c r="Q177" s="142">
        <v>0</v>
      </c>
      <c r="R177" s="142">
        <f t="shared" si="22"/>
        <v>0</v>
      </c>
      <c r="S177" s="142">
        <v>0</v>
      </c>
      <c r="T177" s="143">
        <f t="shared" si="23"/>
        <v>0</v>
      </c>
      <c r="AR177" s="144" t="s">
        <v>396</v>
      </c>
      <c r="AT177" s="144" t="s">
        <v>582</v>
      </c>
      <c r="AU177" s="144" t="s">
        <v>159</v>
      </c>
      <c r="AY177" s="19" t="s">
        <v>152</v>
      </c>
      <c r="BE177" s="145">
        <f t="shared" si="24"/>
        <v>0</v>
      </c>
      <c r="BF177" s="145">
        <f t="shared" si="25"/>
        <v>0</v>
      </c>
      <c r="BG177" s="145">
        <f t="shared" si="26"/>
        <v>0</v>
      </c>
      <c r="BH177" s="145">
        <f t="shared" si="27"/>
        <v>0</v>
      </c>
      <c r="BI177" s="145">
        <f t="shared" si="28"/>
        <v>0</v>
      </c>
      <c r="BJ177" s="19" t="s">
        <v>80</v>
      </c>
      <c r="BK177" s="145">
        <f t="shared" si="29"/>
        <v>0</v>
      </c>
      <c r="BL177" s="19" t="s">
        <v>274</v>
      </c>
      <c r="BM177" s="144" t="s">
        <v>1062</v>
      </c>
    </row>
    <row r="178" spans="2:65" s="1" customFormat="1" ht="16.5" customHeight="1">
      <c r="B178" s="34"/>
      <c r="C178" s="178" t="s">
        <v>811</v>
      </c>
      <c r="D178" s="178" t="s">
        <v>582</v>
      </c>
      <c r="E178" s="179" t="s">
        <v>1063</v>
      </c>
      <c r="F178" s="180" t="s">
        <v>1064</v>
      </c>
      <c r="G178" s="181" t="s">
        <v>416</v>
      </c>
      <c r="H178" s="182">
        <v>35</v>
      </c>
      <c r="I178" s="183"/>
      <c r="J178" s="184">
        <f t="shared" si="20"/>
        <v>0</v>
      </c>
      <c r="K178" s="180" t="s">
        <v>19</v>
      </c>
      <c r="L178" s="185"/>
      <c r="M178" s="186" t="s">
        <v>19</v>
      </c>
      <c r="N178" s="187" t="s">
        <v>43</v>
      </c>
      <c r="P178" s="142">
        <f t="shared" si="21"/>
        <v>0</v>
      </c>
      <c r="Q178" s="142">
        <v>0</v>
      </c>
      <c r="R178" s="142">
        <f t="shared" si="22"/>
        <v>0</v>
      </c>
      <c r="S178" s="142">
        <v>0</v>
      </c>
      <c r="T178" s="143">
        <f t="shared" si="23"/>
        <v>0</v>
      </c>
      <c r="AR178" s="144" t="s">
        <v>396</v>
      </c>
      <c r="AT178" s="144" t="s">
        <v>582</v>
      </c>
      <c r="AU178" s="144" t="s">
        <v>159</v>
      </c>
      <c r="AY178" s="19" t="s">
        <v>152</v>
      </c>
      <c r="BE178" s="145">
        <f t="shared" si="24"/>
        <v>0</v>
      </c>
      <c r="BF178" s="145">
        <f t="shared" si="25"/>
        <v>0</v>
      </c>
      <c r="BG178" s="145">
        <f t="shared" si="26"/>
        <v>0</v>
      </c>
      <c r="BH178" s="145">
        <f t="shared" si="27"/>
        <v>0</v>
      </c>
      <c r="BI178" s="145">
        <f t="shared" si="28"/>
        <v>0</v>
      </c>
      <c r="BJ178" s="19" t="s">
        <v>80</v>
      </c>
      <c r="BK178" s="145">
        <f t="shared" si="29"/>
        <v>0</v>
      </c>
      <c r="BL178" s="19" t="s">
        <v>274</v>
      </c>
      <c r="BM178" s="144" t="s">
        <v>1065</v>
      </c>
    </row>
    <row r="179" spans="2:65" s="1" customFormat="1" ht="16.5" customHeight="1">
      <c r="B179" s="34"/>
      <c r="C179" s="178" t="s">
        <v>816</v>
      </c>
      <c r="D179" s="178" t="s">
        <v>582</v>
      </c>
      <c r="E179" s="179" t="s">
        <v>1066</v>
      </c>
      <c r="F179" s="180" t="s">
        <v>1067</v>
      </c>
      <c r="G179" s="181" t="s">
        <v>416</v>
      </c>
      <c r="H179" s="182">
        <v>16</v>
      </c>
      <c r="I179" s="183"/>
      <c r="J179" s="184">
        <f t="shared" si="20"/>
        <v>0</v>
      </c>
      <c r="K179" s="180" t="s">
        <v>19</v>
      </c>
      <c r="L179" s="185"/>
      <c r="M179" s="186" t="s">
        <v>19</v>
      </c>
      <c r="N179" s="187" t="s">
        <v>43</v>
      </c>
      <c r="P179" s="142">
        <f t="shared" si="21"/>
        <v>0</v>
      </c>
      <c r="Q179" s="142">
        <v>0</v>
      </c>
      <c r="R179" s="142">
        <f t="shared" si="22"/>
        <v>0</v>
      </c>
      <c r="S179" s="142">
        <v>0</v>
      </c>
      <c r="T179" s="143">
        <f t="shared" si="23"/>
        <v>0</v>
      </c>
      <c r="AR179" s="144" t="s">
        <v>396</v>
      </c>
      <c r="AT179" s="144" t="s">
        <v>582</v>
      </c>
      <c r="AU179" s="144" t="s">
        <v>159</v>
      </c>
      <c r="AY179" s="19" t="s">
        <v>152</v>
      </c>
      <c r="BE179" s="145">
        <f t="shared" si="24"/>
        <v>0</v>
      </c>
      <c r="BF179" s="145">
        <f t="shared" si="25"/>
        <v>0</v>
      </c>
      <c r="BG179" s="145">
        <f t="shared" si="26"/>
        <v>0</v>
      </c>
      <c r="BH179" s="145">
        <f t="shared" si="27"/>
        <v>0</v>
      </c>
      <c r="BI179" s="145">
        <f t="shared" si="28"/>
        <v>0</v>
      </c>
      <c r="BJ179" s="19" t="s">
        <v>80</v>
      </c>
      <c r="BK179" s="145">
        <f t="shared" si="29"/>
        <v>0</v>
      </c>
      <c r="BL179" s="19" t="s">
        <v>274</v>
      </c>
      <c r="BM179" s="144" t="s">
        <v>1068</v>
      </c>
    </row>
    <row r="180" spans="2:65" s="1" customFormat="1" ht="16.5" customHeight="1">
      <c r="B180" s="34"/>
      <c r="C180" s="178" t="s">
        <v>1069</v>
      </c>
      <c r="D180" s="178" t="s">
        <v>582</v>
      </c>
      <c r="E180" s="179" t="s">
        <v>1070</v>
      </c>
      <c r="F180" s="180" t="s">
        <v>1071</v>
      </c>
      <c r="G180" s="181" t="s">
        <v>416</v>
      </c>
      <c r="H180" s="182">
        <v>3</v>
      </c>
      <c r="I180" s="183"/>
      <c r="J180" s="184">
        <f t="shared" si="20"/>
        <v>0</v>
      </c>
      <c r="K180" s="180" t="s">
        <v>19</v>
      </c>
      <c r="L180" s="185"/>
      <c r="M180" s="186" t="s">
        <v>19</v>
      </c>
      <c r="N180" s="187" t="s">
        <v>43</v>
      </c>
      <c r="P180" s="142">
        <f t="shared" si="21"/>
        <v>0</v>
      </c>
      <c r="Q180" s="142">
        <v>0</v>
      </c>
      <c r="R180" s="142">
        <f t="shared" si="22"/>
        <v>0</v>
      </c>
      <c r="S180" s="142">
        <v>0</v>
      </c>
      <c r="T180" s="143">
        <f t="shared" si="23"/>
        <v>0</v>
      </c>
      <c r="AR180" s="144" t="s">
        <v>396</v>
      </c>
      <c r="AT180" s="144" t="s">
        <v>582</v>
      </c>
      <c r="AU180" s="144" t="s">
        <v>159</v>
      </c>
      <c r="AY180" s="19" t="s">
        <v>152</v>
      </c>
      <c r="BE180" s="145">
        <f t="shared" si="24"/>
        <v>0</v>
      </c>
      <c r="BF180" s="145">
        <f t="shared" si="25"/>
        <v>0</v>
      </c>
      <c r="BG180" s="145">
        <f t="shared" si="26"/>
        <v>0</v>
      </c>
      <c r="BH180" s="145">
        <f t="shared" si="27"/>
        <v>0</v>
      </c>
      <c r="BI180" s="145">
        <f t="shared" si="28"/>
        <v>0</v>
      </c>
      <c r="BJ180" s="19" t="s">
        <v>80</v>
      </c>
      <c r="BK180" s="145">
        <f t="shared" si="29"/>
        <v>0</v>
      </c>
      <c r="BL180" s="19" t="s">
        <v>274</v>
      </c>
      <c r="BM180" s="144" t="s">
        <v>1072</v>
      </c>
    </row>
    <row r="181" spans="2:65" s="1" customFormat="1" ht="16.5" customHeight="1">
      <c r="B181" s="34"/>
      <c r="C181" s="178" t="s">
        <v>1073</v>
      </c>
      <c r="D181" s="178" t="s">
        <v>582</v>
      </c>
      <c r="E181" s="179" t="s">
        <v>1074</v>
      </c>
      <c r="F181" s="180" t="s">
        <v>1075</v>
      </c>
      <c r="G181" s="181" t="s">
        <v>416</v>
      </c>
      <c r="H181" s="182">
        <v>135</v>
      </c>
      <c r="I181" s="183"/>
      <c r="J181" s="184">
        <f t="shared" si="20"/>
        <v>0</v>
      </c>
      <c r="K181" s="180" t="s">
        <v>19</v>
      </c>
      <c r="L181" s="185"/>
      <c r="M181" s="186" t="s">
        <v>19</v>
      </c>
      <c r="N181" s="187" t="s">
        <v>43</v>
      </c>
      <c r="P181" s="142">
        <f t="shared" si="21"/>
        <v>0</v>
      </c>
      <c r="Q181" s="142">
        <v>0</v>
      </c>
      <c r="R181" s="142">
        <f t="shared" si="22"/>
        <v>0</v>
      </c>
      <c r="S181" s="142">
        <v>0</v>
      </c>
      <c r="T181" s="143">
        <f t="shared" si="23"/>
        <v>0</v>
      </c>
      <c r="AR181" s="144" t="s">
        <v>396</v>
      </c>
      <c r="AT181" s="144" t="s">
        <v>582</v>
      </c>
      <c r="AU181" s="144" t="s">
        <v>159</v>
      </c>
      <c r="AY181" s="19" t="s">
        <v>152</v>
      </c>
      <c r="BE181" s="145">
        <f t="shared" si="24"/>
        <v>0</v>
      </c>
      <c r="BF181" s="145">
        <f t="shared" si="25"/>
        <v>0</v>
      </c>
      <c r="BG181" s="145">
        <f t="shared" si="26"/>
        <v>0</v>
      </c>
      <c r="BH181" s="145">
        <f t="shared" si="27"/>
        <v>0</v>
      </c>
      <c r="BI181" s="145">
        <f t="shared" si="28"/>
        <v>0</v>
      </c>
      <c r="BJ181" s="19" t="s">
        <v>80</v>
      </c>
      <c r="BK181" s="145">
        <f t="shared" si="29"/>
        <v>0</v>
      </c>
      <c r="BL181" s="19" t="s">
        <v>274</v>
      </c>
      <c r="BM181" s="144" t="s">
        <v>1076</v>
      </c>
    </row>
    <row r="182" spans="2:65" s="1" customFormat="1" ht="16.5" customHeight="1">
      <c r="B182" s="34"/>
      <c r="C182" s="178" t="s">
        <v>1077</v>
      </c>
      <c r="D182" s="178" t="s">
        <v>582</v>
      </c>
      <c r="E182" s="179" t="s">
        <v>1078</v>
      </c>
      <c r="F182" s="180" t="s">
        <v>1079</v>
      </c>
      <c r="G182" s="181" t="s">
        <v>416</v>
      </c>
      <c r="H182" s="182">
        <v>345</v>
      </c>
      <c r="I182" s="183"/>
      <c r="J182" s="184">
        <f t="shared" si="20"/>
        <v>0</v>
      </c>
      <c r="K182" s="180" t="s">
        <v>19</v>
      </c>
      <c r="L182" s="185"/>
      <c r="M182" s="186" t="s">
        <v>19</v>
      </c>
      <c r="N182" s="187" t="s">
        <v>43</v>
      </c>
      <c r="P182" s="142">
        <f t="shared" si="21"/>
        <v>0</v>
      </c>
      <c r="Q182" s="142">
        <v>0</v>
      </c>
      <c r="R182" s="142">
        <f t="shared" si="22"/>
        <v>0</v>
      </c>
      <c r="S182" s="142">
        <v>0</v>
      </c>
      <c r="T182" s="143">
        <f t="shared" si="23"/>
        <v>0</v>
      </c>
      <c r="AR182" s="144" t="s">
        <v>396</v>
      </c>
      <c r="AT182" s="144" t="s">
        <v>582</v>
      </c>
      <c r="AU182" s="144" t="s">
        <v>159</v>
      </c>
      <c r="AY182" s="19" t="s">
        <v>152</v>
      </c>
      <c r="BE182" s="145">
        <f t="shared" si="24"/>
        <v>0</v>
      </c>
      <c r="BF182" s="145">
        <f t="shared" si="25"/>
        <v>0</v>
      </c>
      <c r="BG182" s="145">
        <f t="shared" si="26"/>
        <v>0</v>
      </c>
      <c r="BH182" s="145">
        <f t="shared" si="27"/>
        <v>0</v>
      </c>
      <c r="BI182" s="145">
        <f t="shared" si="28"/>
        <v>0</v>
      </c>
      <c r="BJ182" s="19" t="s">
        <v>80</v>
      </c>
      <c r="BK182" s="145">
        <f t="shared" si="29"/>
        <v>0</v>
      </c>
      <c r="BL182" s="19" t="s">
        <v>274</v>
      </c>
      <c r="BM182" s="144" t="s">
        <v>1080</v>
      </c>
    </row>
    <row r="183" spans="2:65" s="1" customFormat="1" ht="16.5" customHeight="1">
      <c r="B183" s="34"/>
      <c r="C183" s="178" t="s">
        <v>1081</v>
      </c>
      <c r="D183" s="178" t="s">
        <v>582</v>
      </c>
      <c r="E183" s="179" t="s">
        <v>1082</v>
      </c>
      <c r="F183" s="180" t="s">
        <v>1083</v>
      </c>
      <c r="G183" s="181" t="s">
        <v>416</v>
      </c>
      <c r="H183" s="182">
        <v>295</v>
      </c>
      <c r="I183" s="183"/>
      <c r="J183" s="184">
        <f t="shared" si="20"/>
        <v>0</v>
      </c>
      <c r="K183" s="180" t="s">
        <v>19</v>
      </c>
      <c r="L183" s="185"/>
      <c r="M183" s="186" t="s">
        <v>19</v>
      </c>
      <c r="N183" s="187" t="s">
        <v>43</v>
      </c>
      <c r="P183" s="142">
        <f t="shared" si="21"/>
        <v>0</v>
      </c>
      <c r="Q183" s="142">
        <v>0</v>
      </c>
      <c r="R183" s="142">
        <f t="shared" si="22"/>
        <v>0</v>
      </c>
      <c r="S183" s="142">
        <v>0</v>
      </c>
      <c r="T183" s="143">
        <f t="shared" si="23"/>
        <v>0</v>
      </c>
      <c r="AR183" s="144" t="s">
        <v>396</v>
      </c>
      <c r="AT183" s="144" t="s">
        <v>582</v>
      </c>
      <c r="AU183" s="144" t="s">
        <v>159</v>
      </c>
      <c r="AY183" s="19" t="s">
        <v>152</v>
      </c>
      <c r="BE183" s="145">
        <f t="shared" si="24"/>
        <v>0</v>
      </c>
      <c r="BF183" s="145">
        <f t="shared" si="25"/>
        <v>0</v>
      </c>
      <c r="BG183" s="145">
        <f t="shared" si="26"/>
        <v>0</v>
      </c>
      <c r="BH183" s="145">
        <f t="shared" si="27"/>
        <v>0</v>
      </c>
      <c r="BI183" s="145">
        <f t="shared" si="28"/>
        <v>0</v>
      </c>
      <c r="BJ183" s="19" t="s">
        <v>80</v>
      </c>
      <c r="BK183" s="145">
        <f t="shared" si="29"/>
        <v>0</v>
      </c>
      <c r="BL183" s="19" t="s">
        <v>274</v>
      </c>
      <c r="BM183" s="144" t="s">
        <v>1084</v>
      </c>
    </row>
    <row r="184" spans="2:65" s="1" customFormat="1" ht="16.5" customHeight="1">
      <c r="B184" s="34"/>
      <c r="C184" s="178" t="s">
        <v>1085</v>
      </c>
      <c r="D184" s="178" t="s">
        <v>582</v>
      </c>
      <c r="E184" s="179" t="s">
        <v>1086</v>
      </c>
      <c r="F184" s="180" t="s">
        <v>1087</v>
      </c>
      <c r="G184" s="181" t="s">
        <v>416</v>
      </c>
      <c r="H184" s="182">
        <v>20</v>
      </c>
      <c r="I184" s="183"/>
      <c r="J184" s="184">
        <f t="shared" si="20"/>
        <v>0</v>
      </c>
      <c r="K184" s="180" t="s">
        <v>19</v>
      </c>
      <c r="L184" s="185"/>
      <c r="M184" s="186" t="s">
        <v>19</v>
      </c>
      <c r="N184" s="187" t="s">
        <v>43</v>
      </c>
      <c r="P184" s="142">
        <f t="shared" si="21"/>
        <v>0</v>
      </c>
      <c r="Q184" s="142">
        <v>0</v>
      </c>
      <c r="R184" s="142">
        <f t="shared" si="22"/>
        <v>0</v>
      </c>
      <c r="S184" s="142">
        <v>0</v>
      </c>
      <c r="T184" s="143">
        <f t="shared" si="23"/>
        <v>0</v>
      </c>
      <c r="AR184" s="144" t="s">
        <v>396</v>
      </c>
      <c r="AT184" s="144" t="s">
        <v>582</v>
      </c>
      <c r="AU184" s="144" t="s">
        <v>159</v>
      </c>
      <c r="AY184" s="19" t="s">
        <v>152</v>
      </c>
      <c r="BE184" s="145">
        <f t="shared" si="24"/>
        <v>0</v>
      </c>
      <c r="BF184" s="145">
        <f t="shared" si="25"/>
        <v>0</v>
      </c>
      <c r="BG184" s="145">
        <f t="shared" si="26"/>
        <v>0</v>
      </c>
      <c r="BH184" s="145">
        <f t="shared" si="27"/>
        <v>0</v>
      </c>
      <c r="BI184" s="145">
        <f t="shared" si="28"/>
        <v>0</v>
      </c>
      <c r="BJ184" s="19" t="s">
        <v>80</v>
      </c>
      <c r="BK184" s="145">
        <f t="shared" si="29"/>
        <v>0</v>
      </c>
      <c r="BL184" s="19" t="s">
        <v>274</v>
      </c>
      <c r="BM184" s="144" t="s">
        <v>1088</v>
      </c>
    </row>
    <row r="185" spans="2:65" s="1" customFormat="1" ht="16.5" customHeight="1">
      <c r="B185" s="34"/>
      <c r="C185" s="178" t="s">
        <v>1089</v>
      </c>
      <c r="D185" s="178" t="s">
        <v>582</v>
      </c>
      <c r="E185" s="179" t="s">
        <v>1090</v>
      </c>
      <c r="F185" s="180" t="s">
        <v>1091</v>
      </c>
      <c r="G185" s="181" t="s">
        <v>416</v>
      </c>
      <c r="H185" s="182">
        <v>230</v>
      </c>
      <c r="I185" s="183"/>
      <c r="J185" s="184">
        <f t="shared" si="20"/>
        <v>0</v>
      </c>
      <c r="K185" s="180" t="s">
        <v>19</v>
      </c>
      <c r="L185" s="185"/>
      <c r="M185" s="186" t="s">
        <v>19</v>
      </c>
      <c r="N185" s="187" t="s">
        <v>43</v>
      </c>
      <c r="P185" s="142">
        <f t="shared" si="21"/>
        <v>0</v>
      </c>
      <c r="Q185" s="142">
        <v>0</v>
      </c>
      <c r="R185" s="142">
        <f t="shared" si="22"/>
        <v>0</v>
      </c>
      <c r="S185" s="142">
        <v>0</v>
      </c>
      <c r="T185" s="143">
        <f t="shared" si="23"/>
        <v>0</v>
      </c>
      <c r="AR185" s="144" t="s">
        <v>396</v>
      </c>
      <c r="AT185" s="144" t="s">
        <v>582</v>
      </c>
      <c r="AU185" s="144" t="s">
        <v>159</v>
      </c>
      <c r="AY185" s="19" t="s">
        <v>152</v>
      </c>
      <c r="BE185" s="145">
        <f t="shared" si="24"/>
        <v>0</v>
      </c>
      <c r="BF185" s="145">
        <f t="shared" si="25"/>
        <v>0</v>
      </c>
      <c r="BG185" s="145">
        <f t="shared" si="26"/>
        <v>0</v>
      </c>
      <c r="BH185" s="145">
        <f t="shared" si="27"/>
        <v>0</v>
      </c>
      <c r="BI185" s="145">
        <f t="shared" si="28"/>
        <v>0</v>
      </c>
      <c r="BJ185" s="19" t="s">
        <v>80</v>
      </c>
      <c r="BK185" s="145">
        <f t="shared" si="29"/>
        <v>0</v>
      </c>
      <c r="BL185" s="19" t="s">
        <v>274</v>
      </c>
      <c r="BM185" s="144" t="s">
        <v>1092</v>
      </c>
    </row>
    <row r="186" spans="2:65" s="1" customFormat="1" ht="16.5" customHeight="1">
      <c r="B186" s="34"/>
      <c r="C186" s="178" t="s">
        <v>1093</v>
      </c>
      <c r="D186" s="178" t="s">
        <v>582</v>
      </c>
      <c r="E186" s="179" t="s">
        <v>1094</v>
      </c>
      <c r="F186" s="180" t="s">
        <v>1095</v>
      </c>
      <c r="G186" s="181" t="s">
        <v>416</v>
      </c>
      <c r="H186" s="182">
        <v>20</v>
      </c>
      <c r="I186" s="183"/>
      <c r="J186" s="184">
        <f t="shared" si="20"/>
        <v>0</v>
      </c>
      <c r="K186" s="180" t="s">
        <v>19</v>
      </c>
      <c r="L186" s="185"/>
      <c r="M186" s="186" t="s">
        <v>19</v>
      </c>
      <c r="N186" s="187" t="s">
        <v>43</v>
      </c>
      <c r="P186" s="142">
        <f t="shared" si="21"/>
        <v>0</v>
      </c>
      <c r="Q186" s="142">
        <v>0</v>
      </c>
      <c r="R186" s="142">
        <f t="shared" si="22"/>
        <v>0</v>
      </c>
      <c r="S186" s="142">
        <v>0</v>
      </c>
      <c r="T186" s="143">
        <f t="shared" si="23"/>
        <v>0</v>
      </c>
      <c r="AR186" s="144" t="s">
        <v>396</v>
      </c>
      <c r="AT186" s="144" t="s">
        <v>582</v>
      </c>
      <c r="AU186" s="144" t="s">
        <v>159</v>
      </c>
      <c r="AY186" s="19" t="s">
        <v>152</v>
      </c>
      <c r="BE186" s="145">
        <f t="shared" si="24"/>
        <v>0</v>
      </c>
      <c r="BF186" s="145">
        <f t="shared" si="25"/>
        <v>0</v>
      </c>
      <c r="BG186" s="145">
        <f t="shared" si="26"/>
        <v>0</v>
      </c>
      <c r="BH186" s="145">
        <f t="shared" si="27"/>
        <v>0</v>
      </c>
      <c r="BI186" s="145">
        <f t="shared" si="28"/>
        <v>0</v>
      </c>
      <c r="BJ186" s="19" t="s">
        <v>80</v>
      </c>
      <c r="BK186" s="145">
        <f t="shared" si="29"/>
        <v>0</v>
      </c>
      <c r="BL186" s="19" t="s">
        <v>274</v>
      </c>
      <c r="BM186" s="144" t="s">
        <v>1096</v>
      </c>
    </row>
    <row r="187" spans="2:65" s="1" customFormat="1" ht="16.5" customHeight="1">
      <c r="B187" s="34"/>
      <c r="C187" s="178" t="s">
        <v>1097</v>
      </c>
      <c r="D187" s="178" t="s">
        <v>582</v>
      </c>
      <c r="E187" s="179" t="s">
        <v>1098</v>
      </c>
      <c r="F187" s="180" t="s">
        <v>1099</v>
      </c>
      <c r="G187" s="181" t="s">
        <v>416</v>
      </c>
      <c r="H187" s="182">
        <v>40</v>
      </c>
      <c r="I187" s="183"/>
      <c r="J187" s="184">
        <f t="shared" si="20"/>
        <v>0</v>
      </c>
      <c r="K187" s="180" t="s">
        <v>19</v>
      </c>
      <c r="L187" s="185"/>
      <c r="M187" s="186" t="s">
        <v>19</v>
      </c>
      <c r="N187" s="187" t="s">
        <v>43</v>
      </c>
      <c r="P187" s="142">
        <f t="shared" si="21"/>
        <v>0</v>
      </c>
      <c r="Q187" s="142">
        <v>0</v>
      </c>
      <c r="R187" s="142">
        <f t="shared" si="22"/>
        <v>0</v>
      </c>
      <c r="S187" s="142">
        <v>0</v>
      </c>
      <c r="T187" s="143">
        <f t="shared" si="23"/>
        <v>0</v>
      </c>
      <c r="AR187" s="144" t="s">
        <v>396</v>
      </c>
      <c r="AT187" s="144" t="s">
        <v>582</v>
      </c>
      <c r="AU187" s="144" t="s">
        <v>159</v>
      </c>
      <c r="AY187" s="19" t="s">
        <v>152</v>
      </c>
      <c r="BE187" s="145">
        <f t="shared" si="24"/>
        <v>0</v>
      </c>
      <c r="BF187" s="145">
        <f t="shared" si="25"/>
        <v>0</v>
      </c>
      <c r="BG187" s="145">
        <f t="shared" si="26"/>
        <v>0</v>
      </c>
      <c r="BH187" s="145">
        <f t="shared" si="27"/>
        <v>0</v>
      </c>
      <c r="BI187" s="145">
        <f t="shared" si="28"/>
        <v>0</v>
      </c>
      <c r="BJ187" s="19" t="s">
        <v>80</v>
      </c>
      <c r="BK187" s="145">
        <f t="shared" si="29"/>
        <v>0</v>
      </c>
      <c r="BL187" s="19" t="s">
        <v>274</v>
      </c>
      <c r="BM187" s="144" t="s">
        <v>1100</v>
      </c>
    </row>
    <row r="188" spans="2:65" s="1" customFormat="1" ht="16.5" customHeight="1">
      <c r="B188" s="34"/>
      <c r="C188" s="178" t="s">
        <v>1101</v>
      </c>
      <c r="D188" s="178" t="s">
        <v>582</v>
      </c>
      <c r="E188" s="179" t="s">
        <v>1102</v>
      </c>
      <c r="F188" s="180" t="s">
        <v>1103</v>
      </c>
      <c r="G188" s="181" t="s">
        <v>416</v>
      </c>
      <c r="H188" s="182">
        <v>5</v>
      </c>
      <c r="I188" s="183"/>
      <c r="J188" s="184">
        <f t="shared" si="20"/>
        <v>0</v>
      </c>
      <c r="K188" s="180" t="s">
        <v>19</v>
      </c>
      <c r="L188" s="185"/>
      <c r="M188" s="186" t="s">
        <v>19</v>
      </c>
      <c r="N188" s="187" t="s">
        <v>43</v>
      </c>
      <c r="P188" s="142">
        <f t="shared" si="21"/>
        <v>0</v>
      </c>
      <c r="Q188" s="142">
        <v>0</v>
      </c>
      <c r="R188" s="142">
        <f t="shared" si="22"/>
        <v>0</v>
      </c>
      <c r="S188" s="142">
        <v>0</v>
      </c>
      <c r="T188" s="143">
        <f t="shared" si="23"/>
        <v>0</v>
      </c>
      <c r="AR188" s="144" t="s">
        <v>396</v>
      </c>
      <c r="AT188" s="144" t="s">
        <v>582</v>
      </c>
      <c r="AU188" s="144" t="s">
        <v>159</v>
      </c>
      <c r="AY188" s="19" t="s">
        <v>152</v>
      </c>
      <c r="BE188" s="145">
        <f t="shared" si="24"/>
        <v>0</v>
      </c>
      <c r="BF188" s="145">
        <f t="shared" si="25"/>
        <v>0</v>
      </c>
      <c r="BG188" s="145">
        <f t="shared" si="26"/>
        <v>0</v>
      </c>
      <c r="BH188" s="145">
        <f t="shared" si="27"/>
        <v>0</v>
      </c>
      <c r="BI188" s="145">
        <f t="shared" si="28"/>
        <v>0</v>
      </c>
      <c r="BJ188" s="19" t="s">
        <v>80</v>
      </c>
      <c r="BK188" s="145">
        <f t="shared" si="29"/>
        <v>0</v>
      </c>
      <c r="BL188" s="19" t="s">
        <v>274</v>
      </c>
      <c r="BM188" s="144" t="s">
        <v>1104</v>
      </c>
    </row>
    <row r="189" spans="2:65" s="11" customFormat="1" ht="20.9" customHeight="1">
      <c r="B189" s="121"/>
      <c r="D189" s="122" t="s">
        <v>71</v>
      </c>
      <c r="E189" s="131" t="s">
        <v>1105</v>
      </c>
      <c r="F189" s="131" t="s">
        <v>1106</v>
      </c>
      <c r="I189" s="124"/>
      <c r="J189" s="132">
        <f>BK189</f>
        <v>0</v>
      </c>
      <c r="L189" s="121"/>
      <c r="M189" s="126"/>
      <c r="P189" s="127">
        <f>P190+P196+P238+P241+P259+P261</f>
        <v>0</v>
      </c>
      <c r="R189" s="127">
        <f>R190+R196+R238+R241+R259+R261</f>
        <v>0</v>
      </c>
      <c r="T189" s="128">
        <f>T190+T196+T238+T241+T259+T261</f>
        <v>0</v>
      </c>
      <c r="AR189" s="122" t="s">
        <v>82</v>
      </c>
      <c r="AT189" s="129" t="s">
        <v>71</v>
      </c>
      <c r="AU189" s="129" t="s">
        <v>82</v>
      </c>
      <c r="AY189" s="122" t="s">
        <v>152</v>
      </c>
      <c r="BK189" s="130">
        <f>BK190+BK196+BK238+BK241+BK259+BK261</f>
        <v>0</v>
      </c>
    </row>
    <row r="190" spans="2:65" s="16" customFormat="1" ht="20.9" customHeight="1">
      <c r="B190" s="192"/>
      <c r="D190" s="193" t="s">
        <v>71</v>
      </c>
      <c r="E190" s="193" t="s">
        <v>1107</v>
      </c>
      <c r="F190" s="193" t="s">
        <v>1108</v>
      </c>
      <c r="I190" s="194"/>
      <c r="J190" s="195">
        <f>BK190</f>
        <v>0</v>
      </c>
      <c r="L190" s="192"/>
      <c r="M190" s="196"/>
      <c r="P190" s="197">
        <f>SUM(P191:P195)</f>
        <v>0</v>
      </c>
      <c r="R190" s="197">
        <f>SUM(R191:R195)</f>
        <v>0</v>
      </c>
      <c r="T190" s="198">
        <f>SUM(T191:T195)</f>
        <v>0</v>
      </c>
      <c r="AR190" s="193" t="s">
        <v>82</v>
      </c>
      <c r="AT190" s="199" t="s">
        <v>71</v>
      </c>
      <c r="AU190" s="199" t="s">
        <v>95</v>
      </c>
      <c r="AY190" s="193" t="s">
        <v>152</v>
      </c>
      <c r="BK190" s="200">
        <f>SUM(BK191:BK195)</f>
        <v>0</v>
      </c>
    </row>
    <row r="191" spans="2:65" s="1" customFormat="1" ht="21.75" customHeight="1">
      <c r="B191" s="34"/>
      <c r="C191" s="133" t="s">
        <v>1109</v>
      </c>
      <c r="D191" s="133" t="s">
        <v>154</v>
      </c>
      <c r="E191" s="134" t="s">
        <v>1110</v>
      </c>
      <c r="F191" s="135" t="s">
        <v>1111</v>
      </c>
      <c r="G191" s="136" t="s">
        <v>269</v>
      </c>
      <c r="H191" s="137">
        <v>1</v>
      </c>
      <c r="I191" s="138"/>
      <c r="J191" s="139">
        <f>ROUND(I191*H191,2)</f>
        <v>0</v>
      </c>
      <c r="K191" s="135" t="s">
        <v>19</v>
      </c>
      <c r="L191" s="34"/>
      <c r="M191" s="140" t="s">
        <v>19</v>
      </c>
      <c r="N191" s="141" t="s">
        <v>43</v>
      </c>
      <c r="P191" s="142">
        <f>O191*H191</f>
        <v>0</v>
      </c>
      <c r="Q191" s="142">
        <v>0</v>
      </c>
      <c r="R191" s="142">
        <f>Q191*H191</f>
        <v>0</v>
      </c>
      <c r="S191" s="142">
        <v>0</v>
      </c>
      <c r="T191" s="143">
        <f>S191*H191</f>
        <v>0</v>
      </c>
      <c r="AR191" s="144" t="s">
        <v>274</v>
      </c>
      <c r="AT191" s="144" t="s">
        <v>154</v>
      </c>
      <c r="AU191" s="144" t="s">
        <v>159</v>
      </c>
      <c r="AY191" s="19" t="s">
        <v>152</v>
      </c>
      <c r="BE191" s="145">
        <f>IF(N191="základní",J191,0)</f>
        <v>0</v>
      </c>
      <c r="BF191" s="145">
        <f>IF(N191="snížená",J191,0)</f>
        <v>0</v>
      </c>
      <c r="BG191" s="145">
        <f>IF(N191="zákl. přenesená",J191,0)</f>
        <v>0</v>
      </c>
      <c r="BH191" s="145">
        <f>IF(N191="sníž. přenesená",J191,0)</f>
        <v>0</v>
      </c>
      <c r="BI191" s="145">
        <f>IF(N191="nulová",J191,0)</f>
        <v>0</v>
      </c>
      <c r="BJ191" s="19" t="s">
        <v>80</v>
      </c>
      <c r="BK191" s="145">
        <f>ROUND(I191*H191,2)</f>
        <v>0</v>
      </c>
      <c r="BL191" s="19" t="s">
        <v>274</v>
      </c>
      <c r="BM191" s="144" t="s">
        <v>1112</v>
      </c>
    </row>
    <row r="192" spans="2:65" s="1" customFormat="1" ht="21.75" customHeight="1">
      <c r="B192" s="34"/>
      <c r="C192" s="133" t="s">
        <v>1113</v>
      </c>
      <c r="D192" s="133" t="s">
        <v>154</v>
      </c>
      <c r="E192" s="134" t="s">
        <v>1114</v>
      </c>
      <c r="F192" s="135" t="s">
        <v>1115</v>
      </c>
      <c r="G192" s="136" t="s">
        <v>269</v>
      </c>
      <c r="H192" s="137">
        <v>1</v>
      </c>
      <c r="I192" s="138"/>
      <c r="J192" s="139">
        <f>ROUND(I192*H192,2)</f>
        <v>0</v>
      </c>
      <c r="K192" s="135" t="s">
        <v>19</v>
      </c>
      <c r="L192" s="34"/>
      <c r="M192" s="140" t="s">
        <v>19</v>
      </c>
      <c r="N192" s="141" t="s">
        <v>43</v>
      </c>
      <c r="P192" s="142">
        <f>O192*H192</f>
        <v>0</v>
      </c>
      <c r="Q192" s="142">
        <v>0</v>
      </c>
      <c r="R192" s="142">
        <f>Q192*H192</f>
        <v>0</v>
      </c>
      <c r="S192" s="142">
        <v>0</v>
      </c>
      <c r="T192" s="143">
        <f>S192*H192</f>
        <v>0</v>
      </c>
      <c r="AR192" s="144" t="s">
        <v>274</v>
      </c>
      <c r="AT192" s="144" t="s">
        <v>154</v>
      </c>
      <c r="AU192" s="144" t="s">
        <v>159</v>
      </c>
      <c r="AY192" s="19" t="s">
        <v>152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9" t="s">
        <v>80</v>
      </c>
      <c r="BK192" s="145">
        <f>ROUND(I192*H192,2)</f>
        <v>0</v>
      </c>
      <c r="BL192" s="19" t="s">
        <v>274</v>
      </c>
      <c r="BM192" s="144" t="s">
        <v>1116</v>
      </c>
    </row>
    <row r="193" spans="2:65" s="1" customFormat="1" ht="21.75" customHeight="1">
      <c r="B193" s="34"/>
      <c r="C193" s="133" t="s">
        <v>1117</v>
      </c>
      <c r="D193" s="133" t="s">
        <v>154</v>
      </c>
      <c r="E193" s="134" t="s">
        <v>1118</v>
      </c>
      <c r="F193" s="135" t="s">
        <v>1119</v>
      </c>
      <c r="G193" s="136" t="s">
        <v>269</v>
      </c>
      <c r="H193" s="137">
        <v>1</v>
      </c>
      <c r="I193" s="138"/>
      <c r="J193" s="139">
        <f>ROUND(I193*H193,2)</f>
        <v>0</v>
      </c>
      <c r="K193" s="135" t="s">
        <v>19</v>
      </c>
      <c r="L193" s="34"/>
      <c r="M193" s="140" t="s">
        <v>19</v>
      </c>
      <c r="N193" s="141" t="s">
        <v>43</v>
      </c>
      <c r="P193" s="142">
        <f>O193*H193</f>
        <v>0</v>
      </c>
      <c r="Q193" s="142">
        <v>0</v>
      </c>
      <c r="R193" s="142">
        <f>Q193*H193</f>
        <v>0</v>
      </c>
      <c r="S193" s="142">
        <v>0</v>
      </c>
      <c r="T193" s="143">
        <f>S193*H193</f>
        <v>0</v>
      </c>
      <c r="AR193" s="144" t="s">
        <v>274</v>
      </c>
      <c r="AT193" s="144" t="s">
        <v>154</v>
      </c>
      <c r="AU193" s="144" t="s">
        <v>159</v>
      </c>
      <c r="AY193" s="19" t="s">
        <v>152</v>
      </c>
      <c r="BE193" s="145">
        <f>IF(N193="základní",J193,0)</f>
        <v>0</v>
      </c>
      <c r="BF193" s="145">
        <f>IF(N193="snížená",J193,0)</f>
        <v>0</v>
      </c>
      <c r="BG193" s="145">
        <f>IF(N193="zákl. přenesená",J193,0)</f>
        <v>0</v>
      </c>
      <c r="BH193" s="145">
        <f>IF(N193="sníž. přenesená",J193,0)</f>
        <v>0</v>
      </c>
      <c r="BI193" s="145">
        <f>IF(N193="nulová",J193,0)</f>
        <v>0</v>
      </c>
      <c r="BJ193" s="19" t="s">
        <v>80</v>
      </c>
      <c r="BK193" s="145">
        <f>ROUND(I193*H193,2)</f>
        <v>0</v>
      </c>
      <c r="BL193" s="19" t="s">
        <v>274</v>
      </c>
      <c r="BM193" s="144" t="s">
        <v>1120</v>
      </c>
    </row>
    <row r="194" spans="2:65" s="1" customFormat="1" ht="21.75" customHeight="1">
      <c r="B194" s="34"/>
      <c r="C194" s="133" t="s">
        <v>1121</v>
      </c>
      <c r="D194" s="133" t="s">
        <v>154</v>
      </c>
      <c r="E194" s="134" t="s">
        <v>1122</v>
      </c>
      <c r="F194" s="135" t="s">
        <v>1123</v>
      </c>
      <c r="G194" s="136" t="s">
        <v>269</v>
      </c>
      <c r="H194" s="137">
        <v>1</v>
      </c>
      <c r="I194" s="138"/>
      <c r="J194" s="139">
        <f>ROUND(I194*H194,2)</f>
        <v>0</v>
      </c>
      <c r="K194" s="135" t="s">
        <v>19</v>
      </c>
      <c r="L194" s="34"/>
      <c r="M194" s="140" t="s">
        <v>19</v>
      </c>
      <c r="N194" s="141" t="s">
        <v>43</v>
      </c>
      <c r="P194" s="142">
        <f>O194*H194</f>
        <v>0</v>
      </c>
      <c r="Q194" s="142">
        <v>0</v>
      </c>
      <c r="R194" s="142">
        <f>Q194*H194</f>
        <v>0</v>
      </c>
      <c r="S194" s="142">
        <v>0</v>
      </c>
      <c r="T194" s="143">
        <f>S194*H194</f>
        <v>0</v>
      </c>
      <c r="AR194" s="144" t="s">
        <v>274</v>
      </c>
      <c r="AT194" s="144" t="s">
        <v>154</v>
      </c>
      <c r="AU194" s="144" t="s">
        <v>159</v>
      </c>
      <c r="AY194" s="19" t="s">
        <v>152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9" t="s">
        <v>80</v>
      </c>
      <c r="BK194" s="145">
        <f>ROUND(I194*H194,2)</f>
        <v>0</v>
      </c>
      <c r="BL194" s="19" t="s">
        <v>274</v>
      </c>
      <c r="BM194" s="144" t="s">
        <v>1124</v>
      </c>
    </row>
    <row r="195" spans="2:65" s="1" customFormat="1" ht="21.75" customHeight="1">
      <c r="B195" s="34"/>
      <c r="C195" s="133" t="s">
        <v>1125</v>
      </c>
      <c r="D195" s="133" t="s">
        <v>154</v>
      </c>
      <c r="E195" s="134" t="s">
        <v>1126</v>
      </c>
      <c r="F195" s="135" t="s">
        <v>1127</v>
      </c>
      <c r="G195" s="136" t="s">
        <v>269</v>
      </c>
      <c r="H195" s="137">
        <v>1</v>
      </c>
      <c r="I195" s="138"/>
      <c r="J195" s="139">
        <f>ROUND(I195*H195,2)</f>
        <v>0</v>
      </c>
      <c r="K195" s="135" t="s">
        <v>19</v>
      </c>
      <c r="L195" s="34"/>
      <c r="M195" s="140" t="s">
        <v>19</v>
      </c>
      <c r="N195" s="141" t="s">
        <v>43</v>
      </c>
      <c r="P195" s="142">
        <f>O195*H195</f>
        <v>0</v>
      </c>
      <c r="Q195" s="142">
        <v>0</v>
      </c>
      <c r="R195" s="142">
        <f>Q195*H195</f>
        <v>0</v>
      </c>
      <c r="S195" s="142">
        <v>0</v>
      </c>
      <c r="T195" s="143">
        <f>S195*H195</f>
        <v>0</v>
      </c>
      <c r="AR195" s="144" t="s">
        <v>274</v>
      </c>
      <c r="AT195" s="144" t="s">
        <v>154</v>
      </c>
      <c r="AU195" s="144" t="s">
        <v>159</v>
      </c>
      <c r="AY195" s="19" t="s">
        <v>152</v>
      </c>
      <c r="BE195" s="145">
        <f>IF(N195="základní",J195,0)</f>
        <v>0</v>
      </c>
      <c r="BF195" s="145">
        <f>IF(N195="snížená",J195,0)</f>
        <v>0</v>
      </c>
      <c r="BG195" s="145">
        <f>IF(N195="zákl. přenesená",J195,0)</f>
        <v>0</v>
      </c>
      <c r="BH195" s="145">
        <f>IF(N195="sníž. přenesená",J195,0)</f>
        <v>0</v>
      </c>
      <c r="BI195" s="145">
        <f>IF(N195="nulová",J195,0)</f>
        <v>0</v>
      </c>
      <c r="BJ195" s="19" t="s">
        <v>80</v>
      </c>
      <c r="BK195" s="145">
        <f>ROUND(I195*H195,2)</f>
        <v>0</v>
      </c>
      <c r="BL195" s="19" t="s">
        <v>274</v>
      </c>
      <c r="BM195" s="144" t="s">
        <v>1128</v>
      </c>
    </row>
    <row r="196" spans="2:65" s="16" customFormat="1" ht="20.9" customHeight="1">
      <c r="B196" s="192"/>
      <c r="D196" s="193" t="s">
        <v>71</v>
      </c>
      <c r="E196" s="193" t="s">
        <v>1129</v>
      </c>
      <c r="F196" s="193" t="s">
        <v>1130</v>
      </c>
      <c r="I196" s="194"/>
      <c r="J196" s="195">
        <f>BK196</f>
        <v>0</v>
      </c>
      <c r="L196" s="192"/>
      <c r="M196" s="196"/>
      <c r="P196" s="197">
        <f>SUM(P197:P237)</f>
        <v>0</v>
      </c>
      <c r="R196" s="197">
        <f>SUM(R197:R237)</f>
        <v>0</v>
      </c>
      <c r="T196" s="198">
        <f>SUM(T197:T237)</f>
        <v>0</v>
      </c>
      <c r="AR196" s="193" t="s">
        <v>82</v>
      </c>
      <c r="AT196" s="199" t="s">
        <v>71</v>
      </c>
      <c r="AU196" s="199" t="s">
        <v>95</v>
      </c>
      <c r="AY196" s="193" t="s">
        <v>152</v>
      </c>
      <c r="BK196" s="200">
        <f>SUM(BK197:BK237)</f>
        <v>0</v>
      </c>
    </row>
    <row r="197" spans="2:65" s="1" customFormat="1" ht="16.5" customHeight="1">
      <c r="B197" s="34"/>
      <c r="C197" s="133" t="s">
        <v>1131</v>
      </c>
      <c r="D197" s="133" t="s">
        <v>154</v>
      </c>
      <c r="E197" s="134" t="s">
        <v>1132</v>
      </c>
      <c r="F197" s="135" t="s">
        <v>1133</v>
      </c>
      <c r="G197" s="136" t="s">
        <v>269</v>
      </c>
      <c r="H197" s="137">
        <v>15</v>
      </c>
      <c r="I197" s="138"/>
      <c r="J197" s="139">
        <f t="shared" ref="J197:J237" si="30">ROUND(I197*H197,2)</f>
        <v>0</v>
      </c>
      <c r="K197" s="135" t="s">
        <v>19</v>
      </c>
      <c r="L197" s="34"/>
      <c r="M197" s="140" t="s">
        <v>19</v>
      </c>
      <c r="N197" s="141" t="s">
        <v>43</v>
      </c>
      <c r="P197" s="142">
        <f t="shared" ref="P197:P237" si="31">O197*H197</f>
        <v>0</v>
      </c>
      <c r="Q197" s="142">
        <v>0</v>
      </c>
      <c r="R197" s="142">
        <f t="shared" ref="R197:R237" si="32">Q197*H197</f>
        <v>0</v>
      </c>
      <c r="S197" s="142">
        <v>0</v>
      </c>
      <c r="T197" s="143">
        <f t="shared" ref="T197:T237" si="33">S197*H197</f>
        <v>0</v>
      </c>
      <c r="AR197" s="144" t="s">
        <v>274</v>
      </c>
      <c r="AT197" s="144" t="s">
        <v>154</v>
      </c>
      <c r="AU197" s="144" t="s">
        <v>159</v>
      </c>
      <c r="AY197" s="19" t="s">
        <v>152</v>
      </c>
      <c r="BE197" s="145">
        <f t="shared" ref="BE197:BE237" si="34">IF(N197="základní",J197,0)</f>
        <v>0</v>
      </c>
      <c r="BF197" s="145">
        <f t="shared" ref="BF197:BF237" si="35">IF(N197="snížená",J197,0)</f>
        <v>0</v>
      </c>
      <c r="BG197" s="145">
        <f t="shared" ref="BG197:BG237" si="36">IF(N197="zákl. přenesená",J197,0)</f>
        <v>0</v>
      </c>
      <c r="BH197" s="145">
        <f t="shared" ref="BH197:BH237" si="37">IF(N197="sníž. přenesená",J197,0)</f>
        <v>0</v>
      </c>
      <c r="BI197" s="145">
        <f t="shared" ref="BI197:BI237" si="38">IF(N197="nulová",J197,0)</f>
        <v>0</v>
      </c>
      <c r="BJ197" s="19" t="s">
        <v>80</v>
      </c>
      <c r="BK197" s="145">
        <f t="shared" ref="BK197:BK237" si="39">ROUND(I197*H197,2)</f>
        <v>0</v>
      </c>
      <c r="BL197" s="19" t="s">
        <v>274</v>
      </c>
      <c r="BM197" s="144" t="s">
        <v>1134</v>
      </c>
    </row>
    <row r="198" spans="2:65" s="1" customFormat="1" ht="16.5" customHeight="1">
      <c r="B198" s="34"/>
      <c r="C198" s="133" t="s">
        <v>1135</v>
      </c>
      <c r="D198" s="133" t="s">
        <v>154</v>
      </c>
      <c r="E198" s="134" t="s">
        <v>1136</v>
      </c>
      <c r="F198" s="135" t="s">
        <v>1137</v>
      </c>
      <c r="G198" s="136" t="s">
        <v>269</v>
      </c>
      <c r="H198" s="137">
        <v>22</v>
      </c>
      <c r="I198" s="138"/>
      <c r="J198" s="139">
        <f t="shared" si="30"/>
        <v>0</v>
      </c>
      <c r="K198" s="135" t="s">
        <v>19</v>
      </c>
      <c r="L198" s="34"/>
      <c r="M198" s="140" t="s">
        <v>19</v>
      </c>
      <c r="N198" s="141" t="s">
        <v>43</v>
      </c>
      <c r="P198" s="142">
        <f t="shared" si="31"/>
        <v>0</v>
      </c>
      <c r="Q198" s="142">
        <v>0</v>
      </c>
      <c r="R198" s="142">
        <f t="shared" si="32"/>
        <v>0</v>
      </c>
      <c r="S198" s="142">
        <v>0</v>
      </c>
      <c r="T198" s="143">
        <f t="shared" si="33"/>
        <v>0</v>
      </c>
      <c r="AR198" s="144" t="s">
        <v>274</v>
      </c>
      <c r="AT198" s="144" t="s">
        <v>154</v>
      </c>
      <c r="AU198" s="144" t="s">
        <v>159</v>
      </c>
      <c r="AY198" s="19" t="s">
        <v>152</v>
      </c>
      <c r="BE198" s="145">
        <f t="shared" si="34"/>
        <v>0</v>
      </c>
      <c r="BF198" s="145">
        <f t="shared" si="35"/>
        <v>0</v>
      </c>
      <c r="BG198" s="145">
        <f t="shared" si="36"/>
        <v>0</v>
      </c>
      <c r="BH198" s="145">
        <f t="shared" si="37"/>
        <v>0</v>
      </c>
      <c r="BI198" s="145">
        <f t="shared" si="38"/>
        <v>0</v>
      </c>
      <c r="BJ198" s="19" t="s">
        <v>80</v>
      </c>
      <c r="BK198" s="145">
        <f t="shared" si="39"/>
        <v>0</v>
      </c>
      <c r="BL198" s="19" t="s">
        <v>274</v>
      </c>
      <c r="BM198" s="144" t="s">
        <v>1138</v>
      </c>
    </row>
    <row r="199" spans="2:65" s="1" customFormat="1" ht="16.5" customHeight="1">
      <c r="B199" s="34"/>
      <c r="C199" s="133" t="s">
        <v>1139</v>
      </c>
      <c r="D199" s="133" t="s">
        <v>154</v>
      </c>
      <c r="E199" s="134" t="s">
        <v>1140</v>
      </c>
      <c r="F199" s="135" t="s">
        <v>1141</v>
      </c>
      <c r="G199" s="136" t="s">
        <v>269</v>
      </c>
      <c r="H199" s="137">
        <v>4</v>
      </c>
      <c r="I199" s="138"/>
      <c r="J199" s="139">
        <f t="shared" si="30"/>
        <v>0</v>
      </c>
      <c r="K199" s="135" t="s">
        <v>19</v>
      </c>
      <c r="L199" s="34"/>
      <c r="M199" s="140" t="s">
        <v>19</v>
      </c>
      <c r="N199" s="141" t="s">
        <v>43</v>
      </c>
      <c r="P199" s="142">
        <f t="shared" si="31"/>
        <v>0</v>
      </c>
      <c r="Q199" s="142">
        <v>0</v>
      </c>
      <c r="R199" s="142">
        <f t="shared" si="32"/>
        <v>0</v>
      </c>
      <c r="S199" s="142">
        <v>0</v>
      </c>
      <c r="T199" s="143">
        <f t="shared" si="33"/>
        <v>0</v>
      </c>
      <c r="AR199" s="144" t="s">
        <v>274</v>
      </c>
      <c r="AT199" s="144" t="s">
        <v>154</v>
      </c>
      <c r="AU199" s="144" t="s">
        <v>159</v>
      </c>
      <c r="AY199" s="19" t="s">
        <v>152</v>
      </c>
      <c r="BE199" s="145">
        <f t="shared" si="34"/>
        <v>0</v>
      </c>
      <c r="BF199" s="145">
        <f t="shared" si="35"/>
        <v>0</v>
      </c>
      <c r="BG199" s="145">
        <f t="shared" si="36"/>
        <v>0</v>
      </c>
      <c r="BH199" s="145">
        <f t="shared" si="37"/>
        <v>0</v>
      </c>
      <c r="BI199" s="145">
        <f t="shared" si="38"/>
        <v>0</v>
      </c>
      <c r="BJ199" s="19" t="s">
        <v>80</v>
      </c>
      <c r="BK199" s="145">
        <f t="shared" si="39"/>
        <v>0</v>
      </c>
      <c r="BL199" s="19" t="s">
        <v>274</v>
      </c>
      <c r="BM199" s="144" t="s">
        <v>1142</v>
      </c>
    </row>
    <row r="200" spans="2:65" s="1" customFormat="1" ht="16.5" customHeight="1">
      <c r="B200" s="34"/>
      <c r="C200" s="133" t="s">
        <v>1143</v>
      </c>
      <c r="D200" s="133" t="s">
        <v>154</v>
      </c>
      <c r="E200" s="134" t="s">
        <v>1144</v>
      </c>
      <c r="F200" s="135" t="s">
        <v>1145</v>
      </c>
      <c r="G200" s="136" t="s">
        <v>269</v>
      </c>
      <c r="H200" s="137">
        <v>2</v>
      </c>
      <c r="I200" s="138"/>
      <c r="J200" s="139">
        <f t="shared" si="30"/>
        <v>0</v>
      </c>
      <c r="K200" s="135" t="s">
        <v>19</v>
      </c>
      <c r="L200" s="34"/>
      <c r="M200" s="140" t="s">
        <v>19</v>
      </c>
      <c r="N200" s="141" t="s">
        <v>43</v>
      </c>
      <c r="P200" s="142">
        <f t="shared" si="31"/>
        <v>0</v>
      </c>
      <c r="Q200" s="142">
        <v>0</v>
      </c>
      <c r="R200" s="142">
        <f t="shared" si="32"/>
        <v>0</v>
      </c>
      <c r="S200" s="142">
        <v>0</v>
      </c>
      <c r="T200" s="143">
        <f t="shared" si="33"/>
        <v>0</v>
      </c>
      <c r="AR200" s="144" t="s">
        <v>274</v>
      </c>
      <c r="AT200" s="144" t="s">
        <v>154</v>
      </c>
      <c r="AU200" s="144" t="s">
        <v>159</v>
      </c>
      <c r="AY200" s="19" t="s">
        <v>152</v>
      </c>
      <c r="BE200" s="145">
        <f t="shared" si="34"/>
        <v>0</v>
      </c>
      <c r="BF200" s="145">
        <f t="shared" si="35"/>
        <v>0</v>
      </c>
      <c r="BG200" s="145">
        <f t="shared" si="36"/>
        <v>0</v>
      </c>
      <c r="BH200" s="145">
        <f t="shared" si="37"/>
        <v>0</v>
      </c>
      <c r="BI200" s="145">
        <f t="shared" si="38"/>
        <v>0</v>
      </c>
      <c r="BJ200" s="19" t="s">
        <v>80</v>
      </c>
      <c r="BK200" s="145">
        <f t="shared" si="39"/>
        <v>0</v>
      </c>
      <c r="BL200" s="19" t="s">
        <v>274</v>
      </c>
      <c r="BM200" s="144" t="s">
        <v>1146</v>
      </c>
    </row>
    <row r="201" spans="2:65" s="1" customFormat="1" ht="16.5" customHeight="1">
      <c r="B201" s="34"/>
      <c r="C201" s="133" t="s">
        <v>1147</v>
      </c>
      <c r="D201" s="133" t="s">
        <v>154</v>
      </c>
      <c r="E201" s="134" t="s">
        <v>1148</v>
      </c>
      <c r="F201" s="135" t="s">
        <v>1149</v>
      </c>
      <c r="G201" s="136" t="s">
        <v>269</v>
      </c>
      <c r="H201" s="137">
        <v>14</v>
      </c>
      <c r="I201" s="138"/>
      <c r="J201" s="139">
        <f t="shared" si="30"/>
        <v>0</v>
      </c>
      <c r="K201" s="135" t="s">
        <v>19</v>
      </c>
      <c r="L201" s="34"/>
      <c r="M201" s="140" t="s">
        <v>19</v>
      </c>
      <c r="N201" s="141" t="s">
        <v>43</v>
      </c>
      <c r="P201" s="142">
        <f t="shared" si="31"/>
        <v>0</v>
      </c>
      <c r="Q201" s="142">
        <v>0</v>
      </c>
      <c r="R201" s="142">
        <f t="shared" si="32"/>
        <v>0</v>
      </c>
      <c r="S201" s="142">
        <v>0</v>
      </c>
      <c r="T201" s="143">
        <f t="shared" si="33"/>
        <v>0</v>
      </c>
      <c r="AR201" s="144" t="s">
        <v>274</v>
      </c>
      <c r="AT201" s="144" t="s">
        <v>154</v>
      </c>
      <c r="AU201" s="144" t="s">
        <v>159</v>
      </c>
      <c r="AY201" s="19" t="s">
        <v>152</v>
      </c>
      <c r="BE201" s="145">
        <f t="shared" si="34"/>
        <v>0</v>
      </c>
      <c r="BF201" s="145">
        <f t="shared" si="35"/>
        <v>0</v>
      </c>
      <c r="BG201" s="145">
        <f t="shared" si="36"/>
        <v>0</v>
      </c>
      <c r="BH201" s="145">
        <f t="shared" si="37"/>
        <v>0</v>
      </c>
      <c r="BI201" s="145">
        <f t="shared" si="38"/>
        <v>0</v>
      </c>
      <c r="BJ201" s="19" t="s">
        <v>80</v>
      </c>
      <c r="BK201" s="145">
        <f t="shared" si="39"/>
        <v>0</v>
      </c>
      <c r="BL201" s="19" t="s">
        <v>274</v>
      </c>
      <c r="BM201" s="144" t="s">
        <v>1150</v>
      </c>
    </row>
    <row r="202" spans="2:65" s="1" customFormat="1" ht="16.5" customHeight="1">
      <c r="B202" s="34"/>
      <c r="C202" s="133" t="s">
        <v>1151</v>
      </c>
      <c r="D202" s="133" t="s">
        <v>154</v>
      </c>
      <c r="E202" s="134" t="s">
        <v>1152</v>
      </c>
      <c r="F202" s="135" t="s">
        <v>876</v>
      </c>
      <c r="G202" s="136" t="s">
        <v>269</v>
      </c>
      <c r="H202" s="137">
        <v>17</v>
      </c>
      <c r="I202" s="138"/>
      <c r="J202" s="139">
        <f t="shared" si="30"/>
        <v>0</v>
      </c>
      <c r="K202" s="135" t="s">
        <v>19</v>
      </c>
      <c r="L202" s="34"/>
      <c r="M202" s="140" t="s">
        <v>19</v>
      </c>
      <c r="N202" s="141" t="s">
        <v>43</v>
      </c>
      <c r="P202" s="142">
        <f t="shared" si="31"/>
        <v>0</v>
      </c>
      <c r="Q202" s="142">
        <v>0</v>
      </c>
      <c r="R202" s="142">
        <f t="shared" si="32"/>
        <v>0</v>
      </c>
      <c r="S202" s="142">
        <v>0</v>
      </c>
      <c r="T202" s="143">
        <f t="shared" si="33"/>
        <v>0</v>
      </c>
      <c r="AR202" s="144" t="s">
        <v>274</v>
      </c>
      <c r="AT202" s="144" t="s">
        <v>154</v>
      </c>
      <c r="AU202" s="144" t="s">
        <v>159</v>
      </c>
      <c r="AY202" s="19" t="s">
        <v>152</v>
      </c>
      <c r="BE202" s="145">
        <f t="shared" si="34"/>
        <v>0</v>
      </c>
      <c r="BF202" s="145">
        <f t="shared" si="35"/>
        <v>0</v>
      </c>
      <c r="BG202" s="145">
        <f t="shared" si="36"/>
        <v>0</v>
      </c>
      <c r="BH202" s="145">
        <f t="shared" si="37"/>
        <v>0</v>
      </c>
      <c r="BI202" s="145">
        <f t="shared" si="38"/>
        <v>0</v>
      </c>
      <c r="BJ202" s="19" t="s">
        <v>80</v>
      </c>
      <c r="BK202" s="145">
        <f t="shared" si="39"/>
        <v>0</v>
      </c>
      <c r="BL202" s="19" t="s">
        <v>274</v>
      </c>
      <c r="BM202" s="144" t="s">
        <v>1153</v>
      </c>
    </row>
    <row r="203" spans="2:65" s="1" customFormat="1" ht="16.5" customHeight="1">
      <c r="B203" s="34"/>
      <c r="C203" s="133" t="s">
        <v>334</v>
      </c>
      <c r="D203" s="133" t="s">
        <v>154</v>
      </c>
      <c r="E203" s="134" t="s">
        <v>1154</v>
      </c>
      <c r="F203" s="135" t="s">
        <v>879</v>
      </c>
      <c r="G203" s="136" t="s">
        <v>269</v>
      </c>
      <c r="H203" s="137">
        <v>6</v>
      </c>
      <c r="I203" s="138"/>
      <c r="J203" s="139">
        <f t="shared" si="30"/>
        <v>0</v>
      </c>
      <c r="K203" s="135" t="s">
        <v>19</v>
      </c>
      <c r="L203" s="34"/>
      <c r="M203" s="140" t="s">
        <v>19</v>
      </c>
      <c r="N203" s="141" t="s">
        <v>43</v>
      </c>
      <c r="P203" s="142">
        <f t="shared" si="31"/>
        <v>0</v>
      </c>
      <c r="Q203" s="142">
        <v>0</v>
      </c>
      <c r="R203" s="142">
        <f t="shared" si="32"/>
        <v>0</v>
      </c>
      <c r="S203" s="142">
        <v>0</v>
      </c>
      <c r="T203" s="143">
        <f t="shared" si="33"/>
        <v>0</v>
      </c>
      <c r="AR203" s="144" t="s">
        <v>274</v>
      </c>
      <c r="AT203" s="144" t="s">
        <v>154</v>
      </c>
      <c r="AU203" s="144" t="s">
        <v>159</v>
      </c>
      <c r="AY203" s="19" t="s">
        <v>152</v>
      </c>
      <c r="BE203" s="145">
        <f t="shared" si="34"/>
        <v>0</v>
      </c>
      <c r="BF203" s="145">
        <f t="shared" si="35"/>
        <v>0</v>
      </c>
      <c r="BG203" s="145">
        <f t="shared" si="36"/>
        <v>0</v>
      </c>
      <c r="BH203" s="145">
        <f t="shared" si="37"/>
        <v>0</v>
      </c>
      <c r="BI203" s="145">
        <f t="shared" si="38"/>
        <v>0</v>
      </c>
      <c r="BJ203" s="19" t="s">
        <v>80</v>
      </c>
      <c r="BK203" s="145">
        <f t="shared" si="39"/>
        <v>0</v>
      </c>
      <c r="BL203" s="19" t="s">
        <v>274</v>
      </c>
      <c r="BM203" s="144" t="s">
        <v>1155</v>
      </c>
    </row>
    <row r="204" spans="2:65" s="1" customFormat="1" ht="16.5" customHeight="1">
      <c r="B204" s="34"/>
      <c r="C204" s="133" t="s">
        <v>349</v>
      </c>
      <c r="D204" s="133" t="s">
        <v>154</v>
      </c>
      <c r="E204" s="134" t="s">
        <v>1156</v>
      </c>
      <c r="F204" s="135" t="s">
        <v>882</v>
      </c>
      <c r="G204" s="136" t="s">
        <v>269</v>
      </c>
      <c r="H204" s="137">
        <v>1</v>
      </c>
      <c r="I204" s="138"/>
      <c r="J204" s="139">
        <f t="shared" si="30"/>
        <v>0</v>
      </c>
      <c r="K204" s="135" t="s">
        <v>19</v>
      </c>
      <c r="L204" s="34"/>
      <c r="M204" s="140" t="s">
        <v>19</v>
      </c>
      <c r="N204" s="141" t="s">
        <v>43</v>
      </c>
      <c r="P204" s="142">
        <f t="shared" si="31"/>
        <v>0</v>
      </c>
      <c r="Q204" s="142">
        <v>0</v>
      </c>
      <c r="R204" s="142">
        <f t="shared" si="32"/>
        <v>0</v>
      </c>
      <c r="S204" s="142">
        <v>0</v>
      </c>
      <c r="T204" s="143">
        <f t="shared" si="33"/>
        <v>0</v>
      </c>
      <c r="AR204" s="144" t="s">
        <v>274</v>
      </c>
      <c r="AT204" s="144" t="s">
        <v>154</v>
      </c>
      <c r="AU204" s="144" t="s">
        <v>159</v>
      </c>
      <c r="AY204" s="19" t="s">
        <v>152</v>
      </c>
      <c r="BE204" s="145">
        <f t="shared" si="34"/>
        <v>0</v>
      </c>
      <c r="BF204" s="145">
        <f t="shared" si="35"/>
        <v>0</v>
      </c>
      <c r="BG204" s="145">
        <f t="shared" si="36"/>
        <v>0</v>
      </c>
      <c r="BH204" s="145">
        <f t="shared" si="37"/>
        <v>0</v>
      </c>
      <c r="BI204" s="145">
        <f t="shared" si="38"/>
        <v>0</v>
      </c>
      <c r="BJ204" s="19" t="s">
        <v>80</v>
      </c>
      <c r="BK204" s="145">
        <f t="shared" si="39"/>
        <v>0</v>
      </c>
      <c r="BL204" s="19" t="s">
        <v>274</v>
      </c>
      <c r="BM204" s="144" t="s">
        <v>1157</v>
      </c>
    </row>
    <row r="205" spans="2:65" s="1" customFormat="1" ht="16.5" customHeight="1">
      <c r="B205" s="34"/>
      <c r="C205" s="133" t="s">
        <v>1158</v>
      </c>
      <c r="D205" s="133" t="s">
        <v>154</v>
      </c>
      <c r="E205" s="134" t="s">
        <v>1159</v>
      </c>
      <c r="F205" s="135" t="s">
        <v>885</v>
      </c>
      <c r="G205" s="136" t="s">
        <v>269</v>
      </c>
      <c r="H205" s="137">
        <v>139</v>
      </c>
      <c r="I205" s="138"/>
      <c r="J205" s="139">
        <f t="shared" si="30"/>
        <v>0</v>
      </c>
      <c r="K205" s="135" t="s">
        <v>19</v>
      </c>
      <c r="L205" s="34"/>
      <c r="M205" s="140" t="s">
        <v>19</v>
      </c>
      <c r="N205" s="141" t="s">
        <v>43</v>
      </c>
      <c r="P205" s="142">
        <f t="shared" si="31"/>
        <v>0</v>
      </c>
      <c r="Q205" s="142">
        <v>0</v>
      </c>
      <c r="R205" s="142">
        <f t="shared" si="32"/>
        <v>0</v>
      </c>
      <c r="S205" s="142">
        <v>0</v>
      </c>
      <c r="T205" s="143">
        <f t="shared" si="33"/>
        <v>0</v>
      </c>
      <c r="AR205" s="144" t="s">
        <v>274</v>
      </c>
      <c r="AT205" s="144" t="s">
        <v>154</v>
      </c>
      <c r="AU205" s="144" t="s">
        <v>159</v>
      </c>
      <c r="AY205" s="19" t="s">
        <v>152</v>
      </c>
      <c r="BE205" s="145">
        <f t="shared" si="34"/>
        <v>0</v>
      </c>
      <c r="BF205" s="145">
        <f t="shared" si="35"/>
        <v>0</v>
      </c>
      <c r="BG205" s="145">
        <f t="shared" si="36"/>
        <v>0</v>
      </c>
      <c r="BH205" s="145">
        <f t="shared" si="37"/>
        <v>0</v>
      </c>
      <c r="BI205" s="145">
        <f t="shared" si="38"/>
        <v>0</v>
      </c>
      <c r="BJ205" s="19" t="s">
        <v>80</v>
      </c>
      <c r="BK205" s="145">
        <f t="shared" si="39"/>
        <v>0</v>
      </c>
      <c r="BL205" s="19" t="s">
        <v>274</v>
      </c>
      <c r="BM205" s="144" t="s">
        <v>1160</v>
      </c>
    </row>
    <row r="206" spans="2:65" s="1" customFormat="1" ht="16.5" customHeight="1">
      <c r="B206" s="34"/>
      <c r="C206" s="133" t="s">
        <v>369</v>
      </c>
      <c r="D206" s="133" t="s">
        <v>154</v>
      </c>
      <c r="E206" s="134" t="s">
        <v>1161</v>
      </c>
      <c r="F206" s="135" t="s">
        <v>888</v>
      </c>
      <c r="G206" s="136" t="s">
        <v>269</v>
      </c>
      <c r="H206" s="137">
        <v>62</v>
      </c>
      <c r="I206" s="138"/>
      <c r="J206" s="139">
        <f t="shared" si="30"/>
        <v>0</v>
      </c>
      <c r="K206" s="135" t="s">
        <v>19</v>
      </c>
      <c r="L206" s="34"/>
      <c r="M206" s="140" t="s">
        <v>19</v>
      </c>
      <c r="N206" s="141" t="s">
        <v>43</v>
      </c>
      <c r="P206" s="142">
        <f t="shared" si="31"/>
        <v>0</v>
      </c>
      <c r="Q206" s="142">
        <v>0</v>
      </c>
      <c r="R206" s="142">
        <f t="shared" si="32"/>
        <v>0</v>
      </c>
      <c r="S206" s="142">
        <v>0</v>
      </c>
      <c r="T206" s="143">
        <f t="shared" si="33"/>
        <v>0</v>
      </c>
      <c r="AR206" s="144" t="s">
        <v>274</v>
      </c>
      <c r="AT206" s="144" t="s">
        <v>154</v>
      </c>
      <c r="AU206" s="144" t="s">
        <v>159</v>
      </c>
      <c r="AY206" s="19" t="s">
        <v>152</v>
      </c>
      <c r="BE206" s="145">
        <f t="shared" si="34"/>
        <v>0</v>
      </c>
      <c r="BF206" s="145">
        <f t="shared" si="35"/>
        <v>0</v>
      </c>
      <c r="BG206" s="145">
        <f t="shared" si="36"/>
        <v>0</v>
      </c>
      <c r="BH206" s="145">
        <f t="shared" si="37"/>
        <v>0</v>
      </c>
      <c r="BI206" s="145">
        <f t="shared" si="38"/>
        <v>0</v>
      </c>
      <c r="BJ206" s="19" t="s">
        <v>80</v>
      </c>
      <c r="BK206" s="145">
        <f t="shared" si="39"/>
        <v>0</v>
      </c>
      <c r="BL206" s="19" t="s">
        <v>274</v>
      </c>
      <c r="BM206" s="144" t="s">
        <v>1162</v>
      </c>
    </row>
    <row r="207" spans="2:65" s="1" customFormat="1" ht="16.5" customHeight="1">
      <c r="B207" s="34"/>
      <c r="C207" s="133" t="s">
        <v>1163</v>
      </c>
      <c r="D207" s="133" t="s">
        <v>154</v>
      </c>
      <c r="E207" s="134" t="s">
        <v>1164</v>
      </c>
      <c r="F207" s="135" t="s">
        <v>891</v>
      </c>
      <c r="G207" s="136" t="s">
        <v>269</v>
      </c>
      <c r="H207" s="137">
        <v>32</v>
      </c>
      <c r="I207" s="138"/>
      <c r="J207" s="139">
        <f t="shared" si="30"/>
        <v>0</v>
      </c>
      <c r="K207" s="135" t="s">
        <v>19</v>
      </c>
      <c r="L207" s="34"/>
      <c r="M207" s="140" t="s">
        <v>19</v>
      </c>
      <c r="N207" s="141" t="s">
        <v>43</v>
      </c>
      <c r="P207" s="142">
        <f t="shared" si="31"/>
        <v>0</v>
      </c>
      <c r="Q207" s="142">
        <v>0</v>
      </c>
      <c r="R207" s="142">
        <f t="shared" si="32"/>
        <v>0</v>
      </c>
      <c r="S207" s="142">
        <v>0</v>
      </c>
      <c r="T207" s="143">
        <f t="shared" si="33"/>
        <v>0</v>
      </c>
      <c r="AR207" s="144" t="s">
        <v>274</v>
      </c>
      <c r="AT207" s="144" t="s">
        <v>154</v>
      </c>
      <c r="AU207" s="144" t="s">
        <v>159</v>
      </c>
      <c r="AY207" s="19" t="s">
        <v>152</v>
      </c>
      <c r="BE207" s="145">
        <f t="shared" si="34"/>
        <v>0</v>
      </c>
      <c r="BF207" s="145">
        <f t="shared" si="35"/>
        <v>0</v>
      </c>
      <c r="BG207" s="145">
        <f t="shared" si="36"/>
        <v>0</v>
      </c>
      <c r="BH207" s="145">
        <f t="shared" si="37"/>
        <v>0</v>
      </c>
      <c r="BI207" s="145">
        <f t="shared" si="38"/>
        <v>0</v>
      </c>
      <c r="BJ207" s="19" t="s">
        <v>80</v>
      </c>
      <c r="BK207" s="145">
        <f t="shared" si="39"/>
        <v>0</v>
      </c>
      <c r="BL207" s="19" t="s">
        <v>274</v>
      </c>
      <c r="BM207" s="144" t="s">
        <v>1165</v>
      </c>
    </row>
    <row r="208" spans="2:65" s="1" customFormat="1" ht="16.5" customHeight="1">
      <c r="B208" s="34"/>
      <c r="C208" s="133" t="s">
        <v>1166</v>
      </c>
      <c r="D208" s="133" t="s">
        <v>154</v>
      </c>
      <c r="E208" s="134" t="s">
        <v>1167</v>
      </c>
      <c r="F208" s="135" t="s">
        <v>894</v>
      </c>
      <c r="G208" s="136" t="s">
        <v>269</v>
      </c>
      <c r="H208" s="137">
        <v>23</v>
      </c>
      <c r="I208" s="138"/>
      <c r="J208" s="139">
        <f t="shared" si="30"/>
        <v>0</v>
      </c>
      <c r="K208" s="135" t="s">
        <v>19</v>
      </c>
      <c r="L208" s="34"/>
      <c r="M208" s="140" t="s">
        <v>19</v>
      </c>
      <c r="N208" s="141" t="s">
        <v>43</v>
      </c>
      <c r="P208" s="142">
        <f t="shared" si="31"/>
        <v>0</v>
      </c>
      <c r="Q208" s="142">
        <v>0</v>
      </c>
      <c r="R208" s="142">
        <f t="shared" si="32"/>
        <v>0</v>
      </c>
      <c r="S208" s="142">
        <v>0</v>
      </c>
      <c r="T208" s="143">
        <f t="shared" si="33"/>
        <v>0</v>
      </c>
      <c r="AR208" s="144" t="s">
        <v>274</v>
      </c>
      <c r="AT208" s="144" t="s">
        <v>154</v>
      </c>
      <c r="AU208" s="144" t="s">
        <v>159</v>
      </c>
      <c r="AY208" s="19" t="s">
        <v>152</v>
      </c>
      <c r="BE208" s="145">
        <f t="shared" si="34"/>
        <v>0</v>
      </c>
      <c r="BF208" s="145">
        <f t="shared" si="35"/>
        <v>0</v>
      </c>
      <c r="BG208" s="145">
        <f t="shared" si="36"/>
        <v>0</v>
      </c>
      <c r="BH208" s="145">
        <f t="shared" si="37"/>
        <v>0</v>
      </c>
      <c r="BI208" s="145">
        <f t="shared" si="38"/>
        <v>0</v>
      </c>
      <c r="BJ208" s="19" t="s">
        <v>80</v>
      </c>
      <c r="BK208" s="145">
        <f t="shared" si="39"/>
        <v>0</v>
      </c>
      <c r="BL208" s="19" t="s">
        <v>274</v>
      </c>
      <c r="BM208" s="144" t="s">
        <v>1168</v>
      </c>
    </row>
    <row r="209" spans="2:65" s="1" customFormat="1" ht="16.5" customHeight="1">
      <c r="B209" s="34"/>
      <c r="C209" s="133" t="s">
        <v>1169</v>
      </c>
      <c r="D209" s="133" t="s">
        <v>154</v>
      </c>
      <c r="E209" s="134" t="s">
        <v>1170</v>
      </c>
      <c r="F209" s="135" t="s">
        <v>1171</v>
      </c>
      <c r="G209" s="136" t="s">
        <v>269</v>
      </c>
      <c r="H209" s="137">
        <v>3</v>
      </c>
      <c r="I209" s="138"/>
      <c r="J209" s="139">
        <f t="shared" si="30"/>
        <v>0</v>
      </c>
      <c r="K209" s="135" t="s">
        <v>19</v>
      </c>
      <c r="L209" s="34"/>
      <c r="M209" s="140" t="s">
        <v>19</v>
      </c>
      <c r="N209" s="141" t="s">
        <v>43</v>
      </c>
      <c r="P209" s="142">
        <f t="shared" si="31"/>
        <v>0</v>
      </c>
      <c r="Q209" s="142">
        <v>0</v>
      </c>
      <c r="R209" s="142">
        <f t="shared" si="32"/>
        <v>0</v>
      </c>
      <c r="S209" s="142">
        <v>0</v>
      </c>
      <c r="T209" s="143">
        <f t="shared" si="33"/>
        <v>0</v>
      </c>
      <c r="AR209" s="144" t="s">
        <v>274</v>
      </c>
      <c r="AT209" s="144" t="s">
        <v>154</v>
      </c>
      <c r="AU209" s="144" t="s">
        <v>159</v>
      </c>
      <c r="AY209" s="19" t="s">
        <v>152</v>
      </c>
      <c r="BE209" s="145">
        <f t="shared" si="34"/>
        <v>0</v>
      </c>
      <c r="BF209" s="145">
        <f t="shared" si="35"/>
        <v>0</v>
      </c>
      <c r="BG209" s="145">
        <f t="shared" si="36"/>
        <v>0</v>
      </c>
      <c r="BH209" s="145">
        <f t="shared" si="37"/>
        <v>0</v>
      </c>
      <c r="BI209" s="145">
        <f t="shared" si="38"/>
        <v>0</v>
      </c>
      <c r="BJ209" s="19" t="s">
        <v>80</v>
      </c>
      <c r="BK209" s="145">
        <f t="shared" si="39"/>
        <v>0</v>
      </c>
      <c r="BL209" s="19" t="s">
        <v>274</v>
      </c>
      <c r="BM209" s="144" t="s">
        <v>1172</v>
      </c>
    </row>
    <row r="210" spans="2:65" s="1" customFormat="1" ht="16.5" customHeight="1">
      <c r="B210" s="34"/>
      <c r="C210" s="133" t="s">
        <v>1173</v>
      </c>
      <c r="D210" s="133" t="s">
        <v>154</v>
      </c>
      <c r="E210" s="134" t="s">
        <v>1174</v>
      </c>
      <c r="F210" s="135" t="s">
        <v>1175</v>
      </c>
      <c r="G210" s="136" t="s">
        <v>269</v>
      </c>
      <c r="H210" s="137">
        <v>1</v>
      </c>
      <c r="I210" s="138"/>
      <c r="J210" s="139">
        <f t="shared" si="30"/>
        <v>0</v>
      </c>
      <c r="K210" s="135" t="s">
        <v>19</v>
      </c>
      <c r="L210" s="34"/>
      <c r="M210" s="140" t="s">
        <v>19</v>
      </c>
      <c r="N210" s="141" t="s">
        <v>43</v>
      </c>
      <c r="P210" s="142">
        <f t="shared" si="31"/>
        <v>0</v>
      </c>
      <c r="Q210" s="142">
        <v>0</v>
      </c>
      <c r="R210" s="142">
        <f t="shared" si="32"/>
        <v>0</v>
      </c>
      <c r="S210" s="142">
        <v>0</v>
      </c>
      <c r="T210" s="143">
        <f t="shared" si="33"/>
        <v>0</v>
      </c>
      <c r="AR210" s="144" t="s">
        <v>274</v>
      </c>
      <c r="AT210" s="144" t="s">
        <v>154</v>
      </c>
      <c r="AU210" s="144" t="s">
        <v>159</v>
      </c>
      <c r="AY210" s="19" t="s">
        <v>152</v>
      </c>
      <c r="BE210" s="145">
        <f t="shared" si="34"/>
        <v>0</v>
      </c>
      <c r="BF210" s="145">
        <f t="shared" si="35"/>
        <v>0</v>
      </c>
      <c r="BG210" s="145">
        <f t="shared" si="36"/>
        <v>0</v>
      </c>
      <c r="BH210" s="145">
        <f t="shared" si="37"/>
        <v>0</v>
      </c>
      <c r="BI210" s="145">
        <f t="shared" si="38"/>
        <v>0</v>
      </c>
      <c r="BJ210" s="19" t="s">
        <v>80</v>
      </c>
      <c r="BK210" s="145">
        <f t="shared" si="39"/>
        <v>0</v>
      </c>
      <c r="BL210" s="19" t="s">
        <v>274</v>
      </c>
      <c r="BM210" s="144" t="s">
        <v>1176</v>
      </c>
    </row>
    <row r="211" spans="2:65" s="1" customFormat="1" ht="16.5" customHeight="1">
      <c r="B211" s="34"/>
      <c r="C211" s="133" t="s">
        <v>1177</v>
      </c>
      <c r="D211" s="133" t="s">
        <v>154</v>
      </c>
      <c r="E211" s="134" t="s">
        <v>1178</v>
      </c>
      <c r="F211" s="135" t="s">
        <v>1179</v>
      </c>
      <c r="G211" s="136" t="s">
        <v>269</v>
      </c>
      <c r="H211" s="137">
        <v>1</v>
      </c>
      <c r="I211" s="138"/>
      <c r="J211" s="139">
        <f t="shared" si="30"/>
        <v>0</v>
      </c>
      <c r="K211" s="135" t="s">
        <v>19</v>
      </c>
      <c r="L211" s="34"/>
      <c r="M211" s="140" t="s">
        <v>19</v>
      </c>
      <c r="N211" s="141" t="s">
        <v>43</v>
      </c>
      <c r="P211" s="142">
        <f t="shared" si="31"/>
        <v>0</v>
      </c>
      <c r="Q211" s="142">
        <v>0</v>
      </c>
      <c r="R211" s="142">
        <f t="shared" si="32"/>
        <v>0</v>
      </c>
      <c r="S211" s="142">
        <v>0</v>
      </c>
      <c r="T211" s="143">
        <f t="shared" si="33"/>
        <v>0</v>
      </c>
      <c r="AR211" s="144" t="s">
        <v>274</v>
      </c>
      <c r="AT211" s="144" t="s">
        <v>154</v>
      </c>
      <c r="AU211" s="144" t="s">
        <v>159</v>
      </c>
      <c r="AY211" s="19" t="s">
        <v>152</v>
      </c>
      <c r="BE211" s="145">
        <f t="shared" si="34"/>
        <v>0</v>
      </c>
      <c r="BF211" s="145">
        <f t="shared" si="35"/>
        <v>0</v>
      </c>
      <c r="BG211" s="145">
        <f t="shared" si="36"/>
        <v>0</v>
      </c>
      <c r="BH211" s="145">
        <f t="shared" si="37"/>
        <v>0</v>
      </c>
      <c r="BI211" s="145">
        <f t="shared" si="38"/>
        <v>0</v>
      </c>
      <c r="BJ211" s="19" t="s">
        <v>80</v>
      </c>
      <c r="BK211" s="145">
        <f t="shared" si="39"/>
        <v>0</v>
      </c>
      <c r="BL211" s="19" t="s">
        <v>274</v>
      </c>
      <c r="BM211" s="144" t="s">
        <v>1180</v>
      </c>
    </row>
    <row r="212" spans="2:65" s="1" customFormat="1" ht="16.5" customHeight="1">
      <c r="B212" s="34"/>
      <c r="C212" s="133" t="s">
        <v>1181</v>
      </c>
      <c r="D212" s="133" t="s">
        <v>154</v>
      </c>
      <c r="E212" s="134" t="s">
        <v>1182</v>
      </c>
      <c r="F212" s="135" t="s">
        <v>1183</v>
      </c>
      <c r="G212" s="136" t="s">
        <v>269</v>
      </c>
      <c r="H212" s="137">
        <v>320</v>
      </c>
      <c r="I212" s="138"/>
      <c r="J212" s="139">
        <f t="shared" si="30"/>
        <v>0</v>
      </c>
      <c r="K212" s="135" t="s">
        <v>19</v>
      </c>
      <c r="L212" s="34"/>
      <c r="M212" s="140" t="s">
        <v>19</v>
      </c>
      <c r="N212" s="141" t="s">
        <v>43</v>
      </c>
      <c r="P212" s="142">
        <f t="shared" si="31"/>
        <v>0</v>
      </c>
      <c r="Q212" s="142">
        <v>0</v>
      </c>
      <c r="R212" s="142">
        <f t="shared" si="32"/>
        <v>0</v>
      </c>
      <c r="S212" s="142">
        <v>0</v>
      </c>
      <c r="T212" s="143">
        <f t="shared" si="33"/>
        <v>0</v>
      </c>
      <c r="AR212" s="144" t="s">
        <v>274</v>
      </c>
      <c r="AT212" s="144" t="s">
        <v>154</v>
      </c>
      <c r="AU212" s="144" t="s">
        <v>159</v>
      </c>
      <c r="AY212" s="19" t="s">
        <v>152</v>
      </c>
      <c r="BE212" s="145">
        <f t="shared" si="34"/>
        <v>0</v>
      </c>
      <c r="BF212" s="145">
        <f t="shared" si="35"/>
        <v>0</v>
      </c>
      <c r="BG212" s="145">
        <f t="shared" si="36"/>
        <v>0</v>
      </c>
      <c r="BH212" s="145">
        <f t="shared" si="37"/>
        <v>0</v>
      </c>
      <c r="BI212" s="145">
        <f t="shared" si="38"/>
        <v>0</v>
      </c>
      <c r="BJ212" s="19" t="s">
        <v>80</v>
      </c>
      <c r="BK212" s="145">
        <f t="shared" si="39"/>
        <v>0</v>
      </c>
      <c r="BL212" s="19" t="s">
        <v>274</v>
      </c>
      <c r="BM212" s="144" t="s">
        <v>1184</v>
      </c>
    </row>
    <row r="213" spans="2:65" s="1" customFormat="1" ht="16.5" customHeight="1">
      <c r="B213" s="34"/>
      <c r="C213" s="133" t="s">
        <v>1185</v>
      </c>
      <c r="D213" s="133" t="s">
        <v>154</v>
      </c>
      <c r="E213" s="134" t="s">
        <v>1186</v>
      </c>
      <c r="F213" s="135" t="s">
        <v>1187</v>
      </c>
      <c r="G213" s="136" t="s">
        <v>269</v>
      </c>
      <c r="H213" s="137">
        <v>98</v>
      </c>
      <c r="I213" s="138"/>
      <c r="J213" s="139">
        <f t="shared" si="30"/>
        <v>0</v>
      </c>
      <c r="K213" s="135" t="s">
        <v>19</v>
      </c>
      <c r="L213" s="34"/>
      <c r="M213" s="140" t="s">
        <v>19</v>
      </c>
      <c r="N213" s="141" t="s">
        <v>43</v>
      </c>
      <c r="P213" s="142">
        <f t="shared" si="31"/>
        <v>0</v>
      </c>
      <c r="Q213" s="142">
        <v>0</v>
      </c>
      <c r="R213" s="142">
        <f t="shared" si="32"/>
        <v>0</v>
      </c>
      <c r="S213" s="142">
        <v>0</v>
      </c>
      <c r="T213" s="143">
        <f t="shared" si="33"/>
        <v>0</v>
      </c>
      <c r="AR213" s="144" t="s">
        <v>274</v>
      </c>
      <c r="AT213" s="144" t="s">
        <v>154</v>
      </c>
      <c r="AU213" s="144" t="s">
        <v>159</v>
      </c>
      <c r="AY213" s="19" t="s">
        <v>152</v>
      </c>
      <c r="BE213" s="145">
        <f t="shared" si="34"/>
        <v>0</v>
      </c>
      <c r="BF213" s="145">
        <f t="shared" si="35"/>
        <v>0</v>
      </c>
      <c r="BG213" s="145">
        <f t="shared" si="36"/>
        <v>0</v>
      </c>
      <c r="BH213" s="145">
        <f t="shared" si="37"/>
        <v>0</v>
      </c>
      <c r="BI213" s="145">
        <f t="shared" si="38"/>
        <v>0</v>
      </c>
      <c r="BJ213" s="19" t="s">
        <v>80</v>
      </c>
      <c r="BK213" s="145">
        <f t="shared" si="39"/>
        <v>0</v>
      </c>
      <c r="BL213" s="19" t="s">
        <v>274</v>
      </c>
      <c r="BM213" s="144" t="s">
        <v>1188</v>
      </c>
    </row>
    <row r="214" spans="2:65" s="1" customFormat="1" ht="16.5" customHeight="1">
      <c r="B214" s="34"/>
      <c r="C214" s="133" t="s">
        <v>1189</v>
      </c>
      <c r="D214" s="133" t="s">
        <v>154</v>
      </c>
      <c r="E214" s="134" t="s">
        <v>1190</v>
      </c>
      <c r="F214" s="135" t="s">
        <v>1191</v>
      </c>
      <c r="G214" s="136" t="s">
        <v>269</v>
      </c>
      <c r="H214" s="137">
        <v>45</v>
      </c>
      <c r="I214" s="138"/>
      <c r="J214" s="139">
        <f t="shared" si="30"/>
        <v>0</v>
      </c>
      <c r="K214" s="135" t="s">
        <v>19</v>
      </c>
      <c r="L214" s="34"/>
      <c r="M214" s="140" t="s">
        <v>19</v>
      </c>
      <c r="N214" s="141" t="s">
        <v>43</v>
      </c>
      <c r="P214" s="142">
        <f t="shared" si="31"/>
        <v>0</v>
      </c>
      <c r="Q214" s="142">
        <v>0</v>
      </c>
      <c r="R214" s="142">
        <f t="shared" si="32"/>
        <v>0</v>
      </c>
      <c r="S214" s="142">
        <v>0</v>
      </c>
      <c r="T214" s="143">
        <f t="shared" si="33"/>
        <v>0</v>
      </c>
      <c r="AR214" s="144" t="s">
        <v>274</v>
      </c>
      <c r="AT214" s="144" t="s">
        <v>154</v>
      </c>
      <c r="AU214" s="144" t="s">
        <v>159</v>
      </c>
      <c r="AY214" s="19" t="s">
        <v>152</v>
      </c>
      <c r="BE214" s="145">
        <f t="shared" si="34"/>
        <v>0</v>
      </c>
      <c r="BF214" s="145">
        <f t="shared" si="35"/>
        <v>0</v>
      </c>
      <c r="BG214" s="145">
        <f t="shared" si="36"/>
        <v>0</v>
      </c>
      <c r="BH214" s="145">
        <f t="shared" si="37"/>
        <v>0</v>
      </c>
      <c r="BI214" s="145">
        <f t="shared" si="38"/>
        <v>0</v>
      </c>
      <c r="BJ214" s="19" t="s">
        <v>80</v>
      </c>
      <c r="BK214" s="145">
        <f t="shared" si="39"/>
        <v>0</v>
      </c>
      <c r="BL214" s="19" t="s">
        <v>274</v>
      </c>
      <c r="BM214" s="144" t="s">
        <v>1192</v>
      </c>
    </row>
    <row r="215" spans="2:65" s="1" customFormat="1" ht="16.5" customHeight="1">
      <c r="B215" s="34"/>
      <c r="C215" s="133" t="s">
        <v>1193</v>
      </c>
      <c r="D215" s="133" t="s">
        <v>154</v>
      </c>
      <c r="E215" s="134" t="s">
        <v>1194</v>
      </c>
      <c r="F215" s="135" t="s">
        <v>1195</v>
      </c>
      <c r="G215" s="136" t="s">
        <v>269</v>
      </c>
      <c r="H215" s="137">
        <v>13</v>
      </c>
      <c r="I215" s="138"/>
      <c r="J215" s="139">
        <f t="shared" si="30"/>
        <v>0</v>
      </c>
      <c r="K215" s="135" t="s">
        <v>19</v>
      </c>
      <c r="L215" s="34"/>
      <c r="M215" s="140" t="s">
        <v>19</v>
      </c>
      <c r="N215" s="141" t="s">
        <v>43</v>
      </c>
      <c r="P215" s="142">
        <f t="shared" si="31"/>
        <v>0</v>
      </c>
      <c r="Q215" s="142">
        <v>0</v>
      </c>
      <c r="R215" s="142">
        <f t="shared" si="32"/>
        <v>0</v>
      </c>
      <c r="S215" s="142">
        <v>0</v>
      </c>
      <c r="T215" s="143">
        <f t="shared" si="33"/>
        <v>0</v>
      </c>
      <c r="AR215" s="144" t="s">
        <v>274</v>
      </c>
      <c r="AT215" s="144" t="s">
        <v>154</v>
      </c>
      <c r="AU215" s="144" t="s">
        <v>159</v>
      </c>
      <c r="AY215" s="19" t="s">
        <v>152</v>
      </c>
      <c r="BE215" s="145">
        <f t="shared" si="34"/>
        <v>0</v>
      </c>
      <c r="BF215" s="145">
        <f t="shared" si="35"/>
        <v>0</v>
      </c>
      <c r="BG215" s="145">
        <f t="shared" si="36"/>
        <v>0</v>
      </c>
      <c r="BH215" s="145">
        <f t="shared" si="37"/>
        <v>0</v>
      </c>
      <c r="BI215" s="145">
        <f t="shared" si="38"/>
        <v>0</v>
      </c>
      <c r="BJ215" s="19" t="s">
        <v>80</v>
      </c>
      <c r="BK215" s="145">
        <f t="shared" si="39"/>
        <v>0</v>
      </c>
      <c r="BL215" s="19" t="s">
        <v>274</v>
      </c>
      <c r="BM215" s="144" t="s">
        <v>1196</v>
      </c>
    </row>
    <row r="216" spans="2:65" s="1" customFormat="1" ht="16.5" customHeight="1">
      <c r="B216" s="34"/>
      <c r="C216" s="133" t="s">
        <v>1197</v>
      </c>
      <c r="D216" s="133" t="s">
        <v>154</v>
      </c>
      <c r="E216" s="134" t="s">
        <v>1198</v>
      </c>
      <c r="F216" s="135" t="s">
        <v>1199</v>
      </c>
      <c r="G216" s="136" t="s">
        <v>269</v>
      </c>
      <c r="H216" s="137">
        <v>46</v>
      </c>
      <c r="I216" s="138"/>
      <c r="J216" s="139">
        <f t="shared" si="30"/>
        <v>0</v>
      </c>
      <c r="K216" s="135" t="s">
        <v>19</v>
      </c>
      <c r="L216" s="34"/>
      <c r="M216" s="140" t="s">
        <v>19</v>
      </c>
      <c r="N216" s="141" t="s">
        <v>43</v>
      </c>
      <c r="P216" s="142">
        <f t="shared" si="31"/>
        <v>0</v>
      </c>
      <c r="Q216" s="142">
        <v>0</v>
      </c>
      <c r="R216" s="142">
        <f t="shared" si="32"/>
        <v>0</v>
      </c>
      <c r="S216" s="142">
        <v>0</v>
      </c>
      <c r="T216" s="143">
        <f t="shared" si="33"/>
        <v>0</v>
      </c>
      <c r="AR216" s="144" t="s">
        <v>274</v>
      </c>
      <c r="AT216" s="144" t="s">
        <v>154</v>
      </c>
      <c r="AU216" s="144" t="s">
        <v>159</v>
      </c>
      <c r="AY216" s="19" t="s">
        <v>152</v>
      </c>
      <c r="BE216" s="145">
        <f t="shared" si="34"/>
        <v>0</v>
      </c>
      <c r="BF216" s="145">
        <f t="shared" si="35"/>
        <v>0</v>
      </c>
      <c r="BG216" s="145">
        <f t="shared" si="36"/>
        <v>0</v>
      </c>
      <c r="BH216" s="145">
        <f t="shared" si="37"/>
        <v>0</v>
      </c>
      <c r="BI216" s="145">
        <f t="shared" si="38"/>
        <v>0</v>
      </c>
      <c r="BJ216" s="19" t="s">
        <v>80</v>
      </c>
      <c r="BK216" s="145">
        <f t="shared" si="39"/>
        <v>0</v>
      </c>
      <c r="BL216" s="19" t="s">
        <v>274</v>
      </c>
      <c r="BM216" s="144" t="s">
        <v>1200</v>
      </c>
    </row>
    <row r="217" spans="2:65" s="1" customFormat="1" ht="16.5" customHeight="1">
      <c r="B217" s="34"/>
      <c r="C217" s="133" t="s">
        <v>1201</v>
      </c>
      <c r="D217" s="133" t="s">
        <v>154</v>
      </c>
      <c r="E217" s="134" t="s">
        <v>1202</v>
      </c>
      <c r="F217" s="135" t="s">
        <v>1203</v>
      </c>
      <c r="G217" s="136" t="s">
        <v>269</v>
      </c>
      <c r="H217" s="137">
        <v>17</v>
      </c>
      <c r="I217" s="138"/>
      <c r="J217" s="139">
        <f t="shared" si="30"/>
        <v>0</v>
      </c>
      <c r="K217" s="135" t="s">
        <v>19</v>
      </c>
      <c r="L217" s="34"/>
      <c r="M217" s="140" t="s">
        <v>19</v>
      </c>
      <c r="N217" s="141" t="s">
        <v>43</v>
      </c>
      <c r="P217" s="142">
        <f t="shared" si="31"/>
        <v>0</v>
      </c>
      <c r="Q217" s="142">
        <v>0</v>
      </c>
      <c r="R217" s="142">
        <f t="shared" si="32"/>
        <v>0</v>
      </c>
      <c r="S217" s="142">
        <v>0</v>
      </c>
      <c r="T217" s="143">
        <f t="shared" si="33"/>
        <v>0</v>
      </c>
      <c r="AR217" s="144" t="s">
        <v>274</v>
      </c>
      <c r="AT217" s="144" t="s">
        <v>154</v>
      </c>
      <c r="AU217" s="144" t="s">
        <v>159</v>
      </c>
      <c r="AY217" s="19" t="s">
        <v>152</v>
      </c>
      <c r="BE217" s="145">
        <f t="shared" si="34"/>
        <v>0</v>
      </c>
      <c r="BF217" s="145">
        <f t="shared" si="35"/>
        <v>0</v>
      </c>
      <c r="BG217" s="145">
        <f t="shared" si="36"/>
        <v>0</v>
      </c>
      <c r="BH217" s="145">
        <f t="shared" si="37"/>
        <v>0</v>
      </c>
      <c r="BI217" s="145">
        <f t="shared" si="38"/>
        <v>0</v>
      </c>
      <c r="BJ217" s="19" t="s">
        <v>80</v>
      </c>
      <c r="BK217" s="145">
        <f t="shared" si="39"/>
        <v>0</v>
      </c>
      <c r="BL217" s="19" t="s">
        <v>274</v>
      </c>
      <c r="BM217" s="144" t="s">
        <v>1204</v>
      </c>
    </row>
    <row r="218" spans="2:65" s="1" customFormat="1" ht="16.5" customHeight="1">
      <c r="B218" s="34"/>
      <c r="C218" s="133" t="s">
        <v>1205</v>
      </c>
      <c r="D218" s="133" t="s">
        <v>154</v>
      </c>
      <c r="E218" s="134" t="s">
        <v>1206</v>
      </c>
      <c r="F218" s="135" t="s">
        <v>1207</v>
      </c>
      <c r="G218" s="136" t="s">
        <v>416</v>
      </c>
      <c r="H218" s="137">
        <v>35</v>
      </c>
      <c r="I218" s="138"/>
      <c r="J218" s="139">
        <f t="shared" si="30"/>
        <v>0</v>
      </c>
      <c r="K218" s="135" t="s">
        <v>19</v>
      </c>
      <c r="L218" s="34"/>
      <c r="M218" s="140" t="s">
        <v>19</v>
      </c>
      <c r="N218" s="141" t="s">
        <v>43</v>
      </c>
      <c r="P218" s="142">
        <f t="shared" si="31"/>
        <v>0</v>
      </c>
      <c r="Q218" s="142">
        <v>0</v>
      </c>
      <c r="R218" s="142">
        <f t="shared" si="32"/>
        <v>0</v>
      </c>
      <c r="S218" s="142">
        <v>0</v>
      </c>
      <c r="T218" s="143">
        <f t="shared" si="33"/>
        <v>0</v>
      </c>
      <c r="AR218" s="144" t="s">
        <v>274</v>
      </c>
      <c r="AT218" s="144" t="s">
        <v>154</v>
      </c>
      <c r="AU218" s="144" t="s">
        <v>159</v>
      </c>
      <c r="AY218" s="19" t="s">
        <v>152</v>
      </c>
      <c r="BE218" s="145">
        <f t="shared" si="34"/>
        <v>0</v>
      </c>
      <c r="BF218" s="145">
        <f t="shared" si="35"/>
        <v>0</v>
      </c>
      <c r="BG218" s="145">
        <f t="shared" si="36"/>
        <v>0</v>
      </c>
      <c r="BH218" s="145">
        <f t="shared" si="37"/>
        <v>0</v>
      </c>
      <c r="BI218" s="145">
        <f t="shared" si="38"/>
        <v>0</v>
      </c>
      <c r="BJ218" s="19" t="s">
        <v>80</v>
      </c>
      <c r="BK218" s="145">
        <f t="shared" si="39"/>
        <v>0</v>
      </c>
      <c r="BL218" s="19" t="s">
        <v>274</v>
      </c>
      <c r="BM218" s="144" t="s">
        <v>1208</v>
      </c>
    </row>
    <row r="219" spans="2:65" s="1" customFormat="1" ht="16.5" customHeight="1">
      <c r="B219" s="34"/>
      <c r="C219" s="133" t="s">
        <v>1209</v>
      </c>
      <c r="D219" s="133" t="s">
        <v>154</v>
      </c>
      <c r="E219" s="134" t="s">
        <v>1210</v>
      </c>
      <c r="F219" s="135" t="s">
        <v>1211</v>
      </c>
      <c r="G219" s="136" t="s">
        <v>416</v>
      </c>
      <c r="H219" s="137">
        <v>240</v>
      </c>
      <c r="I219" s="138"/>
      <c r="J219" s="139">
        <f t="shared" si="30"/>
        <v>0</v>
      </c>
      <c r="K219" s="135" t="s">
        <v>19</v>
      </c>
      <c r="L219" s="34"/>
      <c r="M219" s="140" t="s">
        <v>19</v>
      </c>
      <c r="N219" s="141" t="s">
        <v>43</v>
      </c>
      <c r="P219" s="142">
        <f t="shared" si="31"/>
        <v>0</v>
      </c>
      <c r="Q219" s="142">
        <v>0</v>
      </c>
      <c r="R219" s="142">
        <f t="shared" si="32"/>
        <v>0</v>
      </c>
      <c r="S219" s="142">
        <v>0</v>
      </c>
      <c r="T219" s="143">
        <f t="shared" si="33"/>
        <v>0</v>
      </c>
      <c r="AR219" s="144" t="s">
        <v>274</v>
      </c>
      <c r="AT219" s="144" t="s">
        <v>154</v>
      </c>
      <c r="AU219" s="144" t="s">
        <v>159</v>
      </c>
      <c r="AY219" s="19" t="s">
        <v>152</v>
      </c>
      <c r="BE219" s="145">
        <f t="shared" si="34"/>
        <v>0</v>
      </c>
      <c r="BF219" s="145">
        <f t="shared" si="35"/>
        <v>0</v>
      </c>
      <c r="BG219" s="145">
        <f t="shared" si="36"/>
        <v>0</v>
      </c>
      <c r="BH219" s="145">
        <f t="shared" si="37"/>
        <v>0</v>
      </c>
      <c r="BI219" s="145">
        <f t="shared" si="38"/>
        <v>0</v>
      </c>
      <c r="BJ219" s="19" t="s">
        <v>80</v>
      </c>
      <c r="BK219" s="145">
        <f t="shared" si="39"/>
        <v>0</v>
      </c>
      <c r="BL219" s="19" t="s">
        <v>274</v>
      </c>
      <c r="BM219" s="144" t="s">
        <v>1212</v>
      </c>
    </row>
    <row r="220" spans="2:65" s="1" customFormat="1" ht="16.5" customHeight="1">
      <c r="B220" s="34"/>
      <c r="C220" s="133" t="s">
        <v>1213</v>
      </c>
      <c r="D220" s="133" t="s">
        <v>154</v>
      </c>
      <c r="E220" s="134" t="s">
        <v>1214</v>
      </c>
      <c r="F220" s="135" t="s">
        <v>1215</v>
      </c>
      <c r="G220" s="136" t="s">
        <v>416</v>
      </c>
      <c r="H220" s="137">
        <v>40</v>
      </c>
      <c r="I220" s="138"/>
      <c r="J220" s="139">
        <f t="shared" si="30"/>
        <v>0</v>
      </c>
      <c r="K220" s="135" t="s">
        <v>19</v>
      </c>
      <c r="L220" s="34"/>
      <c r="M220" s="140" t="s">
        <v>19</v>
      </c>
      <c r="N220" s="141" t="s">
        <v>43</v>
      </c>
      <c r="P220" s="142">
        <f t="shared" si="31"/>
        <v>0</v>
      </c>
      <c r="Q220" s="142">
        <v>0</v>
      </c>
      <c r="R220" s="142">
        <f t="shared" si="32"/>
        <v>0</v>
      </c>
      <c r="S220" s="142">
        <v>0</v>
      </c>
      <c r="T220" s="143">
        <f t="shared" si="33"/>
        <v>0</v>
      </c>
      <c r="AR220" s="144" t="s">
        <v>274</v>
      </c>
      <c r="AT220" s="144" t="s">
        <v>154</v>
      </c>
      <c r="AU220" s="144" t="s">
        <v>159</v>
      </c>
      <c r="AY220" s="19" t="s">
        <v>152</v>
      </c>
      <c r="BE220" s="145">
        <f t="shared" si="34"/>
        <v>0</v>
      </c>
      <c r="BF220" s="145">
        <f t="shared" si="35"/>
        <v>0</v>
      </c>
      <c r="BG220" s="145">
        <f t="shared" si="36"/>
        <v>0</v>
      </c>
      <c r="BH220" s="145">
        <f t="shared" si="37"/>
        <v>0</v>
      </c>
      <c r="BI220" s="145">
        <f t="shared" si="38"/>
        <v>0</v>
      </c>
      <c r="BJ220" s="19" t="s">
        <v>80</v>
      </c>
      <c r="BK220" s="145">
        <f t="shared" si="39"/>
        <v>0</v>
      </c>
      <c r="BL220" s="19" t="s">
        <v>274</v>
      </c>
      <c r="BM220" s="144" t="s">
        <v>1216</v>
      </c>
    </row>
    <row r="221" spans="2:65" s="1" customFormat="1" ht="16.5" customHeight="1">
      <c r="B221" s="34"/>
      <c r="C221" s="133" t="s">
        <v>1217</v>
      </c>
      <c r="D221" s="133" t="s">
        <v>154</v>
      </c>
      <c r="E221" s="134" t="s">
        <v>1218</v>
      </c>
      <c r="F221" s="135" t="s">
        <v>1219</v>
      </c>
      <c r="G221" s="136" t="s">
        <v>416</v>
      </c>
      <c r="H221" s="137">
        <v>30</v>
      </c>
      <c r="I221" s="138"/>
      <c r="J221" s="139">
        <f t="shared" si="30"/>
        <v>0</v>
      </c>
      <c r="K221" s="135" t="s">
        <v>19</v>
      </c>
      <c r="L221" s="34"/>
      <c r="M221" s="140" t="s">
        <v>19</v>
      </c>
      <c r="N221" s="141" t="s">
        <v>43</v>
      </c>
      <c r="P221" s="142">
        <f t="shared" si="31"/>
        <v>0</v>
      </c>
      <c r="Q221" s="142">
        <v>0</v>
      </c>
      <c r="R221" s="142">
        <f t="shared" si="32"/>
        <v>0</v>
      </c>
      <c r="S221" s="142">
        <v>0</v>
      </c>
      <c r="T221" s="143">
        <f t="shared" si="33"/>
        <v>0</v>
      </c>
      <c r="AR221" s="144" t="s">
        <v>274</v>
      </c>
      <c r="AT221" s="144" t="s">
        <v>154</v>
      </c>
      <c r="AU221" s="144" t="s">
        <v>159</v>
      </c>
      <c r="AY221" s="19" t="s">
        <v>152</v>
      </c>
      <c r="BE221" s="145">
        <f t="shared" si="34"/>
        <v>0</v>
      </c>
      <c r="BF221" s="145">
        <f t="shared" si="35"/>
        <v>0</v>
      </c>
      <c r="BG221" s="145">
        <f t="shared" si="36"/>
        <v>0</v>
      </c>
      <c r="BH221" s="145">
        <f t="shared" si="37"/>
        <v>0</v>
      </c>
      <c r="BI221" s="145">
        <f t="shared" si="38"/>
        <v>0</v>
      </c>
      <c r="BJ221" s="19" t="s">
        <v>80</v>
      </c>
      <c r="BK221" s="145">
        <f t="shared" si="39"/>
        <v>0</v>
      </c>
      <c r="BL221" s="19" t="s">
        <v>274</v>
      </c>
      <c r="BM221" s="144" t="s">
        <v>1220</v>
      </c>
    </row>
    <row r="222" spans="2:65" s="1" customFormat="1" ht="16.5" customHeight="1">
      <c r="B222" s="34"/>
      <c r="C222" s="133" t="s">
        <v>1221</v>
      </c>
      <c r="D222" s="133" t="s">
        <v>154</v>
      </c>
      <c r="E222" s="134" t="s">
        <v>1222</v>
      </c>
      <c r="F222" s="135" t="s">
        <v>1223</v>
      </c>
      <c r="G222" s="136" t="s">
        <v>416</v>
      </c>
      <c r="H222" s="137">
        <v>20</v>
      </c>
      <c r="I222" s="138"/>
      <c r="J222" s="139">
        <f t="shared" si="30"/>
        <v>0</v>
      </c>
      <c r="K222" s="135" t="s">
        <v>19</v>
      </c>
      <c r="L222" s="34"/>
      <c r="M222" s="140" t="s">
        <v>19</v>
      </c>
      <c r="N222" s="141" t="s">
        <v>43</v>
      </c>
      <c r="P222" s="142">
        <f t="shared" si="31"/>
        <v>0</v>
      </c>
      <c r="Q222" s="142">
        <v>0</v>
      </c>
      <c r="R222" s="142">
        <f t="shared" si="32"/>
        <v>0</v>
      </c>
      <c r="S222" s="142">
        <v>0</v>
      </c>
      <c r="T222" s="143">
        <f t="shared" si="33"/>
        <v>0</v>
      </c>
      <c r="AR222" s="144" t="s">
        <v>274</v>
      </c>
      <c r="AT222" s="144" t="s">
        <v>154</v>
      </c>
      <c r="AU222" s="144" t="s">
        <v>159</v>
      </c>
      <c r="AY222" s="19" t="s">
        <v>152</v>
      </c>
      <c r="BE222" s="145">
        <f t="shared" si="34"/>
        <v>0</v>
      </c>
      <c r="BF222" s="145">
        <f t="shared" si="35"/>
        <v>0</v>
      </c>
      <c r="BG222" s="145">
        <f t="shared" si="36"/>
        <v>0</v>
      </c>
      <c r="BH222" s="145">
        <f t="shared" si="37"/>
        <v>0</v>
      </c>
      <c r="BI222" s="145">
        <f t="shared" si="38"/>
        <v>0</v>
      </c>
      <c r="BJ222" s="19" t="s">
        <v>80</v>
      </c>
      <c r="BK222" s="145">
        <f t="shared" si="39"/>
        <v>0</v>
      </c>
      <c r="BL222" s="19" t="s">
        <v>274</v>
      </c>
      <c r="BM222" s="144" t="s">
        <v>1224</v>
      </c>
    </row>
    <row r="223" spans="2:65" s="1" customFormat="1" ht="16.5" customHeight="1">
      <c r="B223" s="34"/>
      <c r="C223" s="133" t="s">
        <v>1225</v>
      </c>
      <c r="D223" s="133" t="s">
        <v>154</v>
      </c>
      <c r="E223" s="134" t="s">
        <v>1226</v>
      </c>
      <c r="F223" s="135" t="s">
        <v>1227</v>
      </c>
      <c r="G223" s="136" t="s">
        <v>416</v>
      </c>
      <c r="H223" s="137">
        <v>30</v>
      </c>
      <c r="I223" s="138"/>
      <c r="J223" s="139">
        <f t="shared" si="30"/>
        <v>0</v>
      </c>
      <c r="K223" s="135" t="s">
        <v>19</v>
      </c>
      <c r="L223" s="34"/>
      <c r="M223" s="140" t="s">
        <v>19</v>
      </c>
      <c r="N223" s="141" t="s">
        <v>43</v>
      </c>
      <c r="P223" s="142">
        <f t="shared" si="31"/>
        <v>0</v>
      </c>
      <c r="Q223" s="142">
        <v>0</v>
      </c>
      <c r="R223" s="142">
        <f t="shared" si="32"/>
        <v>0</v>
      </c>
      <c r="S223" s="142">
        <v>0</v>
      </c>
      <c r="T223" s="143">
        <f t="shared" si="33"/>
        <v>0</v>
      </c>
      <c r="AR223" s="144" t="s">
        <v>274</v>
      </c>
      <c r="AT223" s="144" t="s">
        <v>154</v>
      </c>
      <c r="AU223" s="144" t="s">
        <v>159</v>
      </c>
      <c r="AY223" s="19" t="s">
        <v>152</v>
      </c>
      <c r="BE223" s="145">
        <f t="shared" si="34"/>
        <v>0</v>
      </c>
      <c r="BF223" s="145">
        <f t="shared" si="35"/>
        <v>0</v>
      </c>
      <c r="BG223" s="145">
        <f t="shared" si="36"/>
        <v>0</v>
      </c>
      <c r="BH223" s="145">
        <f t="shared" si="37"/>
        <v>0</v>
      </c>
      <c r="BI223" s="145">
        <f t="shared" si="38"/>
        <v>0</v>
      </c>
      <c r="BJ223" s="19" t="s">
        <v>80</v>
      </c>
      <c r="BK223" s="145">
        <f t="shared" si="39"/>
        <v>0</v>
      </c>
      <c r="BL223" s="19" t="s">
        <v>274</v>
      </c>
      <c r="BM223" s="144" t="s">
        <v>1228</v>
      </c>
    </row>
    <row r="224" spans="2:65" s="1" customFormat="1" ht="16.5" customHeight="1">
      <c r="B224" s="34"/>
      <c r="C224" s="133" t="s">
        <v>1229</v>
      </c>
      <c r="D224" s="133" t="s">
        <v>154</v>
      </c>
      <c r="E224" s="134" t="s">
        <v>1230</v>
      </c>
      <c r="F224" s="135" t="s">
        <v>948</v>
      </c>
      <c r="G224" s="136" t="s">
        <v>416</v>
      </c>
      <c r="H224" s="137">
        <v>30</v>
      </c>
      <c r="I224" s="138"/>
      <c r="J224" s="139">
        <f t="shared" si="30"/>
        <v>0</v>
      </c>
      <c r="K224" s="135" t="s">
        <v>19</v>
      </c>
      <c r="L224" s="34"/>
      <c r="M224" s="140" t="s">
        <v>19</v>
      </c>
      <c r="N224" s="141" t="s">
        <v>43</v>
      </c>
      <c r="P224" s="142">
        <f t="shared" si="31"/>
        <v>0</v>
      </c>
      <c r="Q224" s="142">
        <v>0</v>
      </c>
      <c r="R224" s="142">
        <f t="shared" si="32"/>
        <v>0</v>
      </c>
      <c r="S224" s="142">
        <v>0</v>
      </c>
      <c r="T224" s="143">
        <f t="shared" si="33"/>
        <v>0</v>
      </c>
      <c r="AR224" s="144" t="s">
        <v>274</v>
      </c>
      <c r="AT224" s="144" t="s">
        <v>154</v>
      </c>
      <c r="AU224" s="144" t="s">
        <v>159</v>
      </c>
      <c r="AY224" s="19" t="s">
        <v>152</v>
      </c>
      <c r="BE224" s="145">
        <f t="shared" si="34"/>
        <v>0</v>
      </c>
      <c r="BF224" s="145">
        <f t="shared" si="35"/>
        <v>0</v>
      </c>
      <c r="BG224" s="145">
        <f t="shared" si="36"/>
        <v>0</v>
      </c>
      <c r="BH224" s="145">
        <f t="shared" si="37"/>
        <v>0</v>
      </c>
      <c r="BI224" s="145">
        <f t="shared" si="38"/>
        <v>0</v>
      </c>
      <c r="BJ224" s="19" t="s">
        <v>80</v>
      </c>
      <c r="BK224" s="145">
        <f t="shared" si="39"/>
        <v>0</v>
      </c>
      <c r="BL224" s="19" t="s">
        <v>274</v>
      </c>
      <c r="BM224" s="144" t="s">
        <v>1231</v>
      </c>
    </row>
    <row r="225" spans="2:65" s="1" customFormat="1" ht="16.5" customHeight="1">
      <c r="B225" s="34"/>
      <c r="C225" s="133" t="s">
        <v>1232</v>
      </c>
      <c r="D225" s="133" t="s">
        <v>154</v>
      </c>
      <c r="E225" s="134" t="s">
        <v>1233</v>
      </c>
      <c r="F225" s="135" t="s">
        <v>951</v>
      </c>
      <c r="G225" s="136" t="s">
        <v>269</v>
      </c>
      <c r="H225" s="137">
        <v>60</v>
      </c>
      <c r="I225" s="138"/>
      <c r="J225" s="139">
        <f t="shared" si="30"/>
        <v>0</v>
      </c>
      <c r="K225" s="135" t="s">
        <v>19</v>
      </c>
      <c r="L225" s="34"/>
      <c r="M225" s="140" t="s">
        <v>19</v>
      </c>
      <c r="N225" s="141" t="s">
        <v>43</v>
      </c>
      <c r="P225" s="142">
        <f t="shared" si="31"/>
        <v>0</v>
      </c>
      <c r="Q225" s="142">
        <v>0</v>
      </c>
      <c r="R225" s="142">
        <f t="shared" si="32"/>
        <v>0</v>
      </c>
      <c r="S225" s="142">
        <v>0</v>
      </c>
      <c r="T225" s="143">
        <f t="shared" si="33"/>
        <v>0</v>
      </c>
      <c r="AR225" s="144" t="s">
        <v>274</v>
      </c>
      <c r="AT225" s="144" t="s">
        <v>154</v>
      </c>
      <c r="AU225" s="144" t="s">
        <v>159</v>
      </c>
      <c r="AY225" s="19" t="s">
        <v>152</v>
      </c>
      <c r="BE225" s="145">
        <f t="shared" si="34"/>
        <v>0</v>
      </c>
      <c r="BF225" s="145">
        <f t="shared" si="35"/>
        <v>0</v>
      </c>
      <c r="BG225" s="145">
        <f t="shared" si="36"/>
        <v>0</v>
      </c>
      <c r="BH225" s="145">
        <f t="shared" si="37"/>
        <v>0</v>
      </c>
      <c r="BI225" s="145">
        <f t="shared" si="38"/>
        <v>0</v>
      </c>
      <c r="BJ225" s="19" t="s">
        <v>80</v>
      </c>
      <c r="BK225" s="145">
        <f t="shared" si="39"/>
        <v>0</v>
      </c>
      <c r="BL225" s="19" t="s">
        <v>274</v>
      </c>
      <c r="BM225" s="144" t="s">
        <v>1234</v>
      </c>
    </row>
    <row r="226" spans="2:65" s="1" customFormat="1" ht="16.5" customHeight="1">
      <c r="B226" s="34"/>
      <c r="C226" s="133" t="s">
        <v>1235</v>
      </c>
      <c r="D226" s="133" t="s">
        <v>154</v>
      </c>
      <c r="E226" s="134" t="s">
        <v>1236</v>
      </c>
      <c r="F226" s="135" t="s">
        <v>954</v>
      </c>
      <c r="G226" s="136" t="s">
        <v>269</v>
      </c>
      <c r="H226" s="137">
        <v>720</v>
      </c>
      <c r="I226" s="138"/>
      <c r="J226" s="139">
        <f t="shared" si="30"/>
        <v>0</v>
      </c>
      <c r="K226" s="135" t="s">
        <v>19</v>
      </c>
      <c r="L226" s="34"/>
      <c r="M226" s="140" t="s">
        <v>19</v>
      </c>
      <c r="N226" s="141" t="s">
        <v>43</v>
      </c>
      <c r="P226" s="142">
        <f t="shared" si="31"/>
        <v>0</v>
      </c>
      <c r="Q226" s="142">
        <v>0</v>
      </c>
      <c r="R226" s="142">
        <f t="shared" si="32"/>
        <v>0</v>
      </c>
      <c r="S226" s="142">
        <v>0</v>
      </c>
      <c r="T226" s="143">
        <f t="shared" si="33"/>
        <v>0</v>
      </c>
      <c r="AR226" s="144" t="s">
        <v>274</v>
      </c>
      <c r="AT226" s="144" t="s">
        <v>154</v>
      </c>
      <c r="AU226" s="144" t="s">
        <v>159</v>
      </c>
      <c r="AY226" s="19" t="s">
        <v>152</v>
      </c>
      <c r="BE226" s="145">
        <f t="shared" si="34"/>
        <v>0</v>
      </c>
      <c r="BF226" s="145">
        <f t="shared" si="35"/>
        <v>0</v>
      </c>
      <c r="BG226" s="145">
        <f t="shared" si="36"/>
        <v>0</v>
      </c>
      <c r="BH226" s="145">
        <f t="shared" si="37"/>
        <v>0</v>
      </c>
      <c r="BI226" s="145">
        <f t="shared" si="38"/>
        <v>0</v>
      </c>
      <c r="BJ226" s="19" t="s">
        <v>80</v>
      </c>
      <c r="BK226" s="145">
        <f t="shared" si="39"/>
        <v>0</v>
      </c>
      <c r="BL226" s="19" t="s">
        <v>274</v>
      </c>
      <c r="BM226" s="144" t="s">
        <v>1237</v>
      </c>
    </row>
    <row r="227" spans="2:65" s="1" customFormat="1" ht="16.5" customHeight="1">
      <c r="B227" s="34"/>
      <c r="C227" s="133" t="s">
        <v>1238</v>
      </c>
      <c r="D227" s="133" t="s">
        <v>154</v>
      </c>
      <c r="E227" s="134" t="s">
        <v>1239</v>
      </c>
      <c r="F227" s="135" t="s">
        <v>957</v>
      </c>
      <c r="G227" s="136" t="s">
        <v>269</v>
      </c>
      <c r="H227" s="137">
        <v>290</v>
      </c>
      <c r="I227" s="138"/>
      <c r="J227" s="139">
        <f t="shared" si="30"/>
        <v>0</v>
      </c>
      <c r="K227" s="135" t="s">
        <v>19</v>
      </c>
      <c r="L227" s="34"/>
      <c r="M227" s="140" t="s">
        <v>19</v>
      </c>
      <c r="N227" s="141" t="s">
        <v>43</v>
      </c>
      <c r="P227" s="142">
        <f t="shared" si="31"/>
        <v>0</v>
      </c>
      <c r="Q227" s="142">
        <v>0</v>
      </c>
      <c r="R227" s="142">
        <f t="shared" si="32"/>
        <v>0</v>
      </c>
      <c r="S227" s="142">
        <v>0</v>
      </c>
      <c r="T227" s="143">
        <f t="shared" si="33"/>
        <v>0</v>
      </c>
      <c r="AR227" s="144" t="s">
        <v>274</v>
      </c>
      <c r="AT227" s="144" t="s">
        <v>154</v>
      </c>
      <c r="AU227" s="144" t="s">
        <v>159</v>
      </c>
      <c r="AY227" s="19" t="s">
        <v>152</v>
      </c>
      <c r="BE227" s="145">
        <f t="shared" si="34"/>
        <v>0</v>
      </c>
      <c r="BF227" s="145">
        <f t="shared" si="35"/>
        <v>0</v>
      </c>
      <c r="BG227" s="145">
        <f t="shared" si="36"/>
        <v>0</v>
      </c>
      <c r="BH227" s="145">
        <f t="shared" si="37"/>
        <v>0</v>
      </c>
      <c r="BI227" s="145">
        <f t="shared" si="38"/>
        <v>0</v>
      </c>
      <c r="BJ227" s="19" t="s">
        <v>80</v>
      </c>
      <c r="BK227" s="145">
        <f t="shared" si="39"/>
        <v>0</v>
      </c>
      <c r="BL227" s="19" t="s">
        <v>274</v>
      </c>
      <c r="BM227" s="144" t="s">
        <v>1240</v>
      </c>
    </row>
    <row r="228" spans="2:65" s="1" customFormat="1" ht="16.5" customHeight="1">
      <c r="B228" s="34"/>
      <c r="C228" s="133" t="s">
        <v>1241</v>
      </c>
      <c r="D228" s="133" t="s">
        <v>154</v>
      </c>
      <c r="E228" s="134" t="s">
        <v>1242</v>
      </c>
      <c r="F228" s="135" t="s">
        <v>1243</v>
      </c>
      <c r="G228" s="136" t="s">
        <v>269</v>
      </c>
      <c r="H228" s="137">
        <v>2680</v>
      </c>
      <c r="I228" s="138"/>
      <c r="J228" s="139">
        <f t="shared" si="30"/>
        <v>0</v>
      </c>
      <c r="K228" s="135" t="s">
        <v>19</v>
      </c>
      <c r="L228" s="34"/>
      <c r="M228" s="140" t="s">
        <v>19</v>
      </c>
      <c r="N228" s="141" t="s">
        <v>43</v>
      </c>
      <c r="P228" s="142">
        <f t="shared" si="31"/>
        <v>0</v>
      </c>
      <c r="Q228" s="142">
        <v>0</v>
      </c>
      <c r="R228" s="142">
        <f t="shared" si="32"/>
        <v>0</v>
      </c>
      <c r="S228" s="142">
        <v>0</v>
      </c>
      <c r="T228" s="143">
        <f t="shared" si="33"/>
        <v>0</v>
      </c>
      <c r="AR228" s="144" t="s">
        <v>274</v>
      </c>
      <c r="AT228" s="144" t="s">
        <v>154</v>
      </c>
      <c r="AU228" s="144" t="s">
        <v>159</v>
      </c>
      <c r="AY228" s="19" t="s">
        <v>152</v>
      </c>
      <c r="BE228" s="145">
        <f t="shared" si="34"/>
        <v>0</v>
      </c>
      <c r="BF228" s="145">
        <f t="shared" si="35"/>
        <v>0</v>
      </c>
      <c r="BG228" s="145">
        <f t="shared" si="36"/>
        <v>0</v>
      </c>
      <c r="BH228" s="145">
        <f t="shared" si="37"/>
        <v>0</v>
      </c>
      <c r="BI228" s="145">
        <f t="shared" si="38"/>
        <v>0</v>
      </c>
      <c r="BJ228" s="19" t="s">
        <v>80</v>
      </c>
      <c r="BK228" s="145">
        <f t="shared" si="39"/>
        <v>0</v>
      </c>
      <c r="BL228" s="19" t="s">
        <v>274</v>
      </c>
      <c r="BM228" s="144" t="s">
        <v>1244</v>
      </c>
    </row>
    <row r="229" spans="2:65" s="1" customFormat="1" ht="16.5" customHeight="1">
      <c r="B229" s="34"/>
      <c r="C229" s="133" t="s">
        <v>1245</v>
      </c>
      <c r="D229" s="133" t="s">
        <v>154</v>
      </c>
      <c r="E229" s="134" t="s">
        <v>1246</v>
      </c>
      <c r="F229" s="135" t="s">
        <v>966</v>
      </c>
      <c r="G229" s="136" t="s">
        <v>269</v>
      </c>
      <c r="H229" s="137">
        <v>12</v>
      </c>
      <c r="I229" s="138"/>
      <c r="J229" s="139">
        <f t="shared" si="30"/>
        <v>0</v>
      </c>
      <c r="K229" s="135" t="s">
        <v>19</v>
      </c>
      <c r="L229" s="34"/>
      <c r="M229" s="140" t="s">
        <v>19</v>
      </c>
      <c r="N229" s="141" t="s">
        <v>43</v>
      </c>
      <c r="P229" s="142">
        <f t="shared" si="31"/>
        <v>0</v>
      </c>
      <c r="Q229" s="142">
        <v>0</v>
      </c>
      <c r="R229" s="142">
        <f t="shared" si="32"/>
        <v>0</v>
      </c>
      <c r="S229" s="142">
        <v>0</v>
      </c>
      <c r="T229" s="143">
        <f t="shared" si="33"/>
        <v>0</v>
      </c>
      <c r="AR229" s="144" t="s">
        <v>274</v>
      </c>
      <c r="AT229" s="144" t="s">
        <v>154</v>
      </c>
      <c r="AU229" s="144" t="s">
        <v>159</v>
      </c>
      <c r="AY229" s="19" t="s">
        <v>152</v>
      </c>
      <c r="BE229" s="145">
        <f t="shared" si="34"/>
        <v>0</v>
      </c>
      <c r="BF229" s="145">
        <f t="shared" si="35"/>
        <v>0</v>
      </c>
      <c r="BG229" s="145">
        <f t="shared" si="36"/>
        <v>0</v>
      </c>
      <c r="BH229" s="145">
        <f t="shared" si="37"/>
        <v>0</v>
      </c>
      <c r="BI229" s="145">
        <f t="shared" si="38"/>
        <v>0</v>
      </c>
      <c r="BJ229" s="19" t="s">
        <v>80</v>
      </c>
      <c r="BK229" s="145">
        <f t="shared" si="39"/>
        <v>0</v>
      </c>
      <c r="BL229" s="19" t="s">
        <v>274</v>
      </c>
      <c r="BM229" s="144" t="s">
        <v>1247</v>
      </c>
    </row>
    <row r="230" spans="2:65" s="1" customFormat="1" ht="16.5" customHeight="1">
      <c r="B230" s="34"/>
      <c r="C230" s="133" t="s">
        <v>1248</v>
      </c>
      <c r="D230" s="133" t="s">
        <v>154</v>
      </c>
      <c r="E230" s="134" t="s">
        <v>1249</v>
      </c>
      <c r="F230" s="135" t="s">
        <v>969</v>
      </c>
      <c r="G230" s="136" t="s">
        <v>269</v>
      </c>
      <c r="H230" s="137">
        <v>1230</v>
      </c>
      <c r="I230" s="138"/>
      <c r="J230" s="139">
        <f t="shared" si="30"/>
        <v>0</v>
      </c>
      <c r="K230" s="135" t="s">
        <v>19</v>
      </c>
      <c r="L230" s="34"/>
      <c r="M230" s="140" t="s">
        <v>19</v>
      </c>
      <c r="N230" s="141" t="s">
        <v>43</v>
      </c>
      <c r="P230" s="142">
        <f t="shared" si="31"/>
        <v>0</v>
      </c>
      <c r="Q230" s="142">
        <v>0</v>
      </c>
      <c r="R230" s="142">
        <f t="shared" si="32"/>
        <v>0</v>
      </c>
      <c r="S230" s="142">
        <v>0</v>
      </c>
      <c r="T230" s="143">
        <f t="shared" si="33"/>
        <v>0</v>
      </c>
      <c r="AR230" s="144" t="s">
        <v>274</v>
      </c>
      <c r="AT230" s="144" t="s">
        <v>154</v>
      </c>
      <c r="AU230" s="144" t="s">
        <v>159</v>
      </c>
      <c r="AY230" s="19" t="s">
        <v>152</v>
      </c>
      <c r="BE230" s="145">
        <f t="shared" si="34"/>
        <v>0</v>
      </c>
      <c r="BF230" s="145">
        <f t="shared" si="35"/>
        <v>0</v>
      </c>
      <c r="BG230" s="145">
        <f t="shared" si="36"/>
        <v>0</v>
      </c>
      <c r="BH230" s="145">
        <f t="shared" si="37"/>
        <v>0</v>
      </c>
      <c r="BI230" s="145">
        <f t="shared" si="38"/>
        <v>0</v>
      </c>
      <c r="BJ230" s="19" t="s">
        <v>80</v>
      </c>
      <c r="BK230" s="145">
        <f t="shared" si="39"/>
        <v>0</v>
      </c>
      <c r="BL230" s="19" t="s">
        <v>274</v>
      </c>
      <c r="BM230" s="144" t="s">
        <v>1250</v>
      </c>
    </row>
    <row r="231" spans="2:65" s="1" customFormat="1" ht="16.5" customHeight="1">
      <c r="B231" s="34"/>
      <c r="C231" s="133" t="s">
        <v>1251</v>
      </c>
      <c r="D231" s="133" t="s">
        <v>154</v>
      </c>
      <c r="E231" s="134" t="s">
        <v>1252</v>
      </c>
      <c r="F231" s="135" t="s">
        <v>1253</v>
      </c>
      <c r="G231" s="136" t="s">
        <v>269</v>
      </c>
      <c r="H231" s="137">
        <v>38</v>
      </c>
      <c r="I231" s="138"/>
      <c r="J231" s="139">
        <f t="shared" si="30"/>
        <v>0</v>
      </c>
      <c r="K231" s="135" t="s">
        <v>19</v>
      </c>
      <c r="L231" s="34"/>
      <c r="M231" s="140" t="s">
        <v>19</v>
      </c>
      <c r="N231" s="141" t="s">
        <v>43</v>
      </c>
      <c r="P231" s="142">
        <f t="shared" si="31"/>
        <v>0</v>
      </c>
      <c r="Q231" s="142">
        <v>0</v>
      </c>
      <c r="R231" s="142">
        <f t="shared" si="32"/>
        <v>0</v>
      </c>
      <c r="S231" s="142">
        <v>0</v>
      </c>
      <c r="T231" s="143">
        <f t="shared" si="33"/>
        <v>0</v>
      </c>
      <c r="AR231" s="144" t="s">
        <v>274</v>
      </c>
      <c r="AT231" s="144" t="s">
        <v>154</v>
      </c>
      <c r="AU231" s="144" t="s">
        <v>159</v>
      </c>
      <c r="AY231" s="19" t="s">
        <v>152</v>
      </c>
      <c r="BE231" s="145">
        <f t="shared" si="34"/>
        <v>0</v>
      </c>
      <c r="BF231" s="145">
        <f t="shared" si="35"/>
        <v>0</v>
      </c>
      <c r="BG231" s="145">
        <f t="shared" si="36"/>
        <v>0</v>
      </c>
      <c r="BH231" s="145">
        <f t="shared" si="37"/>
        <v>0</v>
      </c>
      <c r="BI231" s="145">
        <f t="shared" si="38"/>
        <v>0</v>
      </c>
      <c r="BJ231" s="19" t="s">
        <v>80</v>
      </c>
      <c r="BK231" s="145">
        <f t="shared" si="39"/>
        <v>0</v>
      </c>
      <c r="BL231" s="19" t="s">
        <v>274</v>
      </c>
      <c r="BM231" s="144" t="s">
        <v>1254</v>
      </c>
    </row>
    <row r="232" spans="2:65" s="1" customFormat="1" ht="16.5" customHeight="1">
      <c r="B232" s="34"/>
      <c r="C232" s="133" t="s">
        <v>1255</v>
      </c>
      <c r="D232" s="133" t="s">
        <v>154</v>
      </c>
      <c r="E232" s="134" t="s">
        <v>1256</v>
      </c>
      <c r="F232" s="135" t="s">
        <v>1257</v>
      </c>
      <c r="G232" s="136" t="s">
        <v>269</v>
      </c>
      <c r="H232" s="137">
        <v>9</v>
      </c>
      <c r="I232" s="138"/>
      <c r="J232" s="139">
        <f t="shared" si="30"/>
        <v>0</v>
      </c>
      <c r="K232" s="135" t="s">
        <v>19</v>
      </c>
      <c r="L232" s="34"/>
      <c r="M232" s="140" t="s">
        <v>19</v>
      </c>
      <c r="N232" s="141" t="s">
        <v>43</v>
      </c>
      <c r="P232" s="142">
        <f t="shared" si="31"/>
        <v>0</v>
      </c>
      <c r="Q232" s="142">
        <v>0</v>
      </c>
      <c r="R232" s="142">
        <f t="shared" si="32"/>
        <v>0</v>
      </c>
      <c r="S232" s="142">
        <v>0</v>
      </c>
      <c r="T232" s="143">
        <f t="shared" si="33"/>
        <v>0</v>
      </c>
      <c r="AR232" s="144" t="s">
        <v>274</v>
      </c>
      <c r="AT232" s="144" t="s">
        <v>154</v>
      </c>
      <c r="AU232" s="144" t="s">
        <v>159</v>
      </c>
      <c r="AY232" s="19" t="s">
        <v>152</v>
      </c>
      <c r="BE232" s="145">
        <f t="shared" si="34"/>
        <v>0</v>
      </c>
      <c r="BF232" s="145">
        <f t="shared" si="35"/>
        <v>0</v>
      </c>
      <c r="BG232" s="145">
        <f t="shared" si="36"/>
        <v>0</v>
      </c>
      <c r="BH232" s="145">
        <f t="shared" si="37"/>
        <v>0</v>
      </c>
      <c r="BI232" s="145">
        <f t="shared" si="38"/>
        <v>0</v>
      </c>
      <c r="BJ232" s="19" t="s">
        <v>80</v>
      </c>
      <c r="BK232" s="145">
        <f t="shared" si="39"/>
        <v>0</v>
      </c>
      <c r="BL232" s="19" t="s">
        <v>274</v>
      </c>
      <c r="BM232" s="144" t="s">
        <v>1258</v>
      </c>
    </row>
    <row r="233" spans="2:65" s="1" customFormat="1" ht="16.5" customHeight="1">
      <c r="B233" s="34"/>
      <c r="C233" s="133" t="s">
        <v>1259</v>
      </c>
      <c r="D233" s="133" t="s">
        <v>154</v>
      </c>
      <c r="E233" s="134" t="s">
        <v>1260</v>
      </c>
      <c r="F233" s="135" t="s">
        <v>1261</v>
      </c>
      <c r="G233" s="136" t="s">
        <v>269</v>
      </c>
      <c r="H233" s="137">
        <v>72</v>
      </c>
      <c r="I233" s="138"/>
      <c r="J233" s="139">
        <f t="shared" si="30"/>
        <v>0</v>
      </c>
      <c r="K233" s="135" t="s">
        <v>19</v>
      </c>
      <c r="L233" s="34"/>
      <c r="M233" s="140" t="s">
        <v>19</v>
      </c>
      <c r="N233" s="141" t="s">
        <v>43</v>
      </c>
      <c r="P233" s="142">
        <f t="shared" si="31"/>
        <v>0</v>
      </c>
      <c r="Q233" s="142">
        <v>0</v>
      </c>
      <c r="R233" s="142">
        <f t="shared" si="32"/>
        <v>0</v>
      </c>
      <c r="S233" s="142">
        <v>0</v>
      </c>
      <c r="T233" s="143">
        <f t="shared" si="33"/>
        <v>0</v>
      </c>
      <c r="AR233" s="144" t="s">
        <v>274</v>
      </c>
      <c r="AT233" s="144" t="s">
        <v>154</v>
      </c>
      <c r="AU233" s="144" t="s">
        <v>159</v>
      </c>
      <c r="AY233" s="19" t="s">
        <v>152</v>
      </c>
      <c r="BE233" s="145">
        <f t="shared" si="34"/>
        <v>0</v>
      </c>
      <c r="BF233" s="145">
        <f t="shared" si="35"/>
        <v>0</v>
      </c>
      <c r="BG233" s="145">
        <f t="shared" si="36"/>
        <v>0</v>
      </c>
      <c r="BH233" s="145">
        <f t="shared" si="37"/>
        <v>0</v>
      </c>
      <c r="BI233" s="145">
        <f t="shared" si="38"/>
        <v>0</v>
      </c>
      <c r="BJ233" s="19" t="s">
        <v>80</v>
      </c>
      <c r="BK233" s="145">
        <f t="shared" si="39"/>
        <v>0</v>
      </c>
      <c r="BL233" s="19" t="s">
        <v>274</v>
      </c>
      <c r="BM233" s="144" t="s">
        <v>1262</v>
      </c>
    </row>
    <row r="234" spans="2:65" s="1" customFormat="1" ht="16.5" customHeight="1">
      <c r="B234" s="34"/>
      <c r="C234" s="133" t="s">
        <v>1263</v>
      </c>
      <c r="D234" s="133" t="s">
        <v>154</v>
      </c>
      <c r="E234" s="134" t="s">
        <v>1264</v>
      </c>
      <c r="F234" s="135" t="s">
        <v>1265</v>
      </c>
      <c r="G234" s="136" t="s">
        <v>269</v>
      </c>
      <c r="H234" s="137">
        <v>2</v>
      </c>
      <c r="I234" s="138"/>
      <c r="J234" s="139">
        <f t="shared" si="30"/>
        <v>0</v>
      </c>
      <c r="K234" s="135" t="s">
        <v>19</v>
      </c>
      <c r="L234" s="34"/>
      <c r="M234" s="140" t="s">
        <v>19</v>
      </c>
      <c r="N234" s="141" t="s">
        <v>43</v>
      </c>
      <c r="P234" s="142">
        <f t="shared" si="31"/>
        <v>0</v>
      </c>
      <c r="Q234" s="142">
        <v>0</v>
      </c>
      <c r="R234" s="142">
        <f t="shared" si="32"/>
        <v>0</v>
      </c>
      <c r="S234" s="142">
        <v>0</v>
      </c>
      <c r="T234" s="143">
        <f t="shared" si="33"/>
        <v>0</v>
      </c>
      <c r="AR234" s="144" t="s">
        <v>274</v>
      </c>
      <c r="AT234" s="144" t="s">
        <v>154</v>
      </c>
      <c r="AU234" s="144" t="s">
        <v>159</v>
      </c>
      <c r="AY234" s="19" t="s">
        <v>152</v>
      </c>
      <c r="BE234" s="145">
        <f t="shared" si="34"/>
        <v>0</v>
      </c>
      <c r="BF234" s="145">
        <f t="shared" si="35"/>
        <v>0</v>
      </c>
      <c r="BG234" s="145">
        <f t="shared" si="36"/>
        <v>0</v>
      </c>
      <c r="BH234" s="145">
        <f t="shared" si="37"/>
        <v>0</v>
      </c>
      <c r="BI234" s="145">
        <f t="shared" si="38"/>
        <v>0</v>
      </c>
      <c r="BJ234" s="19" t="s">
        <v>80</v>
      </c>
      <c r="BK234" s="145">
        <f t="shared" si="39"/>
        <v>0</v>
      </c>
      <c r="BL234" s="19" t="s">
        <v>274</v>
      </c>
      <c r="BM234" s="144" t="s">
        <v>1266</v>
      </c>
    </row>
    <row r="235" spans="2:65" s="1" customFormat="1" ht="16.5" customHeight="1">
      <c r="B235" s="34"/>
      <c r="C235" s="133" t="s">
        <v>1267</v>
      </c>
      <c r="D235" s="133" t="s">
        <v>154</v>
      </c>
      <c r="E235" s="134" t="s">
        <v>1268</v>
      </c>
      <c r="F235" s="135" t="s">
        <v>1269</v>
      </c>
      <c r="G235" s="136" t="s">
        <v>269</v>
      </c>
      <c r="H235" s="137">
        <v>400</v>
      </c>
      <c r="I235" s="138"/>
      <c r="J235" s="139">
        <f t="shared" si="30"/>
        <v>0</v>
      </c>
      <c r="K235" s="135" t="s">
        <v>19</v>
      </c>
      <c r="L235" s="34"/>
      <c r="M235" s="140" t="s">
        <v>19</v>
      </c>
      <c r="N235" s="141" t="s">
        <v>43</v>
      </c>
      <c r="P235" s="142">
        <f t="shared" si="31"/>
        <v>0</v>
      </c>
      <c r="Q235" s="142">
        <v>0</v>
      </c>
      <c r="R235" s="142">
        <f t="shared" si="32"/>
        <v>0</v>
      </c>
      <c r="S235" s="142">
        <v>0</v>
      </c>
      <c r="T235" s="143">
        <f t="shared" si="33"/>
        <v>0</v>
      </c>
      <c r="AR235" s="144" t="s">
        <v>274</v>
      </c>
      <c r="AT235" s="144" t="s">
        <v>154</v>
      </c>
      <c r="AU235" s="144" t="s">
        <v>159</v>
      </c>
      <c r="AY235" s="19" t="s">
        <v>152</v>
      </c>
      <c r="BE235" s="145">
        <f t="shared" si="34"/>
        <v>0</v>
      </c>
      <c r="BF235" s="145">
        <f t="shared" si="35"/>
        <v>0</v>
      </c>
      <c r="BG235" s="145">
        <f t="shared" si="36"/>
        <v>0</v>
      </c>
      <c r="BH235" s="145">
        <f t="shared" si="37"/>
        <v>0</v>
      </c>
      <c r="BI235" s="145">
        <f t="shared" si="38"/>
        <v>0</v>
      </c>
      <c r="BJ235" s="19" t="s">
        <v>80</v>
      </c>
      <c r="BK235" s="145">
        <f t="shared" si="39"/>
        <v>0</v>
      </c>
      <c r="BL235" s="19" t="s">
        <v>274</v>
      </c>
      <c r="BM235" s="144" t="s">
        <v>1270</v>
      </c>
    </row>
    <row r="236" spans="2:65" s="1" customFormat="1" ht="16.5" customHeight="1">
      <c r="B236" s="34"/>
      <c r="C236" s="133" t="s">
        <v>1271</v>
      </c>
      <c r="D236" s="133" t="s">
        <v>154</v>
      </c>
      <c r="E236" s="134" t="s">
        <v>1272</v>
      </c>
      <c r="F236" s="135" t="s">
        <v>1273</v>
      </c>
      <c r="G236" s="136" t="s">
        <v>269</v>
      </c>
      <c r="H236" s="137">
        <v>2</v>
      </c>
      <c r="I236" s="138"/>
      <c r="J236" s="139">
        <f t="shared" si="30"/>
        <v>0</v>
      </c>
      <c r="K236" s="135" t="s">
        <v>19</v>
      </c>
      <c r="L236" s="34"/>
      <c r="M236" s="140" t="s">
        <v>19</v>
      </c>
      <c r="N236" s="141" t="s">
        <v>43</v>
      </c>
      <c r="P236" s="142">
        <f t="shared" si="31"/>
        <v>0</v>
      </c>
      <c r="Q236" s="142">
        <v>0</v>
      </c>
      <c r="R236" s="142">
        <f t="shared" si="32"/>
        <v>0</v>
      </c>
      <c r="S236" s="142">
        <v>0</v>
      </c>
      <c r="T236" s="143">
        <f t="shared" si="33"/>
        <v>0</v>
      </c>
      <c r="AR236" s="144" t="s">
        <v>274</v>
      </c>
      <c r="AT236" s="144" t="s">
        <v>154</v>
      </c>
      <c r="AU236" s="144" t="s">
        <v>159</v>
      </c>
      <c r="AY236" s="19" t="s">
        <v>152</v>
      </c>
      <c r="BE236" s="145">
        <f t="shared" si="34"/>
        <v>0</v>
      </c>
      <c r="BF236" s="145">
        <f t="shared" si="35"/>
        <v>0</v>
      </c>
      <c r="BG236" s="145">
        <f t="shared" si="36"/>
        <v>0</v>
      </c>
      <c r="BH236" s="145">
        <f t="shared" si="37"/>
        <v>0</v>
      </c>
      <c r="BI236" s="145">
        <f t="shared" si="38"/>
        <v>0</v>
      </c>
      <c r="BJ236" s="19" t="s">
        <v>80</v>
      </c>
      <c r="BK236" s="145">
        <f t="shared" si="39"/>
        <v>0</v>
      </c>
      <c r="BL236" s="19" t="s">
        <v>274</v>
      </c>
      <c r="BM236" s="144" t="s">
        <v>1274</v>
      </c>
    </row>
    <row r="237" spans="2:65" s="1" customFormat="1" ht="16.5" customHeight="1">
      <c r="B237" s="34"/>
      <c r="C237" s="133" t="s">
        <v>1275</v>
      </c>
      <c r="D237" s="133" t="s">
        <v>154</v>
      </c>
      <c r="E237" s="134" t="s">
        <v>1276</v>
      </c>
      <c r="F237" s="135" t="s">
        <v>1277</v>
      </c>
      <c r="G237" s="136" t="s">
        <v>269</v>
      </c>
      <c r="H237" s="137">
        <v>3</v>
      </c>
      <c r="I237" s="138"/>
      <c r="J237" s="139">
        <f t="shared" si="30"/>
        <v>0</v>
      </c>
      <c r="K237" s="135" t="s">
        <v>19</v>
      </c>
      <c r="L237" s="34"/>
      <c r="M237" s="140" t="s">
        <v>19</v>
      </c>
      <c r="N237" s="141" t="s">
        <v>43</v>
      </c>
      <c r="P237" s="142">
        <f t="shared" si="31"/>
        <v>0</v>
      </c>
      <c r="Q237" s="142">
        <v>0</v>
      </c>
      <c r="R237" s="142">
        <f t="shared" si="32"/>
        <v>0</v>
      </c>
      <c r="S237" s="142">
        <v>0</v>
      </c>
      <c r="T237" s="143">
        <f t="shared" si="33"/>
        <v>0</v>
      </c>
      <c r="AR237" s="144" t="s">
        <v>274</v>
      </c>
      <c r="AT237" s="144" t="s">
        <v>154</v>
      </c>
      <c r="AU237" s="144" t="s">
        <v>159</v>
      </c>
      <c r="AY237" s="19" t="s">
        <v>152</v>
      </c>
      <c r="BE237" s="145">
        <f t="shared" si="34"/>
        <v>0</v>
      </c>
      <c r="BF237" s="145">
        <f t="shared" si="35"/>
        <v>0</v>
      </c>
      <c r="BG237" s="145">
        <f t="shared" si="36"/>
        <v>0</v>
      </c>
      <c r="BH237" s="145">
        <f t="shared" si="37"/>
        <v>0</v>
      </c>
      <c r="BI237" s="145">
        <f t="shared" si="38"/>
        <v>0</v>
      </c>
      <c r="BJ237" s="19" t="s">
        <v>80</v>
      </c>
      <c r="BK237" s="145">
        <f t="shared" si="39"/>
        <v>0</v>
      </c>
      <c r="BL237" s="19" t="s">
        <v>274</v>
      </c>
      <c r="BM237" s="144" t="s">
        <v>1278</v>
      </c>
    </row>
    <row r="238" spans="2:65" s="16" customFormat="1" ht="20.9" customHeight="1">
      <c r="B238" s="192"/>
      <c r="D238" s="193" t="s">
        <v>71</v>
      </c>
      <c r="E238" s="193" t="s">
        <v>1279</v>
      </c>
      <c r="F238" s="193" t="s">
        <v>1280</v>
      </c>
      <c r="I238" s="194"/>
      <c r="J238" s="195">
        <f>BK238</f>
        <v>0</v>
      </c>
      <c r="L238" s="192"/>
      <c r="M238" s="196"/>
      <c r="P238" s="197">
        <f>SUM(P239:P240)</f>
        <v>0</v>
      </c>
      <c r="R238" s="197">
        <f>SUM(R239:R240)</f>
        <v>0</v>
      </c>
      <c r="T238" s="198">
        <f>SUM(T239:T240)</f>
        <v>0</v>
      </c>
      <c r="AR238" s="193" t="s">
        <v>82</v>
      </c>
      <c r="AT238" s="199" t="s">
        <v>71</v>
      </c>
      <c r="AU238" s="199" t="s">
        <v>95</v>
      </c>
      <c r="AY238" s="193" t="s">
        <v>152</v>
      </c>
      <c r="BK238" s="200">
        <f>SUM(BK239:BK240)</f>
        <v>0</v>
      </c>
    </row>
    <row r="239" spans="2:65" s="1" customFormat="1" ht="16.5" customHeight="1">
      <c r="B239" s="34"/>
      <c r="C239" s="133" t="s">
        <v>1281</v>
      </c>
      <c r="D239" s="133" t="s">
        <v>154</v>
      </c>
      <c r="E239" s="134" t="s">
        <v>1282</v>
      </c>
      <c r="F239" s="135" t="s">
        <v>1283</v>
      </c>
      <c r="G239" s="136" t="s">
        <v>269</v>
      </c>
      <c r="H239" s="137">
        <v>209</v>
      </c>
      <c r="I239" s="138"/>
      <c r="J239" s="139">
        <f>ROUND(I239*H239,2)</f>
        <v>0</v>
      </c>
      <c r="K239" s="135" t="s">
        <v>19</v>
      </c>
      <c r="L239" s="34"/>
      <c r="M239" s="140" t="s">
        <v>19</v>
      </c>
      <c r="N239" s="141" t="s">
        <v>43</v>
      </c>
      <c r="P239" s="142">
        <f>O239*H239</f>
        <v>0</v>
      </c>
      <c r="Q239" s="142">
        <v>0</v>
      </c>
      <c r="R239" s="142">
        <f>Q239*H239</f>
        <v>0</v>
      </c>
      <c r="S239" s="142">
        <v>0</v>
      </c>
      <c r="T239" s="143">
        <f>S239*H239</f>
        <v>0</v>
      </c>
      <c r="AR239" s="144" t="s">
        <v>274</v>
      </c>
      <c r="AT239" s="144" t="s">
        <v>154</v>
      </c>
      <c r="AU239" s="144" t="s">
        <v>159</v>
      </c>
      <c r="AY239" s="19" t="s">
        <v>152</v>
      </c>
      <c r="BE239" s="145">
        <f>IF(N239="základní",J239,0)</f>
        <v>0</v>
      </c>
      <c r="BF239" s="145">
        <f>IF(N239="snížená",J239,0)</f>
        <v>0</v>
      </c>
      <c r="BG239" s="145">
        <f>IF(N239="zákl. přenesená",J239,0)</f>
        <v>0</v>
      </c>
      <c r="BH239" s="145">
        <f>IF(N239="sníž. přenesená",J239,0)</f>
        <v>0</v>
      </c>
      <c r="BI239" s="145">
        <f>IF(N239="nulová",J239,0)</f>
        <v>0</v>
      </c>
      <c r="BJ239" s="19" t="s">
        <v>80</v>
      </c>
      <c r="BK239" s="145">
        <f>ROUND(I239*H239,2)</f>
        <v>0</v>
      </c>
      <c r="BL239" s="19" t="s">
        <v>274</v>
      </c>
      <c r="BM239" s="144" t="s">
        <v>1284</v>
      </c>
    </row>
    <row r="240" spans="2:65" s="1" customFormat="1" ht="16.5" customHeight="1">
      <c r="B240" s="34"/>
      <c r="C240" s="133" t="s">
        <v>1285</v>
      </c>
      <c r="D240" s="133" t="s">
        <v>154</v>
      </c>
      <c r="E240" s="134" t="s">
        <v>1286</v>
      </c>
      <c r="F240" s="135" t="s">
        <v>1287</v>
      </c>
      <c r="G240" s="136" t="s">
        <v>269</v>
      </c>
      <c r="H240" s="137">
        <v>9</v>
      </c>
      <c r="I240" s="138"/>
      <c r="J240" s="139">
        <f>ROUND(I240*H240,2)</f>
        <v>0</v>
      </c>
      <c r="K240" s="135" t="s">
        <v>19</v>
      </c>
      <c r="L240" s="34"/>
      <c r="M240" s="140" t="s">
        <v>19</v>
      </c>
      <c r="N240" s="141" t="s">
        <v>43</v>
      </c>
      <c r="P240" s="142">
        <f>O240*H240</f>
        <v>0</v>
      </c>
      <c r="Q240" s="142">
        <v>0</v>
      </c>
      <c r="R240" s="142">
        <f>Q240*H240</f>
        <v>0</v>
      </c>
      <c r="S240" s="142">
        <v>0</v>
      </c>
      <c r="T240" s="143">
        <f>S240*H240</f>
        <v>0</v>
      </c>
      <c r="AR240" s="144" t="s">
        <v>274</v>
      </c>
      <c r="AT240" s="144" t="s">
        <v>154</v>
      </c>
      <c r="AU240" s="144" t="s">
        <v>159</v>
      </c>
      <c r="AY240" s="19" t="s">
        <v>152</v>
      </c>
      <c r="BE240" s="145">
        <f>IF(N240="základní",J240,0)</f>
        <v>0</v>
      </c>
      <c r="BF240" s="145">
        <f>IF(N240="snížená",J240,0)</f>
        <v>0</v>
      </c>
      <c r="BG240" s="145">
        <f>IF(N240="zákl. přenesená",J240,0)</f>
        <v>0</v>
      </c>
      <c r="BH240" s="145">
        <f>IF(N240="sníž. přenesená",J240,0)</f>
        <v>0</v>
      </c>
      <c r="BI240" s="145">
        <f>IF(N240="nulová",J240,0)</f>
        <v>0</v>
      </c>
      <c r="BJ240" s="19" t="s">
        <v>80</v>
      </c>
      <c r="BK240" s="145">
        <f>ROUND(I240*H240,2)</f>
        <v>0</v>
      </c>
      <c r="BL240" s="19" t="s">
        <v>274</v>
      </c>
      <c r="BM240" s="144" t="s">
        <v>1288</v>
      </c>
    </row>
    <row r="241" spans="2:65" s="16" customFormat="1" ht="20.9" customHeight="1">
      <c r="B241" s="192"/>
      <c r="D241" s="193" t="s">
        <v>71</v>
      </c>
      <c r="E241" s="193" t="s">
        <v>1289</v>
      </c>
      <c r="F241" s="193" t="s">
        <v>1290</v>
      </c>
      <c r="I241" s="194"/>
      <c r="J241" s="195">
        <f>BK241</f>
        <v>0</v>
      </c>
      <c r="L241" s="192"/>
      <c r="M241" s="196"/>
      <c r="P241" s="197">
        <f>SUM(P242:P258)</f>
        <v>0</v>
      </c>
      <c r="R241" s="197">
        <f>SUM(R242:R258)</f>
        <v>0</v>
      </c>
      <c r="T241" s="198">
        <f>SUM(T242:T258)</f>
        <v>0</v>
      </c>
      <c r="AR241" s="193" t="s">
        <v>82</v>
      </c>
      <c r="AT241" s="199" t="s">
        <v>71</v>
      </c>
      <c r="AU241" s="199" t="s">
        <v>95</v>
      </c>
      <c r="AY241" s="193" t="s">
        <v>152</v>
      </c>
      <c r="BK241" s="200">
        <f>SUM(BK242:BK258)</f>
        <v>0</v>
      </c>
    </row>
    <row r="242" spans="2:65" s="1" customFormat="1" ht="16.5" customHeight="1">
      <c r="B242" s="34"/>
      <c r="C242" s="133" t="s">
        <v>1291</v>
      </c>
      <c r="D242" s="133" t="s">
        <v>154</v>
      </c>
      <c r="E242" s="134" t="s">
        <v>1292</v>
      </c>
      <c r="F242" s="135" t="s">
        <v>1293</v>
      </c>
      <c r="G242" s="136" t="s">
        <v>416</v>
      </c>
      <c r="H242" s="137">
        <v>870</v>
      </c>
      <c r="I242" s="138"/>
      <c r="J242" s="139">
        <f t="shared" ref="J242:J258" si="40">ROUND(I242*H242,2)</f>
        <v>0</v>
      </c>
      <c r="K242" s="135" t="s">
        <v>19</v>
      </c>
      <c r="L242" s="34"/>
      <c r="M242" s="140" t="s">
        <v>19</v>
      </c>
      <c r="N242" s="141" t="s">
        <v>43</v>
      </c>
      <c r="P242" s="142">
        <f t="shared" ref="P242:P258" si="41">O242*H242</f>
        <v>0</v>
      </c>
      <c r="Q242" s="142">
        <v>0</v>
      </c>
      <c r="R242" s="142">
        <f t="shared" ref="R242:R258" si="42">Q242*H242</f>
        <v>0</v>
      </c>
      <c r="S242" s="142">
        <v>0</v>
      </c>
      <c r="T242" s="143">
        <f t="shared" ref="T242:T258" si="43">S242*H242</f>
        <v>0</v>
      </c>
      <c r="AR242" s="144" t="s">
        <v>274</v>
      </c>
      <c r="AT242" s="144" t="s">
        <v>154</v>
      </c>
      <c r="AU242" s="144" t="s">
        <v>159</v>
      </c>
      <c r="AY242" s="19" t="s">
        <v>152</v>
      </c>
      <c r="BE242" s="145">
        <f t="shared" ref="BE242:BE258" si="44">IF(N242="základní",J242,0)</f>
        <v>0</v>
      </c>
      <c r="BF242" s="145">
        <f t="shared" ref="BF242:BF258" si="45">IF(N242="snížená",J242,0)</f>
        <v>0</v>
      </c>
      <c r="BG242" s="145">
        <f t="shared" ref="BG242:BG258" si="46">IF(N242="zákl. přenesená",J242,0)</f>
        <v>0</v>
      </c>
      <c r="BH242" s="145">
        <f t="shared" ref="BH242:BH258" si="47">IF(N242="sníž. přenesená",J242,0)</f>
        <v>0</v>
      </c>
      <c r="BI242" s="145">
        <f t="shared" ref="BI242:BI258" si="48">IF(N242="nulová",J242,0)</f>
        <v>0</v>
      </c>
      <c r="BJ242" s="19" t="s">
        <v>80</v>
      </c>
      <c r="BK242" s="145">
        <f t="shared" ref="BK242:BK258" si="49">ROUND(I242*H242,2)</f>
        <v>0</v>
      </c>
      <c r="BL242" s="19" t="s">
        <v>274</v>
      </c>
      <c r="BM242" s="144" t="s">
        <v>1294</v>
      </c>
    </row>
    <row r="243" spans="2:65" s="1" customFormat="1" ht="16.5" customHeight="1">
      <c r="B243" s="34"/>
      <c r="C243" s="133" t="s">
        <v>1295</v>
      </c>
      <c r="D243" s="133" t="s">
        <v>154</v>
      </c>
      <c r="E243" s="134" t="s">
        <v>1296</v>
      </c>
      <c r="F243" s="135" t="s">
        <v>1297</v>
      </c>
      <c r="G243" s="136" t="s">
        <v>416</v>
      </c>
      <c r="H243" s="137">
        <v>3565</v>
      </c>
      <c r="I243" s="138"/>
      <c r="J243" s="139">
        <f t="shared" si="40"/>
        <v>0</v>
      </c>
      <c r="K243" s="135" t="s">
        <v>19</v>
      </c>
      <c r="L243" s="34"/>
      <c r="M243" s="140" t="s">
        <v>19</v>
      </c>
      <c r="N243" s="141" t="s">
        <v>43</v>
      </c>
      <c r="P243" s="142">
        <f t="shared" si="41"/>
        <v>0</v>
      </c>
      <c r="Q243" s="142">
        <v>0</v>
      </c>
      <c r="R243" s="142">
        <f t="shared" si="42"/>
        <v>0</v>
      </c>
      <c r="S243" s="142">
        <v>0</v>
      </c>
      <c r="T243" s="143">
        <f t="shared" si="43"/>
        <v>0</v>
      </c>
      <c r="AR243" s="144" t="s">
        <v>274</v>
      </c>
      <c r="AT243" s="144" t="s">
        <v>154</v>
      </c>
      <c r="AU243" s="144" t="s">
        <v>159</v>
      </c>
      <c r="AY243" s="19" t="s">
        <v>152</v>
      </c>
      <c r="BE243" s="145">
        <f t="shared" si="44"/>
        <v>0</v>
      </c>
      <c r="BF243" s="145">
        <f t="shared" si="45"/>
        <v>0</v>
      </c>
      <c r="BG243" s="145">
        <f t="shared" si="46"/>
        <v>0</v>
      </c>
      <c r="BH243" s="145">
        <f t="shared" si="47"/>
        <v>0</v>
      </c>
      <c r="BI243" s="145">
        <f t="shared" si="48"/>
        <v>0</v>
      </c>
      <c r="BJ243" s="19" t="s">
        <v>80</v>
      </c>
      <c r="BK243" s="145">
        <f t="shared" si="49"/>
        <v>0</v>
      </c>
      <c r="BL243" s="19" t="s">
        <v>274</v>
      </c>
      <c r="BM243" s="144" t="s">
        <v>1298</v>
      </c>
    </row>
    <row r="244" spans="2:65" s="1" customFormat="1" ht="16.5" customHeight="1">
      <c r="B244" s="34"/>
      <c r="C244" s="133" t="s">
        <v>1299</v>
      </c>
      <c r="D244" s="133" t="s">
        <v>154</v>
      </c>
      <c r="E244" s="134" t="s">
        <v>1300</v>
      </c>
      <c r="F244" s="135" t="s">
        <v>1301</v>
      </c>
      <c r="G244" s="136" t="s">
        <v>416</v>
      </c>
      <c r="H244" s="137">
        <v>3890</v>
      </c>
      <c r="I244" s="138"/>
      <c r="J244" s="139">
        <f t="shared" si="40"/>
        <v>0</v>
      </c>
      <c r="K244" s="135" t="s">
        <v>19</v>
      </c>
      <c r="L244" s="34"/>
      <c r="M244" s="140" t="s">
        <v>19</v>
      </c>
      <c r="N244" s="141" t="s">
        <v>43</v>
      </c>
      <c r="P244" s="142">
        <f t="shared" si="41"/>
        <v>0</v>
      </c>
      <c r="Q244" s="142">
        <v>0</v>
      </c>
      <c r="R244" s="142">
        <f t="shared" si="42"/>
        <v>0</v>
      </c>
      <c r="S244" s="142">
        <v>0</v>
      </c>
      <c r="T244" s="143">
        <f t="shared" si="43"/>
        <v>0</v>
      </c>
      <c r="AR244" s="144" t="s">
        <v>274</v>
      </c>
      <c r="AT244" s="144" t="s">
        <v>154</v>
      </c>
      <c r="AU244" s="144" t="s">
        <v>159</v>
      </c>
      <c r="AY244" s="19" t="s">
        <v>152</v>
      </c>
      <c r="BE244" s="145">
        <f t="shared" si="44"/>
        <v>0</v>
      </c>
      <c r="BF244" s="145">
        <f t="shared" si="45"/>
        <v>0</v>
      </c>
      <c r="BG244" s="145">
        <f t="shared" si="46"/>
        <v>0</v>
      </c>
      <c r="BH244" s="145">
        <f t="shared" si="47"/>
        <v>0</v>
      </c>
      <c r="BI244" s="145">
        <f t="shared" si="48"/>
        <v>0</v>
      </c>
      <c r="BJ244" s="19" t="s">
        <v>80</v>
      </c>
      <c r="BK244" s="145">
        <f t="shared" si="49"/>
        <v>0</v>
      </c>
      <c r="BL244" s="19" t="s">
        <v>274</v>
      </c>
      <c r="BM244" s="144" t="s">
        <v>1302</v>
      </c>
    </row>
    <row r="245" spans="2:65" s="1" customFormat="1" ht="16.5" customHeight="1">
      <c r="B245" s="34"/>
      <c r="C245" s="133" t="s">
        <v>1303</v>
      </c>
      <c r="D245" s="133" t="s">
        <v>154</v>
      </c>
      <c r="E245" s="134" t="s">
        <v>1304</v>
      </c>
      <c r="F245" s="135" t="s">
        <v>1305</v>
      </c>
      <c r="G245" s="136" t="s">
        <v>416</v>
      </c>
      <c r="H245" s="137">
        <v>520</v>
      </c>
      <c r="I245" s="138"/>
      <c r="J245" s="139">
        <f t="shared" si="40"/>
        <v>0</v>
      </c>
      <c r="K245" s="135" t="s">
        <v>19</v>
      </c>
      <c r="L245" s="34"/>
      <c r="M245" s="140" t="s">
        <v>19</v>
      </c>
      <c r="N245" s="141" t="s">
        <v>43</v>
      </c>
      <c r="P245" s="142">
        <f t="shared" si="41"/>
        <v>0</v>
      </c>
      <c r="Q245" s="142">
        <v>0</v>
      </c>
      <c r="R245" s="142">
        <f t="shared" si="42"/>
        <v>0</v>
      </c>
      <c r="S245" s="142">
        <v>0</v>
      </c>
      <c r="T245" s="143">
        <f t="shared" si="43"/>
        <v>0</v>
      </c>
      <c r="AR245" s="144" t="s">
        <v>274</v>
      </c>
      <c r="AT245" s="144" t="s">
        <v>154</v>
      </c>
      <c r="AU245" s="144" t="s">
        <v>159</v>
      </c>
      <c r="AY245" s="19" t="s">
        <v>152</v>
      </c>
      <c r="BE245" s="145">
        <f t="shared" si="44"/>
        <v>0</v>
      </c>
      <c r="BF245" s="145">
        <f t="shared" si="45"/>
        <v>0</v>
      </c>
      <c r="BG245" s="145">
        <f t="shared" si="46"/>
        <v>0</v>
      </c>
      <c r="BH245" s="145">
        <f t="shared" si="47"/>
        <v>0</v>
      </c>
      <c r="BI245" s="145">
        <f t="shared" si="48"/>
        <v>0</v>
      </c>
      <c r="BJ245" s="19" t="s">
        <v>80</v>
      </c>
      <c r="BK245" s="145">
        <f t="shared" si="49"/>
        <v>0</v>
      </c>
      <c r="BL245" s="19" t="s">
        <v>274</v>
      </c>
      <c r="BM245" s="144" t="s">
        <v>1306</v>
      </c>
    </row>
    <row r="246" spans="2:65" s="1" customFormat="1" ht="16.5" customHeight="1">
      <c r="B246" s="34"/>
      <c r="C246" s="133" t="s">
        <v>1307</v>
      </c>
      <c r="D246" s="133" t="s">
        <v>154</v>
      </c>
      <c r="E246" s="134" t="s">
        <v>1308</v>
      </c>
      <c r="F246" s="135" t="s">
        <v>1309</v>
      </c>
      <c r="G246" s="136" t="s">
        <v>416</v>
      </c>
      <c r="H246" s="137">
        <v>25</v>
      </c>
      <c r="I246" s="138"/>
      <c r="J246" s="139">
        <f t="shared" si="40"/>
        <v>0</v>
      </c>
      <c r="K246" s="135" t="s">
        <v>19</v>
      </c>
      <c r="L246" s="34"/>
      <c r="M246" s="140" t="s">
        <v>19</v>
      </c>
      <c r="N246" s="141" t="s">
        <v>43</v>
      </c>
      <c r="P246" s="142">
        <f t="shared" si="41"/>
        <v>0</v>
      </c>
      <c r="Q246" s="142">
        <v>0</v>
      </c>
      <c r="R246" s="142">
        <f t="shared" si="42"/>
        <v>0</v>
      </c>
      <c r="S246" s="142">
        <v>0</v>
      </c>
      <c r="T246" s="143">
        <f t="shared" si="43"/>
        <v>0</v>
      </c>
      <c r="AR246" s="144" t="s">
        <v>274</v>
      </c>
      <c r="AT246" s="144" t="s">
        <v>154</v>
      </c>
      <c r="AU246" s="144" t="s">
        <v>159</v>
      </c>
      <c r="AY246" s="19" t="s">
        <v>152</v>
      </c>
      <c r="BE246" s="145">
        <f t="shared" si="44"/>
        <v>0</v>
      </c>
      <c r="BF246" s="145">
        <f t="shared" si="45"/>
        <v>0</v>
      </c>
      <c r="BG246" s="145">
        <f t="shared" si="46"/>
        <v>0</v>
      </c>
      <c r="BH246" s="145">
        <f t="shared" si="47"/>
        <v>0</v>
      </c>
      <c r="BI246" s="145">
        <f t="shared" si="48"/>
        <v>0</v>
      </c>
      <c r="BJ246" s="19" t="s">
        <v>80</v>
      </c>
      <c r="BK246" s="145">
        <f t="shared" si="49"/>
        <v>0</v>
      </c>
      <c r="BL246" s="19" t="s">
        <v>274</v>
      </c>
      <c r="BM246" s="144" t="s">
        <v>1310</v>
      </c>
    </row>
    <row r="247" spans="2:65" s="1" customFormat="1" ht="16.5" customHeight="1">
      <c r="B247" s="34"/>
      <c r="C247" s="133" t="s">
        <v>1311</v>
      </c>
      <c r="D247" s="133" t="s">
        <v>154</v>
      </c>
      <c r="E247" s="134" t="s">
        <v>1312</v>
      </c>
      <c r="F247" s="135" t="s">
        <v>1061</v>
      </c>
      <c r="G247" s="136" t="s">
        <v>416</v>
      </c>
      <c r="H247" s="137">
        <v>35</v>
      </c>
      <c r="I247" s="138"/>
      <c r="J247" s="139">
        <f t="shared" si="40"/>
        <v>0</v>
      </c>
      <c r="K247" s="135" t="s">
        <v>19</v>
      </c>
      <c r="L247" s="34"/>
      <c r="M247" s="140" t="s">
        <v>19</v>
      </c>
      <c r="N247" s="141" t="s">
        <v>43</v>
      </c>
      <c r="P247" s="142">
        <f t="shared" si="41"/>
        <v>0</v>
      </c>
      <c r="Q247" s="142">
        <v>0</v>
      </c>
      <c r="R247" s="142">
        <f t="shared" si="42"/>
        <v>0</v>
      </c>
      <c r="S247" s="142">
        <v>0</v>
      </c>
      <c r="T247" s="143">
        <f t="shared" si="43"/>
        <v>0</v>
      </c>
      <c r="AR247" s="144" t="s">
        <v>274</v>
      </c>
      <c r="AT247" s="144" t="s">
        <v>154</v>
      </c>
      <c r="AU247" s="144" t="s">
        <v>159</v>
      </c>
      <c r="AY247" s="19" t="s">
        <v>152</v>
      </c>
      <c r="BE247" s="145">
        <f t="shared" si="44"/>
        <v>0</v>
      </c>
      <c r="BF247" s="145">
        <f t="shared" si="45"/>
        <v>0</v>
      </c>
      <c r="BG247" s="145">
        <f t="shared" si="46"/>
        <v>0</v>
      </c>
      <c r="BH247" s="145">
        <f t="shared" si="47"/>
        <v>0</v>
      </c>
      <c r="BI247" s="145">
        <f t="shared" si="48"/>
        <v>0</v>
      </c>
      <c r="BJ247" s="19" t="s">
        <v>80</v>
      </c>
      <c r="BK247" s="145">
        <f t="shared" si="49"/>
        <v>0</v>
      </c>
      <c r="BL247" s="19" t="s">
        <v>274</v>
      </c>
      <c r="BM247" s="144" t="s">
        <v>1313</v>
      </c>
    </row>
    <row r="248" spans="2:65" s="1" customFormat="1" ht="16.5" customHeight="1">
      <c r="B248" s="34"/>
      <c r="C248" s="133" t="s">
        <v>1314</v>
      </c>
      <c r="D248" s="133" t="s">
        <v>154</v>
      </c>
      <c r="E248" s="134" t="s">
        <v>1315</v>
      </c>
      <c r="F248" s="135" t="s">
        <v>1064</v>
      </c>
      <c r="G248" s="136" t="s">
        <v>416</v>
      </c>
      <c r="H248" s="137">
        <v>35</v>
      </c>
      <c r="I248" s="138"/>
      <c r="J248" s="139">
        <f t="shared" si="40"/>
        <v>0</v>
      </c>
      <c r="K248" s="135" t="s">
        <v>19</v>
      </c>
      <c r="L248" s="34"/>
      <c r="M248" s="140" t="s">
        <v>19</v>
      </c>
      <c r="N248" s="141" t="s">
        <v>43</v>
      </c>
      <c r="P248" s="142">
        <f t="shared" si="41"/>
        <v>0</v>
      </c>
      <c r="Q248" s="142">
        <v>0</v>
      </c>
      <c r="R248" s="142">
        <f t="shared" si="42"/>
        <v>0</v>
      </c>
      <c r="S248" s="142">
        <v>0</v>
      </c>
      <c r="T248" s="143">
        <f t="shared" si="43"/>
        <v>0</v>
      </c>
      <c r="AR248" s="144" t="s">
        <v>274</v>
      </c>
      <c r="AT248" s="144" t="s">
        <v>154</v>
      </c>
      <c r="AU248" s="144" t="s">
        <v>159</v>
      </c>
      <c r="AY248" s="19" t="s">
        <v>152</v>
      </c>
      <c r="BE248" s="145">
        <f t="shared" si="44"/>
        <v>0</v>
      </c>
      <c r="BF248" s="145">
        <f t="shared" si="45"/>
        <v>0</v>
      </c>
      <c r="BG248" s="145">
        <f t="shared" si="46"/>
        <v>0</v>
      </c>
      <c r="BH248" s="145">
        <f t="shared" si="47"/>
        <v>0</v>
      </c>
      <c r="BI248" s="145">
        <f t="shared" si="48"/>
        <v>0</v>
      </c>
      <c r="BJ248" s="19" t="s">
        <v>80</v>
      </c>
      <c r="BK248" s="145">
        <f t="shared" si="49"/>
        <v>0</v>
      </c>
      <c r="BL248" s="19" t="s">
        <v>274</v>
      </c>
      <c r="BM248" s="144" t="s">
        <v>1316</v>
      </c>
    </row>
    <row r="249" spans="2:65" s="1" customFormat="1" ht="16.5" customHeight="1">
      <c r="B249" s="34"/>
      <c r="C249" s="133" t="s">
        <v>1317</v>
      </c>
      <c r="D249" s="133" t="s">
        <v>154</v>
      </c>
      <c r="E249" s="134" t="s">
        <v>1318</v>
      </c>
      <c r="F249" s="135" t="s">
        <v>1319</v>
      </c>
      <c r="G249" s="136" t="s">
        <v>416</v>
      </c>
      <c r="H249" s="137">
        <v>16</v>
      </c>
      <c r="I249" s="138"/>
      <c r="J249" s="139">
        <f t="shared" si="40"/>
        <v>0</v>
      </c>
      <c r="K249" s="135" t="s">
        <v>19</v>
      </c>
      <c r="L249" s="34"/>
      <c r="M249" s="140" t="s">
        <v>19</v>
      </c>
      <c r="N249" s="141" t="s">
        <v>43</v>
      </c>
      <c r="P249" s="142">
        <f t="shared" si="41"/>
        <v>0</v>
      </c>
      <c r="Q249" s="142">
        <v>0</v>
      </c>
      <c r="R249" s="142">
        <f t="shared" si="42"/>
        <v>0</v>
      </c>
      <c r="S249" s="142">
        <v>0</v>
      </c>
      <c r="T249" s="143">
        <f t="shared" si="43"/>
        <v>0</v>
      </c>
      <c r="AR249" s="144" t="s">
        <v>274</v>
      </c>
      <c r="AT249" s="144" t="s">
        <v>154</v>
      </c>
      <c r="AU249" s="144" t="s">
        <v>159</v>
      </c>
      <c r="AY249" s="19" t="s">
        <v>152</v>
      </c>
      <c r="BE249" s="145">
        <f t="shared" si="44"/>
        <v>0</v>
      </c>
      <c r="BF249" s="145">
        <f t="shared" si="45"/>
        <v>0</v>
      </c>
      <c r="BG249" s="145">
        <f t="shared" si="46"/>
        <v>0</v>
      </c>
      <c r="BH249" s="145">
        <f t="shared" si="47"/>
        <v>0</v>
      </c>
      <c r="BI249" s="145">
        <f t="shared" si="48"/>
        <v>0</v>
      </c>
      <c r="BJ249" s="19" t="s">
        <v>80</v>
      </c>
      <c r="BK249" s="145">
        <f t="shared" si="49"/>
        <v>0</v>
      </c>
      <c r="BL249" s="19" t="s">
        <v>274</v>
      </c>
      <c r="BM249" s="144" t="s">
        <v>1320</v>
      </c>
    </row>
    <row r="250" spans="2:65" s="1" customFormat="1" ht="16.5" customHeight="1">
      <c r="B250" s="34"/>
      <c r="C250" s="133" t="s">
        <v>1321</v>
      </c>
      <c r="D250" s="133" t="s">
        <v>154</v>
      </c>
      <c r="E250" s="134" t="s">
        <v>1322</v>
      </c>
      <c r="F250" s="135" t="s">
        <v>1323</v>
      </c>
      <c r="G250" s="136" t="s">
        <v>416</v>
      </c>
      <c r="H250" s="137">
        <v>3</v>
      </c>
      <c r="I250" s="138"/>
      <c r="J250" s="139">
        <f t="shared" si="40"/>
        <v>0</v>
      </c>
      <c r="K250" s="135" t="s">
        <v>19</v>
      </c>
      <c r="L250" s="34"/>
      <c r="M250" s="140" t="s">
        <v>19</v>
      </c>
      <c r="N250" s="141" t="s">
        <v>43</v>
      </c>
      <c r="P250" s="142">
        <f t="shared" si="41"/>
        <v>0</v>
      </c>
      <c r="Q250" s="142">
        <v>0</v>
      </c>
      <c r="R250" s="142">
        <f t="shared" si="42"/>
        <v>0</v>
      </c>
      <c r="S250" s="142">
        <v>0</v>
      </c>
      <c r="T250" s="143">
        <f t="shared" si="43"/>
        <v>0</v>
      </c>
      <c r="AR250" s="144" t="s">
        <v>274</v>
      </c>
      <c r="AT250" s="144" t="s">
        <v>154</v>
      </c>
      <c r="AU250" s="144" t="s">
        <v>159</v>
      </c>
      <c r="AY250" s="19" t="s">
        <v>152</v>
      </c>
      <c r="BE250" s="145">
        <f t="shared" si="44"/>
        <v>0</v>
      </c>
      <c r="BF250" s="145">
        <f t="shared" si="45"/>
        <v>0</v>
      </c>
      <c r="BG250" s="145">
        <f t="shared" si="46"/>
        <v>0</v>
      </c>
      <c r="BH250" s="145">
        <f t="shared" si="47"/>
        <v>0</v>
      </c>
      <c r="BI250" s="145">
        <f t="shared" si="48"/>
        <v>0</v>
      </c>
      <c r="BJ250" s="19" t="s">
        <v>80</v>
      </c>
      <c r="BK250" s="145">
        <f t="shared" si="49"/>
        <v>0</v>
      </c>
      <c r="BL250" s="19" t="s">
        <v>274</v>
      </c>
      <c r="BM250" s="144" t="s">
        <v>1324</v>
      </c>
    </row>
    <row r="251" spans="2:65" s="1" customFormat="1" ht="16.5" customHeight="1">
      <c r="B251" s="34"/>
      <c r="C251" s="133" t="s">
        <v>1325</v>
      </c>
      <c r="D251" s="133" t="s">
        <v>154</v>
      </c>
      <c r="E251" s="134" t="s">
        <v>1326</v>
      </c>
      <c r="F251" s="135" t="s">
        <v>1075</v>
      </c>
      <c r="G251" s="136" t="s">
        <v>416</v>
      </c>
      <c r="H251" s="137">
        <v>135</v>
      </c>
      <c r="I251" s="138"/>
      <c r="J251" s="139">
        <f t="shared" si="40"/>
        <v>0</v>
      </c>
      <c r="K251" s="135" t="s">
        <v>19</v>
      </c>
      <c r="L251" s="34"/>
      <c r="M251" s="140" t="s">
        <v>19</v>
      </c>
      <c r="N251" s="141" t="s">
        <v>43</v>
      </c>
      <c r="P251" s="142">
        <f t="shared" si="41"/>
        <v>0</v>
      </c>
      <c r="Q251" s="142">
        <v>0</v>
      </c>
      <c r="R251" s="142">
        <f t="shared" si="42"/>
        <v>0</v>
      </c>
      <c r="S251" s="142">
        <v>0</v>
      </c>
      <c r="T251" s="143">
        <f t="shared" si="43"/>
        <v>0</v>
      </c>
      <c r="AR251" s="144" t="s">
        <v>274</v>
      </c>
      <c r="AT251" s="144" t="s">
        <v>154</v>
      </c>
      <c r="AU251" s="144" t="s">
        <v>159</v>
      </c>
      <c r="AY251" s="19" t="s">
        <v>152</v>
      </c>
      <c r="BE251" s="145">
        <f t="shared" si="44"/>
        <v>0</v>
      </c>
      <c r="BF251" s="145">
        <f t="shared" si="45"/>
        <v>0</v>
      </c>
      <c r="BG251" s="145">
        <f t="shared" si="46"/>
        <v>0</v>
      </c>
      <c r="BH251" s="145">
        <f t="shared" si="47"/>
        <v>0</v>
      </c>
      <c r="BI251" s="145">
        <f t="shared" si="48"/>
        <v>0</v>
      </c>
      <c r="BJ251" s="19" t="s">
        <v>80</v>
      </c>
      <c r="BK251" s="145">
        <f t="shared" si="49"/>
        <v>0</v>
      </c>
      <c r="BL251" s="19" t="s">
        <v>274</v>
      </c>
      <c r="BM251" s="144" t="s">
        <v>1327</v>
      </c>
    </row>
    <row r="252" spans="2:65" s="1" customFormat="1" ht="16.5" customHeight="1">
      <c r="B252" s="34"/>
      <c r="C252" s="133" t="s">
        <v>1328</v>
      </c>
      <c r="D252" s="133" t="s">
        <v>154</v>
      </c>
      <c r="E252" s="134" t="s">
        <v>1329</v>
      </c>
      <c r="F252" s="135" t="s">
        <v>1079</v>
      </c>
      <c r="G252" s="136" t="s">
        <v>416</v>
      </c>
      <c r="H252" s="137">
        <v>345</v>
      </c>
      <c r="I252" s="138"/>
      <c r="J252" s="139">
        <f t="shared" si="40"/>
        <v>0</v>
      </c>
      <c r="K252" s="135" t="s">
        <v>19</v>
      </c>
      <c r="L252" s="34"/>
      <c r="M252" s="140" t="s">
        <v>19</v>
      </c>
      <c r="N252" s="141" t="s">
        <v>43</v>
      </c>
      <c r="P252" s="142">
        <f t="shared" si="41"/>
        <v>0</v>
      </c>
      <c r="Q252" s="142">
        <v>0</v>
      </c>
      <c r="R252" s="142">
        <f t="shared" si="42"/>
        <v>0</v>
      </c>
      <c r="S252" s="142">
        <v>0</v>
      </c>
      <c r="T252" s="143">
        <f t="shared" si="43"/>
        <v>0</v>
      </c>
      <c r="AR252" s="144" t="s">
        <v>274</v>
      </c>
      <c r="AT252" s="144" t="s">
        <v>154</v>
      </c>
      <c r="AU252" s="144" t="s">
        <v>159</v>
      </c>
      <c r="AY252" s="19" t="s">
        <v>152</v>
      </c>
      <c r="BE252" s="145">
        <f t="shared" si="44"/>
        <v>0</v>
      </c>
      <c r="BF252" s="145">
        <f t="shared" si="45"/>
        <v>0</v>
      </c>
      <c r="BG252" s="145">
        <f t="shared" si="46"/>
        <v>0</v>
      </c>
      <c r="BH252" s="145">
        <f t="shared" si="47"/>
        <v>0</v>
      </c>
      <c r="BI252" s="145">
        <f t="shared" si="48"/>
        <v>0</v>
      </c>
      <c r="BJ252" s="19" t="s">
        <v>80</v>
      </c>
      <c r="BK252" s="145">
        <f t="shared" si="49"/>
        <v>0</v>
      </c>
      <c r="BL252" s="19" t="s">
        <v>274</v>
      </c>
      <c r="BM252" s="144" t="s">
        <v>1330</v>
      </c>
    </row>
    <row r="253" spans="2:65" s="1" customFormat="1" ht="16.5" customHeight="1">
      <c r="B253" s="34"/>
      <c r="C253" s="133" t="s">
        <v>1331</v>
      </c>
      <c r="D253" s="133" t="s">
        <v>154</v>
      </c>
      <c r="E253" s="134" t="s">
        <v>1332</v>
      </c>
      <c r="F253" s="135" t="s">
        <v>1083</v>
      </c>
      <c r="G253" s="136" t="s">
        <v>416</v>
      </c>
      <c r="H253" s="137">
        <v>295</v>
      </c>
      <c r="I253" s="138"/>
      <c r="J253" s="139">
        <f t="shared" si="40"/>
        <v>0</v>
      </c>
      <c r="K253" s="135" t="s">
        <v>19</v>
      </c>
      <c r="L253" s="34"/>
      <c r="M253" s="140" t="s">
        <v>19</v>
      </c>
      <c r="N253" s="141" t="s">
        <v>43</v>
      </c>
      <c r="P253" s="142">
        <f t="shared" si="41"/>
        <v>0</v>
      </c>
      <c r="Q253" s="142">
        <v>0</v>
      </c>
      <c r="R253" s="142">
        <f t="shared" si="42"/>
        <v>0</v>
      </c>
      <c r="S253" s="142">
        <v>0</v>
      </c>
      <c r="T253" s="143">
        <f t="shared" si="43"/>
        <v>0</v>
      </c>
      <c r="AR253" s="144" t="s">
        <v>274</v>
      </c>
      <c r="AT253" s="144" t="s">
        <v>154</v>
      </c>
      <c r="AU253" s="144" t="s">
        <v>159</v>
      </c>
      <c r="AY253" s="19" t="s">
        <v>152</v>
      </c>
      <c r="BE253" s="145">
        <f t="shared" si="44"/>
        <v>0</v>
      </c>
      <c r="BF253" s="145">
        <f t="shared" si="45"/>
        <v>0</v>
      </c>
      <c r="BG253" s="145">
        <f t="shared" si="46"/>
        <v>0</v>
      </c>
      <c r="BH253" s="145">
        <f t="shared" si="47"/>
        <v>0</v>
      </c>
      <c r="BI253" s="145">
        <f t="shared" si="48"/>
        <v>0</v>
      </c>
      <c r="BJ253" s="19" t="s">
        <v>80</v>
      </c>
      <c r="BK253" s="145">
        <f t="shared" si="49"/>
        <v>0</v>
      </c>
      <c r="BL253" s="19" t="s">
        <v>274</v>
      </c>
      <c r="BM253" s="144" t="s">
        <v>1333</v>
      </c>
    </row>
    <row r="254" spans="2:65" s="1" customFormat="1" ht="16.5" customHeight="1">
      <c r="B254" s="34"/>
      <c r="C254" s="133" t="s">
        <v>1334</v>
      </c>
      <c r="D254" s="133" t="s">
        <v>154</v>
      </c>
      <c r="E254" s="134" t="s">
        <v>1335</v>
      </c>
      <c r="F254" s="135" t="s">
        <v>1087</v>
      </c>
      <c r="G254" s="136" t="s">
        <v>416</v>
      </c>
      <c r="H254" s="137">
        <v>20</v>
      </c>
      <c r="I254" s="138"/>
      <c r="J254" s="139">
        <f t="shared" si="40"/>
        <v>0</v>
      </c>
      <c r="K254" s="135" t="s">
        <v>19</v>
      </c>
      <c r="L254" s="34"/>
      <c r="M254" s="140" t="s">
        <v>19</v>
      </c>
      <c r="N254" s="141" t="s">
        <v>43</v>
      </c>
      <c r="P254" s="142">
        <f t="shared" si="41"/>
        <v>0</v>
      </c>
      <c r="Q254" s="142">
        <v>0</v>
      </c>
      <c r="R254" s="142">
        <f t="shared" si="42"/>
        <v>0</v>
      </c>
      <c r="S254" s="142">
        <v>0</v>
      </c>
      <c r="T254" s="143">
        <f t="shared" si="43"/>
        <v>0</v>
      </c>
      <c r="AR254" s="144" t="s">
        <v>274</v>
      </c>
      <c r="AT254" s="144" t="s">
        <v>154</v>
      </c>
      <c r="AU254" s="144" t="s">
        <v>159</v>
      </c>
      <c r="AY254" s="19" t="s">
        <v>152</v>
      </c>
      <c r="BE254" s="145">
        <f t="shared" si="44"/>
        <v>0</v>
      </c>
      <c r="BF254" s="145">
        <f t="shared" si="45"/>
        <v>0</v>
      </c>
      <c r="BG254" s="145">
        <f t="shared" si="46"/>
        <v>0</v>
      </c>
      <c r="BH254" s="145">
        <f t="shared" si="47"/>
        <v>0</v>
      </c>
      <c r="BI254" s="145">
        <f t="shared" si="48"/>
        <v>0</v>
      </c>
      <c r="BJ254" s="19" t="s">
        <v>80</v>
      </c>
      <c r="BK254" s="145">
        <f t="shared" si="49"/>
        <v>0</v>
      </c>
      <c r="BL254" s="19" t="s">
        <v>274</v>
      </c>
      <c r="BM254" s="144" t="s">
        <v>1336</v>
      </c>
    </row>
    <row r="255" spans="2:65" s="1" customFormat="1" ht="16.5" customHeight="1">
      <c r="B255" s="34"/>
      <c r="C255" s="133" t="s">
        <v>1337</v>
      </c>
      <c r="D255" s="133" t="s">
        <v>154</v>
      </c>
      <c r="E255" s="134" t="s">
        <v>1338</v>
      </c>
      <c r="F255" s="135" t="s">
        <v>1091</v>
      </c>
      <c r="G255" s="136" t="s">
        <v>416</v>
      </c>
      <c r="H255" s="137">
        <v>230</v>
      </c>
      <c r="I255" s="138"/>
      <c r="J255" s="139">
        <f t="shared" si="40"/>
        <v>0</v>
      </c>
      <c r="K255" s="135" t="s">
        <v>19</v>
      </c>
      <c r="L255" s="34"/>
      <c r="M255" s="140" t="s">
        <v>19</v>
      </c>
      <c r="N255" s="141" t="s">
        <v>43</v>
      </c>
      <c r="P255" s="142">
        <f t="shared" si="41"/>
        <v>0</v>
      </c>
      <c r="Q255" s="142">
        <v>0</v>
      </c>
      <c r="R255" s="142">
        <f t="shared" si="42"/>
        <v>0</v>
      </c>
      <c r="S255" s="142">
        <v>0</v>
      </c>
      <c r="T255" s="143">
        <f t="shared" si="43"/>
        <v>0</v>
      </c>
      <c r="AR255" s="144" t="s">
        <v>274</v>
      </c>
      <c r="AT255" s="144" t="s">
        <v>154</v>
      </c>
      <c r="AU255" s="144" t="s">
        <v>159</v>
      </c>
      <c r="AY255" s="19" t="s">
        <v>152</v>
      </c>
      <c r="BE255" s="145">
        <f t="shared" si="44"/>
        <v>0</v>
      </c>
      <c r="BF255" s="145">
        <f t="shared" si="45"/>
        <v>0</v>
      </c>
      <c r="BG255" s="145">
        <f t="shared" si="46"/>
        <v>0</v>
      </c>
      <c r="BH255" s="145">
        <f t="shared" si="47"/>
        <v>0</v>
      </c>
      <c r="BI255" s="145">
        <f t="shared" si="48"/>
        <v>0</v>
      </c>
      <c r="BJ255" s="19" t="s">
        <v>80</v>
      </c>
      <c r="BK255" s="145">
        <f t="shared" si="49"/>
        <v>0</v>
      </c>
      <c r="BL255" s="19" t="s">
        <v>274</v>
      </c>
      <c r="BM255" s="144" t="s">
        <v>1339</v>
      </c>
    </row>
    <row r="256" spans="2:65" s="1" customFormat="1" ht="16.5" customHeight="1">
      <c r="B256" s="34"/>
      <c r="C256" s="133" t="s">
        <v>1340</v>
      </c>
      <c r="D256" s="133" t="s">
        <v>154</v>
      </c>
      <c r="E256" s="134" t="s">
        <v>1341</v>
      </c>
      <c r="F256" s="135" t="s">
        <v>1095</v>
      </c>
      <c r="G256" s="136" t="s">
        <v>416</v>
      </c>
      <c r="H256" s="137">
        <v>20</v>
      </c>
      <c r="I256" s="138"/>
      <c r="J256" s="139">
        <f t="shared" si="40"/>
        <v>0</v>
      </c>
      <c r="K256" s="135" t="s">
        <v>19</v>
      </c>
      <c r="L256" s="34"/>
      <c r="M256" s="140" t="s">
        <v>19</v>
      </c>
      <c r="N256" s="141" t="s">
        <v>43</v>
      </c>
      <c r="P256" s="142">
        <f t="shared" si="41"/>
        <v>0</v>
      </c>
      <c r="Q256" s="142">
        <v>0</v>
      </c>
      <c r="R256" s="142">
        <f t="shared" si="42"/>
        <v>0</v>
      </c>
      <c r="S256" s="142">
        <v>0</v>
      </c>
      <c r="T256" s="143">
        <f t="shared" si="43"/>
        <v>0</v>
      </c>
      <c r="AR256" s="144" t="s">
        <v>274</v>
      </c>
      <c r="AT256" s="144" t="s">
        <v>154</v>
      </c>
      <c r="AU256" s="144" t="s">
        <v>159</v>
      </c>
      <c r="AY256" s="19" t="s">
        <v>152</v>
      </c>
      <c r="BE256" s="145">
        <f t="shared" si="44"/>
        <v>0</v>
      </c>
      <c r="BF256" s="145">
        <f t="shared" si="45"/>
        <v>0</v>
      </c>
      <c r="BG256" s="145">
        <f t="shared" si="46"/>
        <v>0</v>
      </c>
      <c r="BH256" s="145">
        <f t="shared" si="47"/>
        <v>0</v>
      </c>
      <c r="BI256" s="145">
        <f t="shared" si="48"/>
        <v>0</v>
      </c>
      <c r="BJ256" s="19" t="s">
        <v>80</v>
      </c>
      <c r="BK256" s="145">
        <f t="shared" si="49"/>
        <v>0</v>
      </c>
      <c r="BL256" s="19" t="s">
        <v>274</v>
      </c>
      <c r="BM256" s="144" t="s">
        <v>1342</v>
      </c>
    </row>
    <row r="257" spans="2:65" s="1" customFormat="1" ht="16.5" customHeight="1">
      <c r="B257" s="34"/>
      <c r="C257" s="133" t="s">
        <v>1343</v>
      </c>
      <c r="D257" s="133" t="s">
        <v>154</v>
      </c>
      <c r="E257" s="134" t="s">
        <v>1344</v>
      </c>
      <c r="F257" s="135" t="s">
        <v>1345</v>
      </c>
      <c r="G257" s="136" t="s">
        <v>416</v>
      </c>
      <c r="H257" s="137">
        <v>40</v>
      </c>
      <c r="I257" s="138"/>
      <c r="J257" s="139">
        <f t="shared" si="40"/>
        <v>0</v>
      </c>
      <c r="K257" s="135" t="s">
        <v>19</v>
      </c>
      <c r="L257" s="34"/>
      <c r="M257" s="140" t="s">
        <v>19</v>
      </c>
      <c r="N257" s="141" t="s">
        <v>43</v>
      </c>
      <c r="P257" s="142">
        <f t="shared" si="41"/>
        <v>0</v>
      </c>
      <c r="Q257" s="142">
        <v>0</v>
      </c>
      <c r="R257" s="142">
        <f t="shared" si="42"/>
        <v>0</v>
      </c>
      <c r="S257" s="142">
        <v>0</v>
      </c>
      <c r="T257" s="143">
        <f t="shared" si="43"/>
        <v>0</v>
      </c>
      <c r="AR257" s="144" t="s">
        <v>274</v>
      </c>
      <c r="AT257" s="144" t="s">
        <v>154</v>
      </c>
      <c r="AU257" s="144" t="s">
        <v>159</v>
      </c>
      <c r="AY257" s="19" t="s">
        <v>152</v>
      </c>
      <c r="BE257" s="145">
        <f t="shared" si="44"/>
        <v>0</v>
      </c>
      <c r="BF257" s="145">
        <f t="shared" si="45"/>
        <v>0</v>
      </c>
      <c r="BG257" s="145">
        <f t="shared" si="46"/>
        <v>0</v>
      </c>
      <c r="BH257" s="145">
        <f t="shared" si="47"/>
        <v>0</v>
      </c>
      <c r="BI257" s="145">
        <f t="shared" si="48"/>
        <v>0</v>
      </c>
      <c r="BJ257" s="19" t="s">
        <v>80</v>
      </c>
      <c r="BK257" s="145">
        <f t="shared" si="49"/>
        <v>0</v>
      </c>
      <c r="BL257" s="19" t="s">
        <v>274</v>
      </c>
      <c r="BM257" s="144" t="s">
        <v>1346</v>
      </c>
    </row>
    <row r="258" spans="2:65" s="1" customFormat="1" ht="16.5" customHeight="1">
      <c r="B258" s="34"/>
      <c r="C258" s="133" t="s">
        <v>1347</v>
      </c>
      <c r="D258" s="133" t="s">
        <v>154</v>
      </c>
      <c r="E258" s="134" t="s">
        <v>1348</v>
      </c>
      <c r="F258" s="135" t="s">
        <v>1349</v>
      </c>
      <c r="G258" s="136" t="s">
        <v>416</v>
      </c>
      <c r="H258" s="137">
        <v>5</v>
      </c>
      <c r="I258" s="138"/>
      <c r="J258" s="139">
        <f t="shared" si="40"/>
        <v>0</v>
      </c>
      <c r="K258" s="135" t="s">
        <v>19</v>
      </c>
      <c r="L258" s="34"/>
      <c r="M258" s="140" t="s">
        <v>19</v>
      </c>
      <c r="N258" s="141" t="s">
        <v>43</v>
      </c>
      <c r="P258" s="142">
        <f t="shared" si="41"/>
        <v>0</v>
      </c>
      <c r="Q258" s="142">
        <v>0</v>
      </c>
      <c r="R258" s="142">
        <f t="shared" si="42"/>
        <v>0</v>
      </c>
      <c r="S258" s="142">
        <v>0</v>
      </c>
      <c r="T258" s="143">
        <f t="shared" si="43"/>
        <v>0</v>
      </c>
      <c r="AR258" s="144" t="s">
        <v>274</v>
      </c>
      <c r="AT258" s="144" t="s">
        <v>154</v>
      </c>
      <c r="AU258" s="144" t="s">
        <v>159</v>
      </c>
      <c r="AY258" s="19" t="s">
        <v>152</v>
      </c>
      <c r="BE258" s="145">
        <f t="shared" si="44"/>
        <v>0</v>
      </c>
      <c r="BF258" s="145">
        <f t="shared" si="45"/>
        <v>0</v>
      </c>
      <c r="BG258" s="145">
        <f t="shared" si="46"/>
        <v>0</v>
      </c>
      <c r="BH258" s="145">
        <f t="shared" si="47"/>
        <v>0</v>
      </c>
      <c r="BI258" s="145">
        <f t="shared" si="48"/>
        <v>0</v>
      </c>
      <c r="BJ258" s="19" t="s">
        <v>80</v>
      </c>
      <c r="BK258" s="145">
        <f t="shared" si="49"/>
        <v>0</v>
      </c>
      <c r="BL258" s="19" t="s">
        <v>274</v>
      </c>
      <c r="BM258" s="144" t="s">
        <v>1350</v>
      </c>
    </row>
    <row r="259" spans="2:65" s="16" customFormat="1" ht="20.9" customHeight="1">
      <c r="B259" s="192"/>
      <c r="D259" s="193" t="s">
        <v>71</v>
      </c>
      <c r="E259" s="193" t="s">
        <v>1351</v>
      </c>
      <c r="F259" s="193" t="s">
        <v>1352</v>
      </c>
      <c r="I259" s="194"/>
      <c r="J259" s="195">
        <f>BK259</f>
        <v>0</v>
      </c>
      <c r="L259" s="192"/>
      <c r="M259" s="196"/>
      <c r="P259" s="197">
        <f>P260</f>
        <v>0</v>
      </c>
      <c r="R259" s="197">
        <f>R260</f>
        <v>0</v>
      </c>
      <c r="T259" s="198">
        <f>T260</f>
        <v>0</v>
      </c>
      <c r="AR259" s="193" t="s">
        <v>82</v>
      </c>
      <c r="AT259" s="199" t="s">
        <v>71</v>
      </c>
      <c r="AU259" s="199" t="s">
        <v>95</v>
      </c>
      <c r="AY259" s="193" t="s">
        <v>152</v>
      </c>
      <c r="BK259" s="200">
        <f>BK260</f>
        <v>0</v>
      </c>
    </row>
    <row r="260" spans="2:65" s="1" customFormat="1" ht="24.15" customHeight="1">
      <c r="B260" s="34"/>
      <c r="C260" s="133" t="s">
        <v>1353</v>
      </c>
      <c r="D260" s="133" t="s">
        <v>154</v>
      </c>
      <c r="E260" s="134" t="s">
        <v>1354</v>
      </c>
      <c r="F260" s="135" t="s">
        <v>338</v>
      </c>
      <c r="G260" s="136" t="s">
        <v>157</v>
      </c>
      <c r="H260" s="137">
        <v>797</v>
      </c>
      <c r="I260" s="138"/>
      <c r="J260" s="139">
        <f>ROUND(I260*H260,2)</f>
        <v>0</v>
      </c>
      <c r="K260" s="135" t="s">
        <v>19</v>
      </c>
      <c r="L260" s="34"/>
      <c r="M260" s="140" t="s">
        <v>19</v>
      </c>
      <c r="N260" s="141" t="s">
        <v>43</v>
      </c>
      <c r="P260" s="142">
        <f>O260*H260</f>
        <v>0</v>
      </c>
      <c r="Q260" s="142">
        <v>0</v>
      </c>
      <c r="R260" s="142">
        <f>Q260*H260</f>
        <v>0</v>
      </c>
      <c r="S260" s="142">
        <v>0</v>
      </c>
      <c r="T260" s="143">
        <f>S260*H260</f>
        <v>0</v>
      </c>
      <c r="AR260" s="144" t="s">
        <v>274</v>
      </c>
      <c r="AT260" s="144" t="s">
        <v>154</v>
      </c>
      <c r="AU260" s="144" t="s">
        <v>159</v>
      </c>
      <c r="AY260" s="19" t="s">
        <v>152</v>
      </c>
      <c r="BE260" s="145">
        <f>IF(N260="základní",J260,0)</f>
        <v>0</v>
      </c>
      <c r="BF260" s="145">
        <f>IF(N260="snížená",J260,0)</f>
        <v>0</v>
      </c>
      <c r="BG260" s="145">
        <f>IF(N260="zákl. přenesená",J260,0)</f>
        <v>0</v>
      </c>
      <c r="BH260" s="145">
        <f>IF(N260="sníž. přenesená",J260,0)</f>
        <v>0</v>
      </c>
      <c r="BI260" s="145">
        <f>IF(N260="nulová",J260,0)</f>
        <v>0</v>
      </c>
      <c r="BJ260" s="19" t="s">
        <v>80</v>
      </c>
      <c r="BK260" s="145">
        <f>ROUND(I260*H260,2)</f>
        <v>0</v>
      </c>
      <c r="BL260" s="19" t="s">
        <v>274</v>
      </c>
      <c r="BM260" s="144" t="s">
        <v>1355</v>
      </c>
    </row>
    <row r="261" spans="2:65" s="16" customFormat="1" ht="20.9" customHeight="1">
      <c r="B261" s="192"/>
      <c r="D261" s="193" t="s">
        <v>71</v>
      </c>
      <c r="E261" s="193" t="s">
        <v>1356</v>
      </c>
      <c r="F261" s="193" t="s">
        <v>1357</v>
      </c>
      <c r="I261" s="194"/>
      <c r="J261" s="195">
        <f>BK261</f>
        <v>0</v>
      </c>
      <c r="L261" s="192"/>
      <c r="M261" s="196"/>
      <c r="P261" s="197">
        <f>SUM(P262:P269)</f>
        <v>0</v>
      </c>
      <c r="R261" s="197">
        <f>SUM(R262:R269)</f>
        <v>0</v>
      </c>
      <c r="T261" s="198">
        <f>SUM(T262:T269)</f>
        <v>0</v>
      </c>
      <c r="AR261" s="193" t="s">
        <v>82</v>
      </c>
      <c r="AT261" s="199" t="s">
        <v>71</v>
      </c>
      <c r="AU261" s="199" t="s">
        <v>95</v>
      </c>
      <c r="AY261" s="193" t="s">
        <v>152</v>
      </c>
      <c r="BK261" s="200">
        <f>SUM(BK262:BK269)</f>
        <v>0</v>
      </c>
    </row>
    <row r="262" spans="2:65" s="1" customFormat="1" ht="16.5" customHeight="1">
      <c r="B262" s="34"/>
      <c r="C262" s="133" t="s">
        <v>1358</v>
      </c>
      <c r="D262" s="133" t="s">
        <v>154</v>
      </c>
      <c r="E262" s="134" t="s">
        <v>1359</v>
      </c>
      <c r="F262" s="135" t="s">
        <v>1360</v>
      </c>
      <c r="G262" s="136" t="s">
        <v>354</v>
      </c>
      <c r="H262" s="137">
        <v>16</v>
      </c>
      <c r="I262" s="138"/>
      <c r="J262" s="139">
        <f t="shared" ref="J262:J269" si="50">ROUND(I262*H262,2)</f>
        <v>0</v>
      </c>
      <c r="K262" s="135" t="s">
        <v>19</v>
      </c>
      <c r="L262" s="34"/>
      <c r="M262" s="140" t="s">
        <v>19</v>
      </c>
      <c r="N262" s="141" t="s">
        <v>43</v>
      </c>
      <c r="P262" s="142">
        <f t="shared" ref="P262:P269" si="51">O262*H262</f>
        <v>0</v>
      </c>
      <c r="Q262" s="142">
        <v>0</v>
      </c>
      <c r="R262" s="142">
        <f t="shared" ref="R262:R269" si="52">Q262*H262</f>
        <v>0</v>
      </c>
      <c r="S262" s="142">
        <v>0</v>
      </c>
      <c r="T262" s="143">
        <f t="shared" ref="T262:T269" si="53">S262*H262</f>
        <v>0</v>
      </c>
      <c r="AR262" s="144" t="s">
        <v>274</v>
      </c>
      <c r="AT262" s="144" t="s">
        <v>154</v>
      </c>
      <c r="AU262" s="144" t="s">
        <v>159</v>
      </c>
      <c r="AY262" s="19" t="s">
        <v>152</v>
      </c>
      <c r="BE262" s="145">
        <f t="shared" ref="BE262:BE269" si="54">IF(N262="základní",J262,0)</f>
        <v>0</v>
      </c>
      <c r="BF262" s="145">
        <f t="shared" ref="BF262:BF269" si="55">IF(N262="snížená",J262,0)</f>
        <v>0</v>
      </c>
      <c r="BG262" s="145">
        <f t="shared" ref="BG262:BG269" si="56">IF(N262="zákl. přenesená",J262,0)</f>
        <v>0</v>
      </c>
      <c r="BH262" s="145">
        <f t="shared" ref="BH262:BH269" si="57">IF(N262="sníž. přenesená",J262,0)</f>
        <v>0</v>
      </c>
      <c r="BI262" s="145">
        <f t="shared" ref="BI262:BI269" si="58">IF(N262="nulová",J262,0)</f>
        <v>0</v>
      </c>
      <c r="BJ262" s="19" t="s">
        <v>80</v>
      </c>
      <c r="BK262" s="145">
        <f t="shared" ref="BK262:BK269" si="59">ROUND(I262*H262,2)</f>
        <v>0</v>
      </c>
      <c r="BL262" s="19" t="s">
        <v>274</v>
      </c>
      <c r="BM262" s="144" t="s">
        <v>1361</v>
      </c>
    </row>
    <row r="263" spans="2:65" s="1" customFormat="1" ht="16.5" customHeight="1">
      <c r="B263" s="34"/>
      <c r="C263" s="133" t="s">
        <v>1362</v>
      </c>
      <c r="D263" s="133" t="s">
        <v>154</v>
      </c>
      <c r="E263" s="134" t="s">
        <v>1363</v>
      </c>
      <c r="F263" s="135" t="s">
        <v>1364</v>
      </c>
      <c r="G263" s="136" t="s">
        <v>354</v>
      </c>
      <c r="H263" s="137">
        <v>24</v>
      </c>
      <c r="I263" s="138"/>
      <c r="J263" s="139">
        <f t="shared" si="50"/>
        <v>0</v>
      </c>
      <c r="K263" s="135" t="s">
        <v>19</v>
      </c>
      <c r="L263" s="34"/>
      <c r="M263" s="140" t="s">
        <v>19</v>
      </c>
      <c r="N263" s="141" t="s">
        <v>43</v>
      </c>
      <c r="P263" s="142">
        <f t="shared" si="51"/>
        <v>0</v>
      </c>
      <c r="Q263" s="142">
        <v>0</v>
      </c>
      <c r="R263" s="142">
        <f t="shared" si="52"/>
        <v>0</v>
      </c>
      <c r="S263" s="142">
        <v>0</v>
      </c>
      <c r="T263" s="143">
        <f t="shared" si="53"/>
        <v>0</v>
      </c>
      <c r="AR263" s="144" t="s">
        <v>274</v>
      </c>
      <c r="AT263" s="144" t="s">
        <v>154</v>
      </c>
      <c r="AU263" s="144" t="s">
        <v>159</v>
      </c>
      <c r="AY263" s="19" t="s">
        <v>152</v>
      </c>
      <c r="BE263" s="145">
        <f t="shared" si="54"/>
        <v>0</v>
      </c>
      <c r="BF263" s="145">
        <f t="shared" si="55"/>
        <v>0</v>
      </c>
      <c r="BG263" s="145">
        <f t="shared" si="56"/>
        <v>0</v>
      </c>
      <c r="BH263" s="145">
        <f t="shared" si="57"/>
        <v>0</v>
      </c>
      <c r="BI263" s="145">
        <f t="shared" si="58"/>
        <v>0</v>
      </c>
      <c r="BJ263" s="19" t="s">
        <v>80</v>
      </c>
      <c r="BK263" s="145">
        <f t="shared" si="59"/>
        <v>0</v>
      </c>
      <c r="BL263" s="19" t="s">
        <v>274</v>
      </c>
      <c r="BM263" s="144" t="s">
        <v>1365</v>
      </c>
    </row>
    <row r="264" spans="2:65" s="1" customFormat="1" ht="16.5" customHeight="1">
      <c r="B264" s="34"/>
      <c r="C264" s="133" t="s">
        <v>1366</v>
      </c>
      <c r="D264" s="133" t="s">
        <v>154</v>
      </c>
      <c r="E264" s="134" t="s">
        <v>1367</v>
      </c>
      <c r="F264" s="135" t="s">
        <v>1368</v>
      </c>
      <c r="G264" s="136" t="s">
        <v>354</v>
      </c>
      <c r="H264" s="137">
        <v>80</v>
      </c>
      <c r="I264" s="138"/>
      <c r="J264" s="139">
        <f t="shared" si="50"/>
        <v>0</v>
      </c>
      <c r="K264" s="135" t="s">
        <v>19</v>
      </c>
      <c r="L264" s="34"/>
      <c r="M264" s="140" t="s">
        <v>19</v>
      </c>
      <c r="N264" s="141" t="s">
        <v>43</v>
      </c>
      <c r="P264" s="142">
        <f t="shared" si="51"/>
        <v>0</v>
      </c>
      <c r="Q264" s="142">
        <v>0</v>
      </c>
      <c r="R264" s="142">
        <f t="shared" si="52"/>
        <v>0</v>
      </c>
      <c r="S264" s="142">
        <v>0</v>
      </c>
      <c r="T264" s="143">
        <f t="shared" si="53"/>
        <v>0</v>
      </c>
      <c r="AR264" s="144" t="s">
        <v>274</v>
      </c>
      <c r="AT264" s="144" t="s">
        <v>154</v>
      </c>
      <c r="AU264" s="144" t="s">
        <v>159</v>
      </c>
      <c r="AY264" s="19" t="s">
        <v>152</v>
      </c>
      <c r="BE264" s="145">
        <f t="shared" si="54"/>
        <v>0</v>
      </c>
      <c r="BF264" s="145">
        <f t="shared" si="55"/>
        <v>0</v>
      </c>
      <c r="BG264" s="145">
        <f t="shared" si="56"/>
        <v>0</v>
      </c>
      <c r="BH264" s="145">
        <f t="shared" si="57"/>
        <v>0</v>
      </c>
      <c r="BI264" s="145">
        <f t="shared" si="58"/>
        <v>0</v>
      </c>
      <c r="BJ264" s="19" t="s">
        <v>80</v>
      </c>
      <c r="BK264" s="145">
        <f t="shared" si="59"/>
        <v>0</v>
      </c>
      <c r="BL264" s="19" t="s">
        <v>274</v>
      </c>
      <c r="BM264" s="144" t="s">
        <v>1369</v>
      </c>
    </row>
    <row r="265" spans="2:65" s="1" customFormat="1" ht="16.5" customHeight="1">
      <c r="B265" s="34"/>
      <c r="C265" s="133" t="s">
        <v>1370</v>
      </c>
      <c r="D265" s="133" t="s">
        <v>154</v>
      </c>
      <c r="E265" s="134" t="s">
        <v>1371</v>
      </c>
      <c r="F265" s="135" t="s">
        <v>1372</v>
      </c>
      <c r="G265" s="136" t="s">
        <v>354</v>
      </c>
      <c r="H265" s="137">
        <v>12</v>
      </c>
      <c r="I265" s="138"/>
      <c r="J265" s="139">
        <f t="shared" si="50"/>
        <v>0</v>
      </c>
      <c r="K265" s="135" t="s">
        <v>19</v>
      </c>
      <c r="L265" s="34"/>
      <c r="M265" s="140" t="s">
        <v>19</v>
      </c>
      <c r="N265" s="141" t="s">
        <v>43</v>
      </c>
      <c r="P265" s="142">
        <f t="shared" si="51"/>
        <v>0</v>
      </c>
      <c r="Q265" s="142">
        <v>0</v>
      </c>
      <c r="R265" s="142">
        <f t="shared" si="52"/>
        <v>0</v>
      </c>
      <c r="S265" s="142">
        <v>0</v>
      </c>
      <c r="T265" s="143">
        <f t="shared" si="53"/>
        <v>0</v>
      </c>
      <c r="AR265" s="144" t="s">
        <v>274</v>
      </c>
      <c r="AT265" s="144" t="s">
        <v>154</v>
      </c>
      <c r="AU265" s="144" t="s">
        <v>159</v>
      </c>
      <c r="AY265" s="19" t="s">
        <v>152</v>
      </c>
      <c r="BE265" s="145">
        <f t="shared" si="54"/>
        <v>0</v>
      </c>
      <c r="BF265" s="145">
        <f t="shared" si="55"/>
        <v>0</v>
      </c>
      <c r="BG265" s="145">
        <f t="shared" si="56"/>
        <v>0</v>
      </c>
      <c r="BH265" s="145">
        <f t="shared" si="57"/>
        <v>0</v>
      </c>
      <c r="BI265" s="145">
        <f t="shared" si="58"/>
        <v>0</v>
      </c>
      <c r="BJ265" s="19" t="s">
        <v>80</v>
      </c>
      <c r="BK265" s="145">
        <f t="shared" si="59"/>
        <v>0</v>
      </c>
      <c r="BL265" s="19" t="s">
        <v>274</v>
      </c>
      <c r="BM265" s="144" t="s">
        <v>1373</v>
      </c>
    </row>
    <row r="266" spans="2:65" s="1" customFormat="1" ht="16.5" customHeight="1">
      <c r="B266" s="34"/>
      <c r="C266" s="133" t="s">
        <v>1374</v>
      </c>
      <c r="D266" s="133" t="s">
        <v>154</v>
      </c>
      <c r="E266" s="134" t="s">
        <v>1375</v>
      </c>
      <c r="F266" s="135" t="s">
        <v>1376</v>
      </c>
      <c r="G266" s="136" t="s">
        <v>354</v>
      </c>
      <c r="H266" s="137">
        <v>32</v>
      </c>
      <c r="I266" s="138"/>
      <c r="J266" s="139">
        <f t="shared" si="50"/>
        <v>0</v>
      </c>
      <c r="K266" s="135" t="s">
        <v>19</v>
      </c>
      <c r="L266" s="34"/>
      <c r="M266" s="140" t="s">
        <v>19</v>
      </c>
      <c r="N266" s="141" t="s">
        <v>43</v>
      </c>
      <c r="P266" s="142">
        <f t="shared" si="51"/>
        <v>0</v>
      </c>
      <c r="Q266" s="142">
        <v>0</v>
      </c>
      <c r="R266" s="142">
        <f t="shared" si="52"/>
        <v>0</v>
      </c>
      <c r="S266" s="142">
        <v>0</v>
      </c>
      <c r="T266" s="143">
        <f t="shared" si="53"/>
        <v>0</v>
      </c>
      <c r="AR266" s="144" t="s">
        <v>274</v>
      </c>
      <c r="AT266" s="144" t="s">
        <v>154</v>
      </c>
      <c r="AU266" s="144" t="s">
        <v>159</v>
      </c>
      <c r="AY266" s="19" t="s">
        <v>152</v>
      </c>
      <c r="BE266" s="145">
        <f t="shared" si="54"/>
        <v>0</v>
      </c>
      <c r="BF266" s="145">
        <f t="shared" si="55"/>
        <v>0</v>
      </c>
      <c r="BG266" s="145">
        <f t="shared" si="56"/>
        <v>0</v>
      </c>
      <c r="BH266" s="145">
        <f t="shared" si="57"/>
        <v>0</v>
      </c>
      <c r="BI266" s="145">
        <f t="shared" si="58"/>
        <v>0</v>
      </c>
      <c r="BJ266" s="19" t="s">
        <v>80</v>
      </c>
      <c r="BK266" s="145">
        <f t="shared" si="59"/>
        <v>0</v>
      </c>
      <c r="BL266" s="19" t="s">
        <v>274</v>
      </c>
      <c r="BM266" s="144" t="s">
        <v>1377</v>
      </c>
    </row>
    <row r="267" spans="2:65" s="1" customFormat="1" ht="16.5" customHeight="1">
      <c r="B267" s="34"/>
      <c r="C267" s="133" t="s">
        <v>1378</v>
      </c>
      <c r="D267" s="133" t="s">
        <v>154</v>
      </c>
      <c r="E267" s="134" t="s">
        <v>1379</v>
      </c>
      <c r="F267" s="135" t="s">
        <v>1380</v>
      </c>
      <c r="G267" s="136" t="s">
        <v>354</v>
      </c>
      <c r="H267" s="137">
        <v>30</v>
      </c>
      <c r="I267" s="138"/>
      <c r="J267" s="139">
        <f t="shared" si="50"/>
        <v>0</v>
      </c>
      <c r="K267" s="135" t="s">
        <v>19</v>
      </c>
      <c r="L267" s="34"/>
      <c r="M267" s="140" t="s">
        <v>19</v>
      </c>
      <c r="N267" s="141" t="s">
        <v>43</v>
      </c>
      <c r="P267" s="142">
        <f t="shared" si="51"/>
        <v>0</v>
      </c>
      <c r="Q267" s="142">
        <v>0</v>
      </c>
      <c r="R267" s="142">
        <f t="shared" si="52"/>
        <v>0</v>
      </c>
      <c r="S267" s="142">
        <v>0</v>
      </c>
      <c r="T267" s="143">
        <f t="shared" si="53"/>
        <v>0</v>
      </c>
      <c r="AR267" s="144" t="s">
        <v>274</v>
      </c>
      <c r="AT267" s="144" t="s">
        <v>154</v>
      </c>
      <c r="AU267" s="144" t="s">
        <v>159</v>
      </c>
      <c r="AY267" s="19" t="s">
        <v>152</v>
      </c>
      <c r="BE267" s="145">
        <f t="shared" si="54"/>
        <v>0</v>
      </c>
      <c r="BF267" s="145">
        <f t="shared" si="55"/>
        <v>0</v>
      </c>
      <c r="BG267" s="145">
        <f t="shared" si="56"/>
        <v>0</v>
      </c>
      <c r="BH267" s="145">
        <f t="shared" si="57"/>
        <v>0</v>
      </c>
      <c r="BI267" s="145">
        <f t="shared" si="58"/>
        <v>0</v>
      </c>
      <c r="BJ267" s="19" t="s">
        <v>80</v>
      </c>
      <c r="BK267" s="145">
        <f t="shared" si="59"/>
        <v>0</v>
      </c>
      <c r="BL267" s="19" t="s">
        <v>274</v>
      </c>
      <c r="BM267" s="144" t="s">
        <v>1381</v>
      </c>
    </row>
    <row r="268" spans="2:65" s="1" customFormat="1" ht="16.5" customHeight="1">
      <c r="B268" s="34"/>
      <c r="C268" s="133" t="s">
        <v>1382</v>
      </c>
      <c r="D268" s="133" t="s">
        <v>154</v>
      </c>
      <c r="E268" s="134" t="s">
        <v>1383</v>
      </c>
      <c r="F268" s="135" t="s">
        <v>1384</v>
      </c>
      <c r="G268" s="136" t="s">
        <v>354</v>
      </c>
      <c r="H268" s="137">
        <v>16</v>
      </c>
      <c r="I268" s="138"/>
      <c r="J268" s="139">
        <f t="shared" si="50"/>
        <v>0</v>
      </c>
      <c r="K268" s="135" t="s">
        <v>19</v>
      </c>
      <c r="L268" s="34"/>
      <c r="M268" s="140" t="s">
        <v>19</v>
      </c>
      <c r="N268" s="141" t="s">
        <v>43</v>
      </c>
      <c r="P268" s="142">
        <f t="shared" si="51"/>
        <v>0</v>
      </c>
      <c r="Q268" s="142">
        <v>0</v>
      </c>
      <c r="R268" s="142">
        <f t="shared" si="52"/>
        <v>0</v>
      </c>
      <c r="S268" s="142">
        <v>0</v>
      </c>
      <c r="T268" s="143">
        <f t="shared" si="53"/>
        <v>0</v>
      </c>
      <c r="AR268" s="144" t="s">
        <v>274</v>
      </c>
      <c r="AT268" s="144" t="s">
        <v>154</v>
      </c>
      <c r="AU268" s="144" t="s">
        <v>159</v>
      </c>
      <c r="AY268" s="19" t="s">
        <v>152</v>
      </c>
      <c r="BE268" s="145">
        <f t="shared" si="54"/>
        <v>0</v>
      </c>
      <c r="BF268" s="145">
        <f t="shared" si="55"/>
        <v>0</v>
      </c>
      <c r="BG268" s="145">
        <f t="shared" si="56"/>
        <v>0</v>
      </c>
      <c r="BH268" s="145">
        <f t="shared" si="57"/>
        <v>0</v>
      </c>
      <c r="BI268" s="145">
        <f t="shared" si="58"/>
        <v>0</v>
      </c>
      <c r="BJ268" s="19" t="s">
        <v>80</v>
      </c>
      <c r="BK268" s="145">
        <f t="shared" si="59"/>
        <v>0</v>
      </c>
      <c r="BL268" s="19" t="s">
        <v>274</v>
      </c>
      <c r="BM268" s="144" t="s">
        <v>1385</v>
      </c>
    </row>
    <row r="269" spans="2:65" s="1" customFormat="1" ht="16.5" customHeight="1">
      <c r="B269" s="34"/>
      <c r="C269" s="133" t="s">
        <v>1386</v>
      </c>
      <c r="D269" s="133" t="s">
        <v>154</v>
      </c>
      <c r="E269" s="134" t="s">
        <v>1387</v>
      </c>
      <c r="F269" s="135" t="s">
        <v>1388</v>
      </c>
      <c r="G269" s="136" t="s">
        <v>354</v>
      </c>
      <c r="H269" s="137">
        <v>12</v>
      </c>
      <c r="I269" s="138"/>
      <c r="J269" s="139">
        <f t="shared" si="50"/>
        <v>0</v>
      </c>
      <c r="K269" s="135" t="s">
        <v>19</v>
      </c>
      <c r="L269" s="34"/>
      <c r="M269" s="201" t="s">
        <v>19</v>
      </c>
      <c r="N269" s="202" t="s">
        <v>43</v>
      </c>
      <c r="O269" s="190"/>
      <c r="P269" s="203">
        <f t="shared" si="51"/>
        <v>0</v>
      </c>
      <c r="Q269" s="203">
        <v>0</v>
      </c>
      <c r="R269" s="203">
        <f t="shared" si="52"/>
        <v>0</v>
      </c>
      <c r="S269" s="203">
        <v>0</v>
      </c>
      <c r="T269" s="204">
        <f t="shared" si="53"/>
        <v>0</v>
      </c>
      <c r="AR269" s="144" t="s">
        <v>274</v>
      </c>
      <c r="AT269" s="144" t="s">
        <v>154</v>
      </c>
      <c r="AU269" s="144" t="s">
        <v>159</v>
      </c>
      <c r="AY269" s="19" t="s">
        <v>152</v>
      </c>
      <c r="BE269" s="145">
        <f t="shared" si="54"/>
        <v>0</v>
      </c>
      <c r="BF269" s="145">
        <f t="shared" si="55"/>
        <v>0</v>
      </c>
      <c r="BG269" s="145">
        <f t="shared" si="56"/>
        <v>0</v>
      </c>
      <c r="BH269" s="145">
        <f t="shared" si="57"/>
        <v>0</v>
      </c>
      <c r="BI269" s="145">
        <f t="shared" si="58"/>
        <v>0</v>
      </c>
      <c r="BJ269" s="19" t="s">
        <v>80</v>
      </c>
      <c r="BK269" s="145">
        <f t="shared" si="59"/>
        <v>0</v>
      </c>
      <c r="BL269" s="19" t="s">
        <v>274</v>
      </c>
      <c r="BM269" s="144" t="s">
        <v>1389</v>
      </c>
    </row>
    <row r="270" spans="2:65" s="1" customFormat="1" ht="7" customHeight="1">
      <c r="B270" s="43"/>
      <c r="C270" s="44"/>
      <c r="D270" s="44"/>
      <c r="E270" s="44"/>
      <c r="F270" s="44"/>
      <c r="G270" s="44"/>
      <c r="H270" s="44"/>
      <c r="I270" s="44"/>
      <c r="J270" s="44"/>
      <c r="K270" s="44"/>
      <c r="L270" s="34"/>
    </row>
  </sheetData>
  <sheetProtection algorithmName="SHA-512" hashValue="OG3LsXAoBwlE8btWLyqoian9rMevho/22/DCyDQTVBgVMGEJvssSET14VbsXpfmdXXswuzgu78qllUAjbV+NmA==" saltValue="luL414vB1y93LcCMxhbn8dYN6MtOYRa6d+NZfMDFtgXryMv1FkI8suTZfkEy6lSvswo6ZEtfuX3kHMfsJOwJ3A==" spinCount="100000" sheet="1" objects="1" scenarios="1" formatColumns="0" formatRows="0" autoFilter="0"/>
  <autoFilter ref="C98:K269" xr:uid="{00000000-0009-0000-0000-000002000000}"/>
  <mergeCells count="12">
    <mergeCell ref="E91:H91"/>
    <mergeCell ref="L2:V2"/>
    <mergeCell ref="E50:H50"/>
    <mergeCell ref="E52:H52"/>
    <mergeCell ref="E54:H54"/>
    <mergeCell ref="E87:H87"/>
    <mergeCell ref="E89:H8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63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AT2" s="19" t="s">
        <v>96</v>
      </c>
    </row>
    <row r="3" spans="2:46" ht="7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pans="2:46" ht="25" customHeight="1">
      <c r="B4" s="22"/>
      <c r="D4" s="23" t="s">
        <v>112</v>
      </c>
      <c r="L4" s="22"/>
      <c r="M4" s="92" t="s">
        <v>10</v>
      </c>
      <c r="AT4" s="19" t="s">
        <v>4</v>
      </c>
    </row>
    <row r="5" spans="2:46" ht="7" customHeight="1">
      <c r="B5" s="22"/>
      <c r="L5" s="22"/>
    </row>
    <row r="6" spans="2:46" ht="12" customHeight="1">
      <c r="B6" s="22"/>
      <c r="D6" s="29" t="s">
        <v>16</v>
      </c>
      <c r="L6" s="22"/>
    </row>
    <row r="7" spans="2:46" ht="16.5" customHeight="1">
      <c r="B7" s="22"/>
      <c r="E7" s="332" t="str">
        <f>'Rekapitulace stavby'!K6</f>
        <v>Mateřská škola křesťanská Opava, Mnišská - rekonstrukce elektroinstalace</v>
      </c>
      <c r="F7" s="333"/>
      <c r="G7" s="333"/>
      <c r="H7" s="333"/>
      <c r="L7" s="22"/>
    </row>
    <row r="8" spans="2:46" ht="12.5">
      <c r="B8" s="22"/>
      <c r="D8" s="29" t="s">
        <v>113</v>
      </c>
      <c r="L8" s="22"/>
    </row>
    <row r="9" spans="2:46" ht="16.5" customHeight="1">
      <c r="B9" s="22"/>
      <c r="E9" s="332" t="s">
        <v>821</v>
      </c>
      <c r="F9" s="302"/>
      <c r="G9" s="302"/>
      <c r="H9" s="302"/>
      <c r="L9" s="22"/>
    </row>
    <row r="10" spans="2:46" ht="12" customHeight="1">
      <c r="B10" s="22"/>
      <c r="D10" s="29" t="s">
        <v>822</v>
      </c>
      <c r="L10" s="22"/>
    </row>
    <row r="11" spans="2:46" s="1" customFormat="1" ht="16.5" customHeight="1">
      <c r="B11" s="34"/>
      <c r="E11" s="330" t="s">
        <v>1390</v>
      </c>
      <c r="F11" s="334"/>
      <c r="G11" s="334"/>
      <c r="H11" s="334"/>
      <c r="L11" s="34"/>
    </row>
    <row r="12" spans="2:46" s="1" customFormat="1" ht="12" customHeight="1">
      <c r="B12" s="34"/>
      <c r="D12" s="29" t="s">
        <v>1391</v>
      </c>
      <c r="L12" s="34"/>
    </row>
    <row r="13" spans="2:46" s="1" customFormat="1" ht="16.5" customHeight="1">
      <c r="B13" s="34"/>
      <c r="E13" s="295" t="s">
        <v>1392</v>
      </c>
      <c r="F13" s="334"/>
      <c r="G13" s="334"/>
      <c r="H13" s="334"/>
      <c r="L13" s="34"/>
    </row>
    <row r="14" spans="2:46" s="1" customFormat="1" ht="10">
      <c r="B14" s="34"/>
      <c r="L14" s="34"/>
    </row>
    <row r="15" spans="2:46" s="1" customFormat="1" ht="12" customHeight="1">
      <c r="B15" s="34"/>
      <c r="D15" s="29" t="s">
        <v>18</v>
      </c>
      <c r="F15" s="27" t="s">
        <v>19</v>
      </c>
      <c r="I15" s="29" t="s">
        <v>20</v>
      </c>
      <c r="J15" s="27" t="s">
        <v>19</v>
      </c>
      <c r="L15" s="34"/>
    </row>
    <row r="16" spans="2:46" s="1" customFormat="1" ht="12" customHeight="1">
      <c r="B16" s="34"/>
      <c r="D16" s="29" t="s">
        <v>21</v>
      </c>
      <c r="F16" s="27" t="s">
        <v>22</v>
      </c>
      <c r="I16" s="29" t="s">
        <v>23</v>
      </c>
      <c r="J16" s="51" t="str">
        <f>'Rekapitulace stavby'!AN8</f>
        <v>30. 3. 2026</v>
      </c>
      <c r="L16" s="34"/>
    </row>
    <row r="17" spans="2:12" s="1" customFormat="1" ht="10.75" customHeight="1">
      <c r="B17" s="34"/>
      <c r="L17" s="34"/>
    </row>
    <row r="18" spans="2:12" s="1" customFormat="1" ht="12" customHeight="1">
      <c r="B18" s="34"/>
      <c r="D18" s="29" t="s">
        <v>25</v>
      </c>
      <c r="I18" s="29" t="s">
        <v>26</v>
      </c>
      <c r="J18" s="27" t="s">
        <v>19</v>
      </c>
      <c r="L18" s="34"/>
    </row>
    <row r="19" spans="2:12" s="1" customFormat="1" ht="18" customHeight="1">
      <c r="B19" s="34"/>
      <c r="E19" s="27" t="s">
        <v>27</v>
      </c>
      <c r="I19" s="29" t="s">
        <v>28</v>
      </c>
      <c r="J19" s="27" t="s">
        <v>19</v>
      </c>
      <c r="L19" s="34"/>
    </row>
    <row r="20" spans="2:12" s="1" customFormat="1" ht="7" customHeight="1">
      <c r="B20" s="34"/>
      <c r="L20" s="34"/>
    </row>
    <row r="21" spans="2:12" s="1" customFormat="1" ht="12" customHeight="1">
      <c r="B21" s="34"/>
      <c r="D21" s="29" t="s">
        <v>29</v>
      </c>
      <c r="I21" s="29" t="s">
        <v>26</v>
      </c>
      <c r="J21" s="30" t="str">
        <f>'Rekapitulace stavby'!AN13</f>
        <v>Vyplň údaj</v>
      </c>
      <c r="L21" s="34"/>
    </row>
    <row r="22" spans="2:12" s="1" customFormat="1" ht="18" customHeight="1">
      <c r="B22" s="34"/>
      <c r="E22" s="335" t="str">
        <f>'Rekapitulace stavby'!E14</f>
        <v>Vyplň údaj</v>
      </c>
      <c r="F22" s="301"/>
      <c r="G22" s="301"/>
      <c r="H22" s="301"/>
      <c r="I22" s="29" t="s">
        <v>28</v>
      </c>
      <c r="J22" s="30" t="str">
        <f>'Rekapitulace stavby'!AN14</f>
        <v>Vyplň údaj</v>
      </c>
      <c r="L22" s="34"/>
    </row>
    <row r="23" spans="2:12" s="1" customFormat="1" ht="7" customHeight="1">
      <c r="B23" s="34"/>
      <c r="L23" s="34"/>
    </row>
    <row r="24" spans="2:12" s="1" customFormat="1" ht="12" customHeight="1">
      <c r="B24" s="34"/>
      <c r="D24" s="29" t="s">
        <v>31</v>
      </c>
      <c r="I24" s="29" t="s">
        <v>26</v>
      </c>
      <c r="J24" s="27" t="s">
        <v>19</v>
      </c>
      <c r="L24" s="34"/>
    </row>
    <row r="25" spans="2:12" s="1" customFormat="1" ht="18" customHeight="1">
      <c r="B25" s="34"/>
      <c r="E25" s="27" t="s">
        <v>32</v>
      </c>
      <c r="I25" s="29" t="s">
        <v>28</v>
      </c>
      <c r="J25" s="27" t="s">
        <v>19</v>
      </c>
      <c r="L25" s="34"/>
    </row>
    <row r="26" spans="2:12" s="1" customFormat="1" ht="7" customHeight="1">
      <c r="B26" s="34"/>
      <c r="L26" s="34"/>
    </row>
    <row r="27" spans="2:12" s="1" customFormat="1" ht="12" customHeight="1">
      <c r="B27" s="34"/>
      <c r="D27" s="29" t="s">
        <v>34</v>
      </c>
      <c r="I27" s="29" t="s">
        <v>26</v>
      </c>
      <c r="J27" s="27" t="str">
        <f>IF('Rekapitulace stavby'!AN19="","",'Rekapitulace stavby'!AN19)</f>
        <v/>
      </c>
      <c r="L27" s="34"/>
    </row>
    <row r="28" spans="2:12" s="1" customFormat="1" ht="18" customHeight="1">
      <c r="B28" s="34"/>
      <c r="E28" s="27" t="str">
        <f>IF('Rekapitulace stavby'!E20="","",'Rekapitulace stavby'!E20)</f>
        <v xml:space="preserve"> </v>
      </c>
      <c r="I28" s="29" t="s">
        <v>28</v>
      </c>
      <c r="J28" s="27" t="str">
        <f>IF('Rekapitulace stavby'!AN20="","",'Rekapitulace stavby'!AN20)</f>
        <v/>
      </c>
      <c r="L28" s="34"/>
    </row>
    <row r="29" spans="2:12" s="1" customFormat="1" ht="7" customHeight="1">
      <c r="B29" s="34"/>
      <c r="L29" s="34"/>
    </row>
    <row r="30" spans="2:12" s="1" customFormat="1" ht="12" customHeight="1">
      <c r="B30" s="34"/>
      <c r="D30" s="29" t="s">
        <v>36</v>
      </c>
      <c r="L30" s="34"/>
    </row>
    <row r="31" spans="2:12" s="7" customFormat="1" ht="47.25" customHeight="1">
      <c r="B31" s="93"/>
      <c r="E31" s="306" t="s">
        <v>37</v>
      </c>
      <c r="F31" s="306"/>
      <c r="G31" s="306"/>
      <c r="H31" s="306"/>
      <c r="L31" s="93"/>
    </row>
    <row r="32" spans="2:12" s="1" customFormat="1" ht="7" customHeight="1">
      <c r="B32" s="34"/>
      <c r="L32" s="34"/>
    </row>
    <row r="33" spans="2:12" s="1" customFormat="1" ht="7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25.4" customHeight="1">
      <c r="B34" s="34"/>
      <c r="D34" s="94" t="s">
        <v>38</v>
      </c>
      <c r="J34" s="65">
        <f>ROUND(J106, 2)</f>
        <v>0</v>
      </c>
      <c r="L34" s="34"/>
    </row>
    <row r="35" spans="2:12" s="1" customFormat="1" ht="7" customHeight="1">
      <c r="B35" s="34"/>
      <c r="D35" s="52"/>
      <c r="E35" s="52"/>
      <c r="F35" s="52"/>
      <c r="G35" s="52"/>
      <c r="H35" s="52"/>
      <c r="I35" s="52"/>
      <c r="J35" s="52"/>
      <c r="K35" s="52"/>
      <c r="L35" s="34"/>
    </row>
    <row r="36" spans="2:12" s="1" customFormat="1" ht="14.4" customHeight="1">
      <c r="B36" s="34"/>
      <c r="F36" s="37" t="s">
        <v>40</v>
      </c>
      <c r="I36" s="37" t="s">
        <v>39</v>
      </c>
      <c r="J36" s="37" t="s">
        <v>41</v>
      </c>
      <c r="L36" s="34"/>
    </row>
    <row r="37" spans="2:12" s="1" customFormat="1" ht="14.4" customHeight="1">
      <c r="B37" s="34"/>
      <c r="D37" s="54" t="s">
        <v>42</v>
      </c>
      <c r="E37" s="29" t="s">
        <v>43</v>
      </c>
      <c r="F37" s="85">
        <f>ROUND((SUM(BE106:BE162)),  2)</f>
        <v>0</v>
      </c>
      <c r="I37" s="95">
        <v>0.21</v>
      </c>
      <c r="J37" s="85">
        <f>ROUND(((SUM(BE106:BE162))*I37),  2)</f>
        <v>0</v>
      </c>
      <c r="L37" s="34"/>
    </row>
    <row r="38" spans="2:12" s="1" customFormat="1" ht="14.4" customHeight="1">
      <c r="B38" s="34"/>
      <c r="E38" s="29" t="s">
        <v>44</v>
      </c>
      <c r="F38" s="85">
        <f>ROUND((SUM(BF106:BF162)),  2)</f>
        <v>0</v>
      </c>
      <c r="I38" s="95">
        <v>0.12</v>
      </c>
      <c r="J38" s="85">
        <f>ROUND(((SUM(BF106:BF162))*I38),  2)</f>
        <v>0</v>
      </c>
      <c r="L38" s="34"/>
    </row>
    <row r="39" spans="2:12" s="1" customFormat="1" ht="14.4" hidden="1" customHeight="1">
      <c r="B39" s="34"/>
      <c r="E39" s="29" t="s">
        <v>45</v>
      </c>
      <c r="F39" s="85">
        <f>ROUND((SUM(BG106:BG162)),  2)</f>
        <v>0</v>
      </c>
      <c r="I39" s="95">
        <v>0.21</v>
      </c>
      <c r="J39" s="85">
        <f>0</f>
        <v>0</v>
      </c>
      <c r="L39" s="34"/>
    </row>
    <row r="40" spans="2:12" s="1" customFormat="1" ht="14.4" hidden="1" customHeight="1">
      <c r="B40" s="34"/>
      <c r="E40" s="29" t="s">
        <v>46</v>
      </c>
      <c r="F40" s="85">
        <f>ROUND((SUM(BH106:BH162)),  2)</f>
        <v>0</v>
      </c>
      <c r="I40" s="95">
        <v>0.12</v>
      </c>
      <c r="J40" s="85">
        <f>0</f>
        <v>0</v>
      </c>
      <c r="L40" s="34"/>
    </row>
    <row r="41" spans="2:12" s="1" customFormat="1" ht="14.4" hidden="1" customHeight="1">
      <c r="B41" s="34"/>
      <c r="E41" s="29" t="s">
        <v>47</v>
      </c>
      <c r="F41" s="85">
        <f>ROUND((SUM(BI106:BI162)),  2)</f>
        <v>0</v>
      </c>
      <c r="I41" s="95">
        <v>0</v>
      </c>
      <c r="J41" s="85">
        <f>0</f>
        <v>0</v>
      </c>
      <c r="L41" s="34"/>
    </row>
    <row r="42" spans="2:12" s="1" customFormat="1" ht="7" customHeight="1">
      <c r="B42" s="34"/>
      <c r="L42" s="34"/>
    </row>
    <row r="43" spans="2:12" s="1" customFormat="1" ht="25.4" customHeight="1">
      <c r="B43" s="34"/>
      <c r="C43" s="96"/>
      <c r="D43" s="97" t="s">
        <v>48</v>
      </c>
      <c r="E43" s="56"/>
      <c r="F43" s="56"/>
      <c r="G43" s="98" t="s">
        <v>49</v>
      </c>
      <c r="H43" s="99" t="s">
        <v>50</v>
      </c>
      <c r="I43" s="56"/>
      <c r="J43" s="100">
        <f>SUM(J34:J41)</f>
        <v>0</v>
      </c>
      <c r="K43" s="101"/>
      <c r="L43" s="34"/>
    </row>
    <row r="44" spans="2:12" s="1" customFormat="1" ht="14.4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4"/>
    </row>
    <row r="48" spans="2:12" s="1" customFormat="1" ht="7" customHeight="1">
      <c r="B48" s="45"/>
      <c r="C48" s="46"/>
      <c r="D48" s="46"/>
      <c r="E48" s="46"/>
      <c r="F48" s="46"/>
      <c r="G48" s="46"/>
      <c r="H48" s="46"/>
      <c r="I48" s="46"/>
      <c r="J48" s="46"/>
      <c r="K48" s="46"/>
      <c r="L48" s="34"/>
    </row>
    <row r="49" spans="2:12" s="1" customFormat="1" ht="25" customHeight="1">
      <c r="B49" s="34"/>
      <c r="C49" s="23" t="s">
        <v>115</v>
      </c>
      <c r="L49" s="34"/>
    </row>
    <row r="50" spans="2:12" s="1" customFormat="1" ht="7" customHeight="1">
      <c r="B50" s="34"/>
      <c r="L50" s="34"/>
    </row>
    <row r="51" spans="2:12" s="1" customFormat="1" ht="12" customHeight="1">
      <c r="B51" s="34"/>
      <c r="C51" s="29" t="s">
        <v>16</v>
      </c>
      <c r="L51" s="34"/>
    </row>
    <row r="52" spans="2:12" s="1" customFormat="1" ht="16.5" customHeight="1">
      <c r="B52" s="34"/>
      <c r="E52" s="332" t="str">
        <f>E7</f>
        <v>Mateřská škola křesťanská Opava, Mnišská - rekonstrukce elektroinstalace</v>
      </c>
      <c r="F52" s="333"/>
      <c r="G52" s="333"/>
      <c r="H52" s="333"/>
      <c r="L52" s="34"/>
    </row>
    <row r="53" spans="2:12" ht="12" customHeight="1">
      <c r="B53" s="22"/>
      <c r="C53" s="29" t="s">
        <v>113</v>
      </c>
      <c r="L53" s="22"/>
    </row>
    <row r="54" spans="2:12" ht="16.5" customHeight="1">
      <c r="B54" s="22"/>
      <c r="E54" s="332" t="s">
        <v>821</v>
      </c>
      <c r="F54" s="302"/>
      <c r="G54" s="302"/>
      <c r="H54" s="302"/>
      <c r="L54" s="22"/>
    </row>
    <row r="55" spans="2:12" ht="12" customHeight="1">
      <c r="B55" s="22"/>
      <c r="C55" s="29" t="s">
        <v>822</v>
      </c>
      <c r="L55" s="22"/>
    </row>
    <row r="56" spans="2:12" s="1" customFormat="1" ht="16.5" customHeight="1">
      <c r="B56" s="34"/>
      <c r="E56" s="330" t="s">
        <v>1390</v>
      </c>
      <c r="F56" s="334"/>
      <c r="G56" s="334"/>
      <c r="H56" s="334"/>
      <c r="L56" s="34"/>
    </row>
    <row r="57" spans="2:12" s="1" customFormat="1" ht="12" customHeight="1">
      <c r="B57" s="34"/>
      <c r="C57" s="29" t="s">
        <v>1391</v>
      </c>
      <c r="L57" s="34"/>
    </row>
    <row r="58" spans="2:12" s="1" customFormat="1" ht="16.5" customHeight="1">
      <c r="B58" s="34"/>
      <c r="E58" s="295" t="str">
        <f>E13</f>
        <v>D.1.2.6.1 - Strukturovaná kabeláž</v>
      </c>
      <c r="F58" s="334"/>
      <c r="G58" s="334"/>
      <c r="H58" s="334"/>
      <c r="L58" s="34"/>
    </row>
    <row r="59" spans="2:12" s="1" customFormat="1" ht="7" customHeight="1">
      <c r="B59" s="34"/>
      <c r="L59" s="34"/>
    </row>
    <row r="60" spans="2:12" s="1" customFormat="1" ht="12" customHeight="1">
      <c r="B60" s="34"/>
      <c r="C60" s="29" t="s">
        <v>21</v>
      </c>
      <c r="F60" s="27" t="str">
        <f>F16</f>
        <v>Mnišská 5/7, 746 01 Opava</v>
      </c>
      <c r="I60" s="29" t="s">
        <v>23</v>
      </c>
      <c r="J60" s="51" t="str">
        <f>IF(J16="","",J16)</f>
        <v>30. 3. 2026</v>
      </c>
      <c r="L60" s="34"/>
    </row>
    <row r="61" spans="2:12" s="1" customFormat="1" ht="7" customHeight="1">
      <c r="B61" s="34"/>
      <c r="L61" s="34"/>
    </row>
    <row r="62" spans="2:12" s="1" customFormat="1" ht="15.15" customHeight="1">
      <c r="B62" s="34"/>
      <c r="C62" s="29" t="s">
        <v>25</v>
      </c>
      <c r="F62" s="27" t="str">
        <f>E19</f>
        <v>Statutární město Opava, Horní nám. 382/69, Opava</v>
      </c>
      <c r="I62" s="29" t="s">
        <v>31</v>
      </c>
      <c r="J62" s="32" t="str">
        <f>E25</f>
        <v>Ing. Jan Pospíšil</v>
      </c>
      <c r="L62" s="34"/>
    </row>
    <row r="63" spans="2:12" s="1" customFormat="1" ht="15.15" customHeight="1">
      <c r="B63" s="34"/>
      <c r="C63" s="29" t="s">
        <v>29</v>
      </c>
      <c r="F63" s="27" t="str">
        <f>IF(E22="","",E22)</f>
        <v>Vyplň údaj</v>
      </c>
      <c r="I63" s="29" t="s">
        <v>34</v>
      </c>
      <c r="J63" s="32" t="str">
        <f>E28</f>
        <v xml:space="preserve"> </v>
      </c>
      <c r="L63" s="34"/>
    </row>
    <row r="64" spans="2:12" s="1" customFormat="1" ht="10.25" customHeight="1">
      <c r="B64" s="34"/>
      <c r="L64" s="34"/>
    </row>
    <row r="65" spans="2:47" s="1" customFormat="1" ht="29.25" customHeight="1">
      <c r="B65" s="34"/>
      <c r="C65" s="102" t="s">
        <v>116</v>
      </c>
      <c r="D65" s="96"/>
      <c r="E65" s="96"/>
      <c r="F65" s="96"/>
      <c r="G65" s="96"/>
      <c r="H65" s="96"/>
      <c r="I65" s="96"/>
      <c r="J65" s="103" t="s">
        <v>117</v>
      </c>
      <c r="K65" s="96"/>
      <c r="L65" s="34"/>
    </row>
    <row r="66" spans="2:47" s="1" customFormat="1" ht="10.25" customHeight="1">
      <c r="B66" s="34"/>
      <c r="L66" s="34"/>
    </row>
    <row r="67" spans="2:47" s="1" customFormat="1" ht="22.75" customHeight="1">
      <c r="B67" s="34"/>
      <c r="C67" s="104" t="s">
        <v>70</v>
      </c>
      <c r="J67" s="65">
        <f>J106</f>
        <v>0</v>
      </c>
      <c r="L67" s="34"/>
      <c r="AU67" s="19" t="s">
        <v>118</v>
      </c>
    </row>
    <row r="68" spans="2:47" s="8" customFormat="1" ht="25" customHeight="1">
      <c r="B68" s="105"/>
      <c r="D68" s="106" t="s">
        <v>130</v>
      </c>
      <c r="E68" s="107"/>
      <c r="F68" s="107"/>
      <c r="G68" s="107"/>
      <c r="H68" s="107"/>
      <c r="I68" s="107"/>
      <c r="J68" s="108">
        <f>J107</f>
        <v>0</v>
      </c>
      <c r="L68" s="105"/>
    </row>
    <row r="69" spans="2:47" s="9" customFormat="1" ht="19.899999999999999" customHeight="1">
      <c r="B69" s="109"/>
      <c r="D69" s="110" t="s">
        <v>1393</v>
      </c>
      <c r="E69" s="111"/>
      <c r="F69" s="111"/>
      <c r="G69" s="111"/>
      <c r="H69" s="111"/>
      <c r="I69" s="111"/>
      <c r="J69" s="112">
        <f>J108</f>
        <v>0</v>
      </c>
      <c r="L69" s="109"/>
    </row>
    <row r="70" spans="2:47" s="9" customFormat="1" ht="14.9" customHeight="1">
      <c r="B70" s="109"/>
      <c r="D70" s="110" t="s">
        <v>1394</v>
      </c>
      <c r="E70" s="111"/>
      <c r="F70" s="111"/>
      <c r="G70" s="111"/>
      <c r="H70" s="111"/>
      <c r="I70" s="111"/>
      <c r="J70" s="112">
        <f>J109</f>
        <v>0</v>
      </c>
      <c r="L70" s="109"/>
    </row>
    <row r="71" spans="2:47" s="9" customFormat="1" ht="21.75" customHeight="1">
      <c r="B71" s="109"/>
      <c r="D71" s="110" t="s">
        <v>1395</v>
      </c>
      <c r="E71" s="111"/>
      <c r="F71" s="111"/>
      <c r="G71" s="111"/>
      <c r="H71" s="111"/>
      <c r="I71" s="111"/>
      <c r="J71" s="112">
        <f>J110</f>
        <v>0</v>
      </c>
      <c r="L71" s="109"/>
    </row>
    <row r="72" spans="2:47" s="9" customFormat="1" ht="21.75" customHeight="1">
      <c r="B72" s="109"/>
      <c r="D72" s="110" t="s">
        <v>1396</v>
      </c>
      <c r="E72" s="111"/>
      <c r="F72" s="111"/>
      <c r="G72" s="111"/>
      <c r="H72" s="111"/>
      <c r="I72" s="111"/>
      <c r="J72" s="112">
        <f>J115</f>
        <v>0</v>
      </c>
      <c r="L72" s="109"/>
    </row>
    <row r="73" spans="2:47" s="9" customFormat="1" ht="21.75" customHeight="1">
      <c r="B73" s="109"/>
      <c r="D73" s="110" t="s">
        <v>1397</v>
      </c>
      <c r="E73" s="111"/>
      <c r="F73" s="111"/>
      <c r="G73" s="111"/>
      <c r="H73" s="111"/>
      <c r="I73" s="111"/>
      <c r="J73" s="112">
        <f>J123</f>
        <v>0</v>
      </c>
      <c r="L73" s="109"/>
    </row>
    <row r="74" spans="2:47" s="9" customFormat="1" ht="21.75" customHeight="1">
      <c r="B74" s="109"/>
      <c r="D74" s="110" t="s">
        <v>1398</v>
      </c>
      <c r="E74" s="111"/>
      <c r="F74" s="111"/>
      <c r="G74" s="111"/>
      <c r="H74" s="111"/>
      <c r="I74" s="111"/>
      <c r="J74" s="112">
        <f>J125</f>
        <v>0</v>
      </c>
      <c r="L74" s="109"/>
    </row>
    <row r="75" spans="2:47" s="9" customFormat="1" ht="21.75" customHeight="1">
      <c r="B75" s="109"/>
      <c r="D75" s="110" t="s">
        <v>1399</v>
      </c>
      <c r="E75" s="111"/>
      <c r="F75" s="111"/>
      <c r="G75" s="111"/>
      <c r="H75" s="111"/>
      <c r="I75" s="111"/>
      <c r="J75" s="112">
        <f>J128</f>
        <v>0</v>
      </c>
      <c r="L75" s="109"/>
    </row>
    <row r="76" spans="2:47" s="9" customFormat="1" ht="14.9" customHeight="1">
      <c r="B76" s="109"/>
      <c r="D76" s="110" t="s">
        <v>1400</v>
      </c>
      <c r="E76" s="111"/>
      <c r="F76" s="111"/>
      <c r="G76" s="111"/>
      <c r="H76" s="111"/>
      <c r="I76" s="111"/>
      <c r="J76" s="112">
        <f>J133</f>
        <v>0</v>
      </c>
      <c r="L76" s="109"/>
    </row>
    <row r="77" spans="2:47" s="9" customFormat="1" ht="21.75" customHeight="1">
      <c r="B77" s="109"/>
      <c r="D77" s="110" t="s">
        <v>1401</v>
      </c>
      <c r="E77" s="111"/>
      <c r="F77" s="111"/>
      <c r="G77" s="111"/>
      <c r="H77" s="111"/>
      <c r="I77" s="111"/>
      <c r="J77" s="112">
        <f>J134</f>
        <v>0</v>
      </c>
      <c r="L77" s="109"/>
    </row>
    <row r="78" spans="2:47" s="9" customFormat="1" ht="21.75" customHeight="1">
      <c r="B78" s="109"/>
      <c r="D78" s="110" t="s">
        <v>1402</v>
      </c>
      <c r="E78" s="111"/>
      <c r="F78" s="111"/>
      <c r="G78" s="111"/>
      <c r="H78" s="111"/>
      <c r="I78" s="111"/>
      <c r="J78" s="112">
        <f>J139</f>
        <v>0</v>
      </c>
      <c r="L78" s="109"/>
    </row>
    <row r="79" spans="2:47" s="9" customFormat="1" ht="21.75" customHeight="1">
      <c r="B79" s="109"/>
      <c r="D79" s="110" t="s">
        <v>1403</v>
      </c>
      <c r="E79" s="111"/>
      <c r="F79" s="111"/>
      <c r="G79" s="111"/>
      <c r="H79" s="111"/>
      <c r="I79" s="111"/>
      <c r="J79" s="112">
        <f>J148</f>
        <v>0</v>
      </c>
      <c r="L79" s="109"/>
    </row>
    <row r="80" spans="2:47" s="9" customFormat="1" ht="21.75" customHeight="1">
      <c r="B80" s="109"/>
      <c r="D80" s="110" t="s">
        <v>1404</v>
      </c>
      <c r="E80" s="111"/>
      <c r="F80" s="111"/>
      <c r="G80" s="111"/>
      <c r="H80" s="111"/>
      <c r="I80" s="111"/>
      <c r="J80" s="112">
        <f>J150</f>
        <v>0</v>
      </c>
      <c r="L80" s="109"/>
    </row>
    <row r="81" spans="2:12" s="9" customFormat="1" ht="21.75" customHeight="1">
      <c r="B81" s="109"/>
      <c r="D81" s="110" t="s">
        <v>1405</v>
      </c>
      <c r="E81" s="111"/>
      <c r="F81" s="111"/>
      <c r="G81" s="111"/>
      <c r="H81" s="111"/>
      <c r="I81" s="111"/>
      <c r="J81" s="112">
        <f>J153</f>
        <v>0</v>
      </c>
      <c r="L81" s="109"/>
    </row>
    <row r="82" spans="2:12" s="9" customFormat="1" ht="21.75" customHeight="1">
      <c r="B82" s="109"/>
      <c r="D82" s="110" t="s">
        <v>1406</v>
      </c>
      <c r="E82" s="111"/>
      <c r="F82" s="111"/>
      <c r="G82" s="111"/>
      <c r="H82" s="111"/>
      <c r="I82" s="111"/>
      <c r="J82" s="112">
        <f>J158</f>
        <v>0</v>
      </c>
      <c r="L82" s="109"/>
    </row>
    <row r="83" spans="2:12" s="1" customFormat="1" ht="21.75" customHeight="1">
      <c r="B83" s="34"/>
      <c r="L83" s="34"/>
    </row>
    <row r="84" spans="2:12" s="1" customFormat="1" ht="7" customHeight="1"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34"/>
    </row>
    <row r="88" spans="2:12" s="1" customFormat="1" ht="7" customHeight="1">
      <c r="B88" s="45"/>
      <c r="C88" s="46"/>
      <c r="D88" s="46"/>
      <c r="E88" s="46"/>
      <c r="F88" s="46"/>
      <c r="G88" s="46"/>
      <c r="H88" s="46"/>
      <c r="I88" s="46"/>
      <c r="J88" s="46"/>
      <c r="K88" s="46"/>
      <c r="L88" s="34"/>
    </row>
    <row r="89" spans="2:12" s="1" customFormat="1" ht="25" customHeight="1">
      <c r="B89" s="34"/>
      <c r="C89" s="23" t="s">
        <v>137</v>
      </c>
      <c r="L89" s="34"/>
    </row>
    <row r="90" spans="2:12" s="1" customFormat="1" ht="7" customHeight="1">
      <c r="B90" s="34"/>
      <c r="L90" s="34"/>
    </row>
    <row r="91" spans="2:12" s="1" customFormat="1" ht="12" customHeight="1">
      <c r="B91" s="34"/>
      <c r="C91" s="29" t="s">
        <v>16</v>
      </c>
      <c r="L91" s="34"/>
    </row>
    <row r="92" spans="2:12" s="1" customFormat="1" ht="16.5" customHeight="1">
      <c r="B92" s="34"/>
      <c r="E92" s="332" t="str">
        <f>E7</f>
        <v>Mateřská škola křesťanská Opava, Mnišská - rekonstrukce elektroinstalace</v>
      </c>
      <c r="F92" s="333"/>
      <c r="G92" s="333"/>
      <c r="H92" s="333"/>
      <c r="L92" s="34"/>
    </row>
    <row r="93" spans="2:12" ht="12" customHeight="1">
      <c r="B93" s="22"/>
      <c r="C93" s="29" t="s">
        <v>113</v>
      </c>
      <c r="L93" s="22"/>
    </row>
    <row r="94" spans="2:12" ht="16.5" customHeight="1">
      <c r="B94" s="22"/>
      <c r="E94" s="332" t="s">
        <v>821</v>
      </c>
      <c r="F94" s="302"/>
      <c r="G94" s="302"/>
      <c r="H94" s="302"/>
      <c r="L94" s="22"/>
    </row>
    <row r="95" spans="2:12" ht="12" customHeight="1">
      <c r="B95" s="22"/>
      <c r="C95" s="29" t="s">
        <v>822</v>
      </c>
      <c r="L95" s="22"/>
    </row>
    <row r="96" spans="2:12" s="1" customFormat="1" ht="16.5" customHeight="1">
      <c r="B96" s="34"/>
      <c r="E96" s="330" t="s">
        <v>1390</v>
      </c>
      <c r="F96" s="334"/>
      <c r="G96" s="334"/>
      <c r="H96" s="334"/>
      <c r="L96" s="34"/>
    </row>
    <row r="97" spans="2:65" s="1" customFormat="1" ht="12" customHeight="1">
      <c r="B97" s="34"/>
      <c r="C97" s="29" t="s">
        <v>1391</v>
      </c>
      <c r="L97" s="34"/>
    </row>
    <row r="98" spans="2:65" s="1" customFormat="1" ht="16.5" customHeight="1">
      <c r="B98" s="34"/>
      <c r="E98" s="295" t="str">
        <f>E13</f>
        <v>D.1.2.6.1 - Strukturovaná kabeláž</v>
      </c>
      <c r="F98" s="334"/>
      <c r="G98" s="334"/>
      <c r="H98" s="334"/>
      <c r="L98" s="34"/>
    </row>
    <row r="99" spans="2:65" s="1" customFormat="1" ht="7" customHeight="1">
      <c r="B99" s="34"/>
      <c r="L99" s="34"/>
    </row>
    <row r="100" spans="2:65" s="1" customFormat="1" ht="12" customHeight="1">
      <c r="B100" s="34"/>
      <c r="C100" s="29" t="s">
        <v>21</v>
      </c>
      <c r="F100" s="27" t="str">
        <f>F16</f>
        <v>Mnišská 5/7, 746 01 Opava</v>
      </c>
      <c r="I100" s="29" t="s">
        <v>23</v>
      </c>
      <c r="J100" s="51" t="str">
        <f>IF(J16="","",J16)</f>
        <v>30. 3. 2026</v>
      </c>
      <c r="L100" s="34"/>
    </row>
    <row r="101" spans="2:65" s="1" customFormat="1" ht="7" customHeight="1">
      <c r="B101" s="34"/>
      <c r="L101" s="34"/>
    </row>
    <row r="102" spans="2:65" s="1" customFormat="1" ht="15.15" customHeight="1">
      <c r="B102" s="34"/>
      <c r="C102" s="29" t="s">
        <v>25</v>
      </c>
      <c r="F102" s="27" t="str">
        <f>E19</f>
        <v>Statutární město Opava, Horní nám. 382/69, Opava</v>
      </c>
      <c r="I102" s="29" t="s">
        <v>31</v>
      </c>
      <c r="J102" s="32" t="str">
        <f>E25</f>
        <v>Ing. Jan Pospíšil</v>
      </c>
      <c r="L102" s="34"/>
    </row>
    <row r="103" spans="2:65" s="1" customFormat="1" ht="15.15" customHeight="1">
      <c r="B103" s="34"/>
      <c r="C103" s="29" t="s">
        <v>29</v>
      </c>
      <c r="F103" s="27" t="str">
        <f>IF(E22="","",E22)</f>
        <v>Vyplň údaj</v>
      </c>
      <c r="I103" s="29" t="s">
        <v>34</v>
      </c>
      <c r="J103" s="32" t="str">
        <f>E28</f>
        <v xml:space="preserve"> </v>
      </c>
      <c r="L103" s="34"/>
    </row>
    <row r="104" spans="2:65" s="1" customFormat="1" ht="10.25" customHeight="1">
      <c r="B104" s="34"/>
      <c r="L104" s="34"/>
    </row>
    <row r="105" spans="2:65" s="10" customFormat="1" ht="29.25" customHeight="1">
      <c r="B105" s="113"/>
      <c r="C105" s="114" t="s">
        <v>138</v>
      </c>
      <c r="D105" s="115" t="s">
        <v>57</v>
      </c>
      <c r="E105" s="115" t="s">
        <v>53</v>
      </c>
      <c r="F105" s="115" t="s">
        <v>54</v>
      </c>
      <c r="G105" s="115" t="s">
        <v>139</v>
      </c>
      <c r="H105" s="115" t="s">
        <v>140</v>
      </c>
      <c r="I105" s="115" t="s">
        <v>141</v>
      </c>
      <c r="J105" s="115" t="s">
        <v>117</v>
      </c>
      <c r="K105" s="116" t="s">
        <v>142</v>
      </c>
      <c r="L105" s="113"/>
      <c r="M105" s="58" t="s">
        <v>19</v>
      </c>
      <c r="N105" s="59" t="s">
        <v>42</v>
      </c>
      <c r="O105" s="59" t="s">
        <v>143</v>
      </c>
      <c r="P105" s="59" t="s">
        <v>144</v>
      </c>
      <c r="Q105" s="59" t="s">
        <v>145</v>
      </c>
      <c r="R105" s="59" t="s">
        <v>146</v>
      </c>
      <c r="S105" s="59" t="s">
        <v>147</v>
      </c>
      <c r="T105" s="60" t="s">
        <v>148</v>
      </c>
    </row>
    <row r="106" spans="2:65" s="1" customFormat="1" ht="22.75" customHeight="1">
      <c r="B106" s="34"/>
      <c r="C106" s="63" t="s">
        <v>149</v>
      </c>
      <c r="J106" s="117">
        <f>BK106</f>
        <v>0</v>
      </c>
      <c r="L106" s="34"/>
      <c r="M106" s="61"/>
      <c r="N106" s="52"/>
      <c r="O106" s="52"/>
      <c r="P106" s="118">
        <f>P107</f>
        <v>0</v>
      </c>
      <c r="Q106" s="52"/>
      <c r="R106" s="118">
        <f>R107</f>
        <v>0</v>
      </c>
      <c r="S106" s="52"/>
      <c r="T106" s="119">
        <f>T107</f>
        <v>0</v>
      </c>
      <c r="AT106" s="19" t="s">
        <v>71</v>
      </c>
      <c r="AU106" s="19" t="s">
        <v>118</v>
      </c>
      <c r="BK106" s="120">
        <f>BK107</f>
        <v>0</v>
      </c>
    </row>
    <row r="107" spans="2:65" s="11" customFormat="1" ht="25.9" customHeight="1">
      <c r="B107" s="121"/>
      <c r="D107" s="122" t="s">
        <v>71</v>
      </c>
      <c r="E107" s="123" t="s">
        <v>506</v>
      </c>
      <c r="F107" s="123" t="s">
        <v>507</v>
      </c>
      <c r="I107" s="124"/>
      <c r="J107" s="125">
        <f>BK107</f>
        <v>0</v>
      </c>
      <c r="L107" s="121"/>
      <c r="M107" s="126"/>
      <c r="P107" s="127">
        <f>P108</f>
        <v>0</v>
      </c>
      <c r="R107" s="127">
        <f>R108</f>
        <v>0</v>
      </c>
      <c r="T107" s="128">
        <f>T108</f>
        <v>0</v>
      </c>
      <c r="AR107" s="122" t="s">
        <v>82</v>
      </c>
      <c r="AT107" s="129" t="s">
        <v>71</v>
      </c>
      <c r="AU107" s="129" t="s">
        <v>72</v>
      </c>
      <c r="AY107" s="122" t="s">
        <v>152</v>
      </c>
      <c r="BK107" s="130">
        <f>BK108</f>
        <v>0</v>
      </c>
    </row>
    <row r="108" spans="2:65" s="11" customFormat="1" ht="22.75" customHeight="1">
      <c r="B108" s="121"/>
      <c r="D108" s="122" t="s">
        <v>71</v>
      </c>
      <c r="E108" s="131" t="s">
        <v>1407</v>
      </c>
      <c r="F108" s="131" t="s">
        <v>1408</v>
      </c>
      <c r="I108" s="124"/>
      <c r="J108" s="132">
        <f>BK108</f>
        <v>0</v>
      </c>
      <c r="L108" s="121"/>
      <c r="M108" s="126"/>
      <c r="P108" s="127">
        <f>P109+P133</f>
        <v>0</v>
      </c>
      <c r="R108" s="127">
        <f>R109+R133</f>
        <v>0</v>
      </c>
      <c r="T108" s="128">
        <f>T109+T133</f>
        <v>0</v>
      </c>
      <c r="AR108" s="122" t="s">
        <v>82</v>
      </c>
      <c r="AT108" s="129" t="s">
        <v>71</v>
      </c>
      <c r="AU108" s="129" t="s">
        <v>80</v>
      </c>
      <c r="AY108" s="122" t="s">
        <v>152</v>
      </c>
      <c r="BK108" s="130">
        <f>BK109+BK133</f>
        <v>0</v>
      </c>
    </row>
    <row r="109" spans="2:65" s="11" customFormat="1" ht="20.9" customHeight="1">
      <c r="B109" s="121"/>
      <c r="D109" s="122" t="s">
        <v>71</v>
      </c>
      <c r="E109" s="131" t="s">
        <v>1409</v>
      </c>
      <c r="F109" s="131" t="s">
        <v>1410</v>
      </c>
      <c r="I109" s="124"/>
      <c r="J109" s="132">
        <f>BK109</f>
        <v>0</v>
      </c>
      <c r="L109" s="121"/>
      <c r="M109" s="126"/>
      <c r="P109" s="127">
        <f>P110+P115+P123+P125+P128</f>
        <v>0</v>
      </c>
      <c r="R109" s="127">
        <f>R110+R115+R123+R125+R128</f>
        <v>0</v>
      </c>
      <c r="T109" s="128">
        <f>T110+T115+T123+T125+T128</f>
        <v>0</v>
      </c>
      <c r="AR109" s="122" t="s">
        <v>82</v>
      </c>
      <c r="AT109" s="129" t="s">
        <v>71</v>
      </c>
      <c r="AU109" s="129" t="s">
        <v>82</v>
      </c>
      <c r="AY109" s="122" t="s">
        <v>152</v>
      </c>
      <c r="BK109" s="130">
        <f>BK110+BK115+BK123+BK125+BK128</f>
        <v>0</v>
      </c>
    </row>
    <row r="110" spans="2:65" s="16" customFormat="1" ht="20.9" customHeight="1">
      <c r="B110" s="192"/>
      <c r="D110" s="193" t="s">
        <v>71</v>
      </c>
      <c r="E110" s="193" t="s">
        <v>1411</v>
      </c>
      <c r="F110" s="193" t="s">
        <v>1412</v>
      </c>
      <c r="I110" s="194"/>
      <c r="J110" s="195">
        <f>BK110</f>
        <v>0</v>
      </c>
      <c r="L110" s="192"/>
      <c r="M110" s="196"/>
      <c r="P110" s="197">
        <f>SUM(P111:P114)</f>
        <v>0</v>
      </c>
      <c r="R110" s="197">
        <f>SUM(R111:R114)</f>
        <v>0</v>
      </c>
      <c r="T110" s="198">
        <f>SUM(T111:T114)</f>
        <v>0</v>
      </c>
      <c r="AR110" s="193" t="s">
        <v>80</v>
      </c>
      <c r="AT110" s="199" t="s">
        <v>71</v>
      </c>
      <c r="AU110" s="199" t="s">
        <v>95</v>
      </c>
      <c r="AY110" s="193" t="s">
        <v>152</v>
      </c>
      <c r="BK110" s="200">
        <f>SUM(BK111:BK114)</f>
        <v>0</v>
      </c>
    </row>
    <row r="111" spans="2:65" s="1" customFormat="1" ht="16.5" customHeight="1">
      <c r="B111" s="34"/>
      <c r="C111" s="178" t="s">
        <v>80</v>
      </c>
      <c r="D111" s="178" t="s">
        <v>582</v>
      </c>
      <c r="E111" s="179" t="s">
        <v>1413</v>
      </c>
      <c r="F111" s="180" t="s">
        <v>1414</v>
      </c>
      <c r="G111" s="181" t="s">
        <v>269</v>
      </c>
      <c r="H111" s="182">
        <v>94</v>
      </c>
      <c r="I111" s="183"/>
      <c r="J111" s="184">
        <f>ROUND(I111*H111,2)</f>
        <v>0</v>
      </c>
      <c r="K111" s="180" t="s">
        <v>19</v>
      </c>
      <c r="L111" s="185"/>
      <c r="M111" s="186" t="s">
        <v>19</v>
      </c>
      <c r="N111" s="187" t="s">
        <v>43</v>
      </c>
      <c r="P111" s="142">
        <f>O111*H111</f>
        <v>0</v>
      </c>
      <c r="Q111" s="142">
        <v>0</v>
      </c>
      <c r="R111" s="142">
        <f>Q111*H111</f>
        <v>0</v>
      </c>
      <c r="S111" s="142">
        <v>0</v>
      </c>
      <c r="T111" s="143">
        <f>S111*H111</f>
        <v>0</v>
      </c>
      <c r="AR111" s="144" t="s">
        <v>396</v>
      </c>
      <c r="AT111" s="144" t="s">
        <v>582</v>
      </c>
      <c r="AU111" s="144" t="s">
        <v>159</v>
      </c>
      <c r="AY111" s="19" t="s">
        <v>152</v>
      </c>
      <c r="BE111" s="145">
        <f>IF(N111="základní",J111,0)</f>
        <v>0</v>
      </c>
      <c r="BF111" s="145">
        <f>IF(N111="snížená",J111,0)</f>
        <v>0</v>
      </c>
      <c r="BG111" s="145">
        <f>IF(N111="zákl. přenesená",J111,0)</f>
        <v>0</v>
      </c>
      <c r="BH111" s="145">
        <f>IF(N111="sníž. přenesená",J111,0)</f>
        <v>0</v>
      </c>
      <c r="BI111" s="145">
        <f>IF(N111="nulová",J111,0)</f>
        <v>0</v>
      </c>
      <c r="BJ111" s="19" t="s">
        <v>80</v>
      </c>
      <c r="BK111" s="145">
        <f>ROUND(I111*H111,2)</f>
        <v>0</v>
      </c>
      <c r="BL111" s="19" t="s">
        <v>274</v>
      </c>
      <c r="BM111" s="144" t="s">
        <v>1415</v>
      </c>
    </row>
    <row r="112" spans="2:65" s="1" customFormat="1" ht="16.5" customHeight="1">
      <c r="B112" s="34"/>
      <c r="C112" s="178" t="s">
        <v>82</v>
      </c>
      <c r="D112" s="178" t="s">
        <v>582</v>
      </c>
      <c r="E112" s="179" t="s">
        <v>1416</v>
      </c>
      <c r="F112" s="180" t="s">
        <v>1417</v>
      </c>
      <c r="G112" s="181" t="s">
        <v>269</v>
      </c>
      <c r="H112" s="182">
        <v>47</v>
      </c>
      <c r="I112" s="183"/>
      <c r="J112" s="184">
        <f>ROUND(I112*H112,2)</f>
        <v>0</v>
      </c>
      <c r="K112" s="180" t="s">
        <v>19</v>
      </c>
      <c r="L112" s="185"/>
      <c r="M112" s="186" t="s">
        <v>19</v>
      </c>
      <c r="N112" s="187" t="s">
        <v>43</v>
      </c>
      <c r="P112" s="142">
        <f>O112*H112</f>
        <v>0</v>
      </c>
      <c r="Q112" s="142">
        <v>0</v>
      </c>
      <c r="R112" s="142">
        <f>Q112*H112</f>
        <v>0</v>
      </c>
      <c r="S112" s="142">
        <v>0</v>
      </c>
      <c r="T112" s="143">
        <f>S112*H112</f>
        <v>0</v>
      </c>
      <c r="AR112" s="144" t="s">
        <v>396</v>
      </c>
      <c r="AT112" s="144" t="s">
        <v>582</v>
      </c>
      <c r="AU112" s="144" t="s">
        <v>159</v>
      </c>
      <c r="AY112" s="19" t="s">
        <v>152</v>
      </c>
      <c r="BE112" s="145">
        <f>IF(N112="základní",J112,0)</f>
        <v>0</v>
      </c>
      <c r="BF112" s="145">
        <f>IF(N112="snížená",J112,0)</f>
        <v>0</v>
      </c>
      <c r="BG112" s="145">
        <f>IF(N112="zákl. přenesená",J112,0)</f>
        <v>0</v>
      </c>
      <c r="BH112" s="145">
        <f>IF(N112="sníž. přenesená",J112,0)</f>
        <v>0</v>
      </c>
      <c r="BI112" s="145">
        <f>IF(N112="nulová",J112,0)</f>
        <v>0</v>
      </c>
      <c r="BJ112" s="19" t="s">
        <v>80</v>
      </c>
      <c r="BK112" s="145">
        <f>ROUND(I112*H112,2)</f>
        <v>0</v>
      </c>
      <c r="BL112" s="19" t="s">
        <v>274</v>
      </c>
      <c r="BM112" s="144" t="s">
        <v>1418</v>
      </c>
    </row>
    <row r="113" spans="2:65" s="1" customFormat="1" ht="16.5" customHeight="1">
      <c r="B113" s="34"/>
      <c r="C113" s="178" t="s">
        <v>95</v>
      </c>
      <c r="D113" s="178" t="s">
        <v>582</v>
      </c>
      <c r="E113" s="179" t="s">
        <v>1419</v>
      </c>
      <c r="F113" s="180" t="s">
        <v>1420</v>
      </c>
      <c r="G113" s="181" t="s">
        <v>269</v>
      </c>
      <c r="H113" s="182">
        <v>47</v>
      </c>
      <c r="I113" s="183"/>
      <c r="J113" s="184">
        <f>ROUND(I113*H113,2)</f>
        <v>0</v>
      </c>
      <c r="K113" s="180" t="s">
        <v>19</v>
      </c>
      <c r="L113" s="185"/>
      <c r="M113" s="186" t="s">
        <v>19</v>
      </c>
      <c r="N113" s="187" t="s">
        <v>43</v>
      </c>
      <c r="P113" s="142">
        <f>O113*H113</f>
        <v>0</v>
      </c>
      <c r="Q113" s="142">
        <v>0</v>
      </c>
      <c r="R113" s="142">
        <f>Q113*H113</f>
        <v>0</v>
      </c>
      <c r="S113" s="142">
        <v>0</v>
      </c>
      <c r="T113" s="143">
        <f>S113*H113</f>
        <v>0</v>
      </c>
      <c r="AR113" s="144" t="s">
        <v>396</v>
      </c>
      <c r="AT113" s="144" t="s">
        <v>582</v>
      </c>
      <c r="AU113" s="144" t="s">
        <v>159</v>
      </c>
      <c r="AY113" s="19" t="s">
        <v>152</v>
      </c>
      <c r="BE113" s="145">
        <f>IF(N113="základní",J113,0)</f>
        <v>0</v>
      </c>
      <c r="BF113" s="145">
        <f>IF(N113="snížená",J113,0)</f>
        <v>0</v>
      </c>
      <c r="BG113" s="145">
        <f>IF(N113="zákl. přenesená",J113,0)</f>
        <v>0</v>
      </c>
      <c r="BH113" s="145">
        <f>IF(N113="sníž. přenesená",J113,0)</f>
        <v>0</v>
      </c>
      <c r="BI113" s="145">
        <f>IF(N113="nulová",J113,0)</f>
        <v>0</v>
      </c>
      <c r="BJ113" s="19" t="s">
        <v>80</v>
      </c>
      <c r="BK113" s="145">
        <f>ROUND(I113*H113,2)</f>
        <v>0</v>
      </c>
      <c r="BL113" s="19" t="s">
        <v>274</v>
      </c>
      <c r="BM113" s="144" t="s">
        <v>1421</v>
      </c>
    </row>
    <row r="114" spans="2:65" s="1" customFormat="1" ht="16.5" customHeight="1">
      <c r="B114" s="34"/>
      <c r="C114" s="178" t="s">
        <v>159</v>
      </c>
      <c r="D114" s="178" t="s">
        <v>582</v>
      </c>
      <c r="E114" s="179" t="s">
        <v>1422</v>
      </c>
      <c r="F114" s="180" t="s">
        <v>1423</v>
      </c>
      <c r="G114" s="181" t="s">
        <v>269</v>
      </c>
      <c r="H114" s="182">
        <v>47</v>
      </c>
      <c r="I114" s="183"/>
      <c r="J114" s="184">
        <f>ROUND(I114*H114,2)</f>
        <v>0</v>
      </c>
      <c r="K114" s="180" t="s">
        <v>19</v>
      </c>
      <c r="L114" s="185"/>
      <c r="M114" s="186" t="s">
        <v>19</v>
      </c>
      <c r="N114" s="187" t="s">
        <v>43</v>
      </c>
      <c r="P114" s="142">
        <f>O114*H114</f>
        <v>0</v>
      </c>
      <c r="Q114" s="142">
        <v>0</v>
      </c>
      <c r="R114" s="142">
        <f>Q114*H114</f>
        <v>0</v>
      </c>
      <c r="S114" s="142">
        <v>0</v>
      </c>
      <c r="T114" s="143">
        <f>S114*H114</f>
        <v>0</v>
      </c>
      <c r="AR114" s="144" t="s">
        <v>396</v>
      </c>
      <c r="AT114" s="144" t="s">
        <v>582</v>
      </c>
      <c r="AU114" s="144" t="s">
        <v>159</v>
      </c>
      <c r="AY114" s="19" t="s">
        <v>152</v>
      </c>
      <c r="BE114" s="145">
        <f>IF(N114="základní",J114,0)</f>
        <v>0</v>
      </c>
      <c r="BF114" s="145">
        <f>IF(N114="snížená",J114,0)</f>
        <v>0</v>
      </c>
      <c r="BG114" s="145">
        <f>IF(N114="zákl. přenesená",J114,0)</f>
        <v>0</v>
      </c>
      <c r="BH114" s="145">
        <f>IF(N114="sníž. přenesená",J114,0)</f>
        <v>0</v>
      </c>
      <c r="BI114" s="145">
        <f>IF(N114="nulová",J114,0)</f>
        <v>0</v>
      </c>
      <c r="BJ114" s="19" t="s">
        <v>80</v>
      </c>
      <c r="BK114" s="145">
        <f>ROUND(I114*H114,2)</f>
        <v>0</v>
      </c>
      <c r="BL114" s="19" t="s">
        <v>274</v>
      </c>
      <c r="BM114" s="144" t="s">
        <v>1424</v>
      </c>
    </row>
    <row r="115" spans="2:65" s="16" customFormat="1" ht="20.9" customHeight="1">
      <c r="B115" s="192"/>
      <c r="D115" s="193" t="s">
        <v>71</v>
      </c>
      <c r="E115" s="193" t="s">
        <v>1425</v>
      </c>
      <c r="F115" s="193" t="s">
        <v>1426</v>
      </c>
      <c r="I115" s="194"/>
      <c r="J115" s="195">
        <f>BK115</f>
        <v>0</v>
      </c>
      <c r="L115" s="192"/>
      <c r="M115" s="196"/>
      <c r="P115" s="197">
        <f>SUM(P116:P122)</f>
        <v>0</v>
      </c>
      <c r="R115" s="197">
        <f>SUM(R116:R122)</f>
        <v>0</v>
      </c>
      <c r="T115" s="198">
        <f>SUM(T116:T122)</f>
        <v>0</v>
      </c>
      <c r="AR115" s="193" t="s">
        <v>80</v>
      </c>
      <c r="AT115" s="199" t="s">
        <v>71</v>
      </c>
      <c r="AU115" s="199" t="s">
        <v>95</v>
      </c>
      <c r="AY115" s="193" t="s">
        <v>152</v>
      </c>
      <c r="BK115" s="200">
        <f>SUM(BK116:BK122)</f>
        <v>0</v>
      </c>
    </row>
    <row r="116" spans="2:65" s="1" customFormat="1" ht="16.5" customHeight="1">
      <c r="B116" s="34"/>
      <c r="C116" s="178" t="s">
        <v>184</v>
      </c>
      <c r="D116" s="178" t="s">
        <v>582</v>
      </c>
      <c r="E116" s="179" t="s">
        <v>1427</v>
      </c>
      <c r="F116" s="180" t="s">
        <v>1428</v>
      </c>
      <c r="G116" s="181" t="s">
        <v>269</v>
      </c>
      <c r="H116" s="182">
        <v>1</v>
      </c>
      <c r="I116" s="183"/>
      <c r="J116" s="184">
        <f t="shared" ref="J116:J122" si="0">ROUND(I116*H116,2)</f>
        <v>0</v>
      </c>
      <c r="K116" s="180" t="s">
        <v>19</v>
      </c>
      <c r="L116" s="185"/>
      <c r="M116" s="186" t="s">
        <v>19</v>
      </c>
      <c r="N116" s="187" t="s">
        <v>43</v>
      </c>
      <c r="P116" s="142">
        <f t="shared" ref="P116:P122" si="1">O116*H116</f>
        <v>0</v>
      </c>
      <c r="Q116" s="142">
        <v>0</v>
      </c>
      <c r="R116" s="142">
        <f t="shared" ref="R116:R122" si="2">Q116*H116</f>
        <v>0</v>
      </c>
      <c r="S116" s="142">
        <v>0</v>
      </c>
      <c r="T116" s="143">
        <f t="shared" ref="T116:T122" si="3">S116*H116</f>
        <v>0</v>
      </c>
      <c r="AR116" s="144" t="s">
        <v>396</v>
      </c>
      <c r="AT116" s="144" t="s">
        <v>582</v>
      </c>
      <c r="AU116" s="144" t="s">
        <v>159</v>
      </c>
      <c r="AY116" s="19" t="s">
        <v>152</v>
      </c>
      <c r="BE116" s="145">
        <f t="shared" ref="BE116:BE122" si="4">IF(N116="základní",J116,0)</f>
        <v>0</v>
      </c>
      <c r="BF116" s="145">
        <f t="shared" ref="BF116:BF122" si="5">IF(N116="snížená",J116,0)</f>
        <v>0</v>
      </c>
      <c r="BG116" s="145">
        <f t="shared" ref="BG116:BG122" si="6">IF(N116="zákl. přenesená",J116,0)</f>
        <v>0</v>
      </c>
      <c r="BH116" s="145">
        <f t="shared" ref="BH116:BH122" si="7">IF(N116="sníž. přenesená",J116,0)</f>
        <v>0</v>
      </c>
      <c r="BI116" s="145">
        <f t="shared" ref="BI116:BI122" si="8">IF(N116="nulová",J116,0)</f>
        <v>0</v>
      </c>
      <c r="BJ116" s="19" t="s">
        <v>80</v>
      </c>
      <c r="BK116" s="145">
        <f t="shared" ref="BK116:BK122" si="9">ROUND(I116*H116,2)</f>
        <v>0</v>
      </c>
      <c r="BL116" s="19" t="s">
        <v>274</v>
      </c>
      <c r="BM116" s="144" t="s">
        <v>1429</v>
      </c>
    </row>
    <row r="117" spans="2:65" s="1" customFormat="1" ht="37.75" customHeight="1">
      <c r="B117" s="34"/>
      <c r="C117" s="178" t="s">
        <v>191</v>
      </c>
      <c r="D117" s="178" t="s">
        <v>582</v>
      </c>
      <c r="E117" s="179" t="s">
        <v>1430</v>
      </c>
      <c r="F117" s="180" t="s">
        <v>1431</v>
      </c>
      <c r="G117" s="181" t="s">
        <v>269</v>
      </c>
      <c r="H117" s="182">
        <v>5</v>
      </c>
      <c r="I117" s="183"/>
      <c r="J117" s="184">
        <f t="shared" si="0"/>
        <v>0</v>
      </c>
      <c r="K117" s="180" t="s">
        <v>19</v>
      </c>
      <c r="L117" s="185"/>
      <c r="M117" s="186" t="s">
        <v>19</v>
      </c>
      <c r="N117" s="187" t="s">
        <v>43</v>
      </c>
      <c r="P117" s="142">
        <f t="shared" si="1"/>
        <v>0</v>
      </c>
      <c r="Q117" s="142">
        <v>0</v>
      </c>
      <c r="R117" s="142">
        <f t="shared" si="2"/>
        <v>0</v>
      </c>
      <c r="S117" s="142">
        <v>0</v>
      </c>
      <c r="T117" s="143">
        <f t="shared" si="3"/>
        <v>0</v>
      </c>
      <c r="AR117" s="144" t="s">
        <v>396</v>
      </c>
      <c r="AT117" s="144" t="s">
        <v>582</v>
      </c>
      <c r="AU117" s="144" t="s">
        <v>159</v>
      </c>
      <c r="AY117" s="19" t="s">
        <v>152</v>
      </c>
      <c r="BE117" s="145">
        <f t="shared" si="4"/>
        <v>0</v>
      </c>
      <c r="BF117" s="145">
        <f t="shared" si="5"/>
        <v>0</v>
      </c>
      <c r="BG117" s="145">
        <f t="shared" si="6"/>
        <v>0</v>
      </c>
      <c r="BH117" s="145">
        <f t="shared" si="7"/>
        <v>0</v>
      </c>
      <c r="BI117" s="145">
        <f t="shared" si="8"/>
        <v>0</v>
      </c>
      <c r="BJ117" s="19" t="s">
        <v>80</v>
      </c>
      <c r="BK117" s="145">
        <f t="shared" si="9"/>
        <v>0</v>
      </c>
      <c r="BL117" s="19" t="s">
        <v>274</v>
      </c>
      <c r="BM117" s="144" t="s">
        <v>1432</v>
      </c>
    </row>
    <row r="118" spans="2:65" s="1" customFormat="1" ht="16.5" customHeight="1">
      <c r="B118" s="34"/>
      <c r="C118" s="178" t="s">
        <v>196</v>
      </c>
      <c r="D118" s="178" t="s">
        <v>582</v>
      </c>
      <c r="E118" s="179" t="s">
        <v>1433</v>
      </c>
      <c r="F118" s="180" t="s">
        <v>1434</v>
      </c>
      <c r="G118" s="181" t="s">
        <v>269</v>
      </c>
      <c r="H118" s="182">
        <v>1</v>
      </c>
      <c r="I118" s="183"/>
      <c r="J118" s="184">
        <f t="shared" si="0"/>
        <v>0</v>
      </c>
      <c r="K118" s="180" t="s">
        <v>19</v>
      </c>
      <c r="L118" s="185"/>
      <c r="M118" s="186" t="s">
        <v>19</v>
      </c>
      <c r="N118" s="187" t="s">
        <v>43</v>
      </c>
      <c r="P118" s="142">
        <f t="shared" si="1"/>
        <v>0</v>
      </c>
      <c r="Q118" s="142">
        <v>0</v>
      </c>
      <c r="R118" s="142">
        <f t="shared" si="2"/>
        <v>0</v>
      </c>
      <c r="S118" s="142">
        <v>0</v>
      </c>
      <c r="T118" s="143">
        <f t="shared" si="3"/>
        <v>0</v>
      </c>
      <c r="AR118" s="144" t="s">
        <v>396</v>
      </c>
      <c r="AT118" s="144" t="s">
        <v>582</v>
      </c>
      <c r="AU118" s="144" t="s">
        <v>159</v>
      </c>
      <c r="AY118" s="19" t="s">
        <v>152</v>
      </c>
      <c r="BE118" s="145">
        <f t="shared" si="4"/>
        <v>0</v>
      </c>
      <c r="BF118" s="145">
        <f t="shared" si="5"/>
        <v>0</v>
      </c>
      <c r="BG118" s="145">
        <f t="shared" si="6"/>
        <v>0</v>
      </c>
      <c r="BH118" s="145">
        <f t="shared" si="7"/>
        <v>0</v>
      </c>
      <c r="BI118" s="145">
        <f t="shared" si="8"/>
        <v>0</v>
      </c>
      <c r="BJ118" s="19" t="s">
        <v>80</v>
      </c>
      <c r="BK118" s="145">
        <f t="shared" si="9"/>
        <v>0</v>
      </c>
      <c r="BL118" s="19" t="s">
        <v>274</v>
      </c>
      <c r="BM118" s="144" t="s">
        <v>1435</v>
      </c>
    </row>
    <row r="119" spans="2:65" s="1" customFormat="1" ht="16.5" customHeight="1">
      <c r="B119" s="34"/>
      <c r="C119" s="178" t="s">
        <v>203</v>
      </c>
      <c r="D119" s="178" t="s">
        <v>582</v>
      </c>
      <c r="E119" s="179" t="s">
        <v>1436</v>
      </c>
      <c r="F119" s="180" t="s">
        <v>1437</v>
      </c>
      <c r="G119" s="181" t="s">
        <v>269</v>
      </c>
      <c r="H119" s="182">
        <v>2</v>
      </c>
      <c r="I119" s="183"/>
      <c r="J119" s="184">
        <f t="shared" si="0"/>
        <v>0</v>
      </c>
      <c r="K119" s="180" t="s">
        <v>19</v>
      </c>
      <c r="L119" s="185"/>
      <c r="M119" s="186" t="s">
        <v>19</v>
      </c>
      <c r="N119" s="187" t="s">
        <v>43</v>
      </c>
      <c r="P119" s="142">
        <f t="shared" si="1"/>
        <v>0</v>
      </c>
      <c r="Q119" s="142">
        <v>0</v>
      </c>
      <c r="R119" s="142">
        <f t="shared" si="2"/>
        <v>0</v>
      </c>
      <c r="S119" s="142">
        <v>0</v>
      </c>
      <c r="T119" s="143">
        <f t="shared" si="3"/>
        <v>0</v>
      </c>
      <c r="AR119" s="144" t="s">
        <v>396</v>
      </c>
      <c r="AT119" s="144" t="s">
        <v>582</v>
      </c>
      <c r="AU119" s="144" t="s">
        <v>159</v>
      </c>
      <c r="AY119" s="19" t="s">
        <v>152</v>
      </c>
      <c r="BE119" s="145">
        <f t="shared" si="4"/>
        <v>0</v>
      </c>
      <c r="BF119" s="145">
        <f t="shared" si="5"/>
        <v>0</v>
      </c>
      <c r="BG119" s="145">
        <f t="shared" si="6"/>
        <v>0</v>
      </c>
      <c r="BH119" s="145">
        <f t="shared" si="7"/>
        <v>0</v>
      </c>
      <c r="BI119" s="145">
        <f t="shared" si="8"/>
        <v>0</v>
      </c>
      <c r="BJ119" s="19" t="s">
        <v>80</v>
      </c>
      <c r="BK119" s="145">
        <f t="shared" si="9"/>
        <v>0</v>
      </c>
      <c r="BL119" s="19" t="s">
        <v>274</v>
      </c>
      <c r="BM119" s="144" t="s">
        <v>1438</v>
      </c>
    </row>
    <row r="120" spans="2:65" s="1" customFormat="1" ht="16.5" customHeight="1">
      <c r="B120" s="34"/>
      <c r="C120" s="178" t="s">
        <v>219</v>
      </c>
      <c r="D120" s="178" t="s">
        <v>582</v>
      </c>
      <c r="E120" s="179" t="s">
        <v>1439</v>
      </c>
      <c r="F120" s="180" t="s">
        <v>1440</v>
      </c>
      <c r="G120" s="181" t="s">
        <v>269</v>
      </c>
      <c r="H120" s="182">
        <v>2</v>
      </c>
      <c r="I120" s="183"/>
      <c r="J120" s="184">
        <f t="shared" si="0"/>
        <v>0</v>
      </c>
      <c r="K120" s="180" t="s">
        <v>19</v>
      </c>
      <c r="L120" s="185"/>
      <c r="M120" s="186" t="s">
        <v>19</v>
      </c>
      <c r="N120" s="187" t="s">
        <v>43</v>
      </c>
      <c r="P120" s="142">
        <f t="shared" si="1"/>
        <v>0</v>
      </c>
      <c r="Q120" s="142">
        <v>0</v>
      </c>
      <c r="R120" s="142">
        <f t="shared" si="2"/>
        <v>0</v>
      </c>
      <c r="S120" s="142">
        <v>0</v>
      </c>
      <c r="T120" s="143">
        <f t="shared" si="3"/>
        <v>0</v>
      </c>
      <c r="AR120" s="144" t="s">
        <v>396</v>
      </c>
      <c r="AT120" s="144" t="s">
        <v>582</v>
      </c>
      <c r="AU120" s="144" t="s">
        <v>159</v>
      </c>
      <c r="AY120" s="19" t="s">
        <v>152</v>
      </c>
      <c r="BE120" s="145">
        <f t="shared" si="4"/>
        <v>0</v>
      </c>
      <c r="BF120" s="145">
        <f t="shared" si="5"/>
        <v>0</v>
      </c>
      <c r="BG120" s="145">
        <f t="shared" si="6"/>
        <v>0</v>
      </c>
      <c r="BH120" s="145">
        <f t="shared" si="7"/>
        <v>0</v>
      </c>
      <c r="BI120" s="145">
        <f t="shared" si="8"/>
        <v>0</v>
      </c>
      <c r="BJ120" s="19" t="s">
        <v>80</v>
      </c>
      <c r="BK120" s="145">
        <f t="shared" si="9"/>
        <v>0</v>
      </c>
      <c r="BL120" s="19" t="s">
        <v>274</v>
      </c>
      <c r="BM120" s="144" t="s">
        <v>1441</v>
      </c>
    </row>
    <row r="121" spans="2:65" s="1" customFormat="1" ht="16.5" customHeight="1">
      <c r="B121" s="34"/>
      <c r="C121" s="178" t="s">
        <v>227</v>
      </c>
      <c r="D121" s="178" t="s">
        <v>582</v>
      </c>
      <c r="E121" s="179" t="s">
        <v>1442</v>
      </c>
      <c r="F121" s="180" t="s">
        <v>1443</v>
      </c>
      <c r="G121" s="181" t="s">
        <v>269</v>
      </c>
      <c r="H121" s="182">
        <v>1</v>
      </c>
      <c r="I121" s="183"/>
      <c r="J121" s="184">
        <f t="shared" si="0"/>
        <v>0</v>
      </c>
      <c r="K121" s="180" t="s">
        <v>19</v>
      </c>
      <c r="L121" s="185"/>
      <c r="M121" s="186" t="s">
        <v>19</v>
      </c>
      <c r="N121" s="187" t="s">
        <v>43</v>
      </c>
      <c r="P121" s="142">
        <f t="shared" si="1"/>
        <v>0</v>
      </c>
      <c r="Q121" s="142">
        <v>0</v>
      </c>
      <c r="R121" s="142">
        <f t="shared" si="2"/>
        <v>0</v>
      </c>
      <c r="S121" s="142">
        <v>0</v>
      </c>
      <c r="T121" s="143">
        <f t="shared" si="3"/>
        <v>0</v>
      </c>
      <c r="AR121" s="144" t="s">
        <v>396</v>
      </c>
      <c r="AT121" s="144" t="s">
        <v>582</v>
      </c>
      <c r="AU121" s="144" t="s">
        <v>159</v>
      </c>
      <c r="AY121" s="19" t="s">
        <v>152</v>
      </c>
      <c r="BE121" s="145">
        <f t="shared" si="4"/>
        <v>0</v>
      </c>
      <c r="BF121" s="145">
        <f t="shared" si="5"/>
        <v>0</v>
      </c>
      <c r="BG121" s="145">
        <f t="shared" si="6"/>
        <v>0</v>
      </c>
      <c r="BH121" s="145">
        <f t="shared" si="7"/>
        <v>0</v>
      </c>
      <c r="BI121" s="145">
        <f t="shared" si="8"/>
        <v>0</v>
      </c>
      <c r="BJ121" s="19" t="s">
        <v>80</v>
      </c>
      <c r="BK121" s="145">
        <f t="shared" si="9"/>
        <v>0</v>
      </c>
      <c r="BL121" s="19" t="s">
        <v>274</v>
      </c>
      <c r="BM121" s="144" t="s">
        <v>1444</v>
      </c>
    </row>
    <row r="122" spans="2:65" s="1" customFormat="1" ht="16.5" customHeight="1">
      <c r="B122" s="34"/>
      <c r="C122" s="178" t="s">
        <v>238</v>
      </c>
      <c r="D122" s="178" t="s">
        <v>582</v>
      </c>
      <c r="E122" s="179" t="s">
        <v>1445</v>
      </c>
      <c r="F122" s="180" t="s">
        <v>1446</v>
      </c>
      <c r="G122" s="181" t="s">
        <v>269</v>
      </c>
      <c r="H122" s="182">
        <v>2</v>
      </c>
      <c r="I122" s="183"/>
      <c r="J122" s="184">
        <f t="shared" si="0"/>
        <v>0</v>
      </c>
      <c r="K122" s="180" t="s">
        <v>19</v>
      </c>
      <c r="L122" s="185"/>
      <c r="M122" s="186" t="s">
        <v>19</v>
      </c>
      <c r="N122" s="187" t="s">
        <v>43</v>
      </c>
      <c r="P122" s="142">
        <f t="shared" si="1"/>
        <v>0</v>
      </c>
      <c r="Q122" s="142">
        <v>0</v>
      </c>
      <c r="R122" s="142">
        <f t="shared" si="2"/>
        <v>0</v>
      </c>
      <c r="S122" s="142">
        <v>0</v>
      </c>
      <c r="T122" s="143">
        <f t="shared" si="3"/>
        <v>0</v>
      </c>
      <c r="AR122" s="144" t="s">
        <v>396</v>
      </c>
      <c r="AT122" s="144" t="s">
        <v>582</v>
      </c>
      <c r="AU122" s="144" t="s">
        <v>159</v>
      </c>
      <c r="AY122" s="19" t="s">
        <v>152</v>
      </c>
      <c r="BE122" s="145">
        <f t="shared" si="4"/>
        <v>0</v>
      </c>
      <c r="BF122" s="145">
        <f t="shared" si="5"/>
        <v>0</v>
      </c>
      <c r="BG122" s="145">
        <f t="shared" si="6"/>
        <v>0</v>
      </c>
      <c r="BH122" s="145">
        <f t="shared" si="7"/>
        <v>0</v>
      </c>
      <c r="BI122" s="145">
        <f t="shared" si="8"/>
        <v>0</v>
      </c>
      <c r="BJ122" s="19" t="s">
        <v>80</v>
      </c>
      <c r="BK122" s="145">
        <f t="shared" si="9"/>
        <v>0</v>
      </c>
      <c r="BL122" s="19" t="s">
        <v>274</v>
      </c>
      <c r="BM122" s="144" t="s">
        <v>1447</v>
      </c>
    </row>
    <row r="123" spans="2:65" s="16" customFormat="1" ht="20.9" customHeight="1">
      <c r="B123" s="192"/>
      <c r="D123" s="193" t="s">
        <v>71</v>
      </c>
      <c r="E123" s="193" t="s">
        <v>1448</v>
      </c>
      <c r="F123" s="193" t="s">
        <v>1449</v>
      </c>
      <c r="I123" s="194"/>
      <c r="J123" s="195">
        <f>BK123</f>
        <v>0</v>
      </c>
      <c r="L123" s="192"/>
      <c r="M123" s="196"/>
      <c r="P123" s="197">
        <f>P124</f>
        <v>0</v>
      </c>
      <c r="R123" s="197">
        <f>R124</f>
        <v>0</v>
      </c>
      <c r="T123" s="198">
        <f>T124</f>
        <v>0</v>
      </c>
      <c r="AR123" s="193" t="s">
        <v>80</v>
      </c>
      <c r="AT123" s="199" t="s">
        <v>71</v>
      </c>
      <c r="AU123" s="199" t="s">
        <v>95</v>
      </c>
      <c r="AY123" s="193" t="s">
        <v>152</v>
      </c>
      <c r="BK123" s="200">
        <f>BK124</f>
        <v>0</v>
      </c>
    </row>
    <row r="124" spans="2:65" s="1" customFormat="1" ht="16.5" customHeight="1">
      <c r="B124" s="34"/>
      <c r="C124" s="178" t="s">
        <v>8</v>
      </c>
      <c r="D124" s="178" t="s">
        <v>582</v>
      </c>
      <c r="E124" s="179" t="s">
        <v>1450</v>
      </c>
      <c r="F124" s="180" t="s">
        <v>1451</v>
      </c>
      <c r="G124" s="181" t="s">
        <v>269</v>
      </c>
      <c r="H124" s="182">
        <v>94</v>
      </c>
      <c r="I124" s="183"/>
      <c r="J124" s="184">
        <f>ROUND(I124*H124,2)</f>
        <v>0</v>
      </c>
      <c r="K124" s="180" t="s">
        <v>19</v>
      </c>
      <c r="L124" s="185"/>
      <c r="M124" s="186" t="s">
        <v>19</v>
      </c>
      <c r="N124" s="187" t="s">
        <v>43</v>
      </c>
      <c r="P124" s="142">
        <f>O124*H124</f>
        <v>0</v>
      </c>
      <c r="Q124" s="142">
        <v>0</v>
      </c>
      <c r="R124" s="142">
        <f>Q124*H124</f>
        <v>0</v>
      </c>
      <c r="S124" s="142">
        <v>0</v>
      </c>
      <c r="T124" s="143">
        <f>S124*H124</f>
        <v>0</v>
      </c>
      <c r="AR124" s="144" t="s">
        <v>396</v>
      </c>
      <c r="AT124" s="144" t="s">
        <v>582</v>
      </c>
      <c r="AU124" s="144" t="s">
        <v>159</v>
      </c>
      <c r="AY124" s="19" t="s">
        <v>152</v>
      </c>
      <c r="BE124" s="145">
        <f>IF(N124="základní",J124,0)</f>
        <v>0</v>
      </c>
      <c r="BF124" s="145">
        <f>IF(N124="snížená",J124,0)</f>
        <v>0</v>
      </c>
      <c r="BG124" s="145">
        <f>IF(N124="zákl. přenesená",J124,0)</f>
        <v>0</v>
      </c>
      <c r="BH124" s="145">
        <f>IF(N124="sníž. přenesená",J124,0)</f>
        <v>0</v>
      </c>
      <c r="BI124" s="145">
        <f>IF(N124="nulová",J124,0)</f>
        <v>0</v>
      </c>
      <c r="BJ124" s="19" t="s">
        <v>80</v>
      </c>
      <c r="BK124" s="145">
        <f>ROUND(I124*H124,2)</f>
        <v>0</v>
      </c>
      <c r="BL124" s="19" t="s">
        <v>274</v>
      </c>
      <c r="BM124" s="144" t="s">
        <v>1452</v>
      </c>
    </row>
    <row r="125" spans="2:65" s="16" customFormat="1" ht="20.9" customHeight="1">
      <c r="B125" s="192"/>
      <c r="D125" s="193" t="s">
        <v>71</v>
      </c>
      <c r="E125" s="193" t="s">
        <v>1453</v>
      </c>
      <c r="F125" s="193" t="s">
        <v>1454</v>
      </c>
      <c r="I125" s="194"/>
      <c r="J125" s="195">
        <f>BK125</f>
        <v>0</v>
      </c>
      <c r="L125" s="192"/>
      <c r="M125" s="196"/>
      <c r="P125" s="197">
        <f>SUM(P126:P127)</f>
        <v>0</v>
      </c>
      <c r="R125" s="197">
        <f>SUM(R126:R127)</f>
        <v>0</v>
      </c>
      <c r="T125" s="198">
        <f>SUM(T126:T127)</f>
        <v>0</v>
      </c>
      <c r="AR125" s="193" t="s">
        <v>80</v>
      </c>
      <c r="AT125" s="199" t="s">
        <v>71</v>
      </c>
      <c r="AU125" s="199" t="s">
        <v>95</v>
      </c>
      <c r="AY125" s="193" t="s">
        <v>152</v>
      </c>
      <c r="BK125" s="200">
        <f>SUM(BK126:BK127)</f>
        <v>0</v>
      </c>
    </row>
    <row r="126" spans="2:65" s="1" customFormat="1" ht="16.5" customHeight="1">
      <c r="B126" s="34"/>
      <c r="C126" s="178" t="s">
        <v>251</v>
      </c>
      <c r="D126" s="178" t="s">
        <v>582</v>
      </c>
      <c r="E126" s="179" t="s">
        <v>1455</v>
      </c>
      <c r="F126" s="180" t="s">
        <v>1456</v>
      </c>
      <c r="G126" s="181" t="s">
        <v>416</v>
      </c>
      <c r="H126" s="182">
        <v>5640</v>
      </c>
      <c r="I126" s="183"/>
      <c r="J126" s="184">
        <f>ROUND(I126*H126,2)</f>
        <v>0</v>
      </c>
      <c r="K126" s="180" t="s">
        <v>19</v>
      </c>
      <c r="L126" s="185"/>
      <c r="M126" s="186" t="s">
        <v>19</v>
      </c>
      <c r="N126" s="187" t="s">
        <v>43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396</v>
      </c>
      <c r="AT126" s="144" t="s">
        <v>582</v>
      </c>
      <c r="AU126" s="144" t="s">
        <v>159</v>
      </c>
      <c r="AY126" s="19" t="s">
        <v>152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9" t="s">
        <v>80</v>
      </c>
      <c r="BK126" s="145">
        <f>ROUND(I126*H126,2)</f>
        <v>0</v>
      </c>
      <c r="BL126" s="19" t="s">
        <v>274</v>
      </c>
      <c r="BM126" s="144" t="s">
        <v>1457</v>
      </c>
    </row>
    <row r="127" spans="2:65" s="1" customFormat="1" ht="16.5" customHeight="1">
      <c r="B127" s="34"/>
      <c r="C127" s="178" t="s">
        <v>261</v>
      </c>
      <c r="D127" s="178" t="s">
        <v>582</v>
      </c>
      <c r="E127" s="179" t="s">
        <v>1458</v>
      </c>
      <c r="F127" s="180" t="s">
        <v>1459</v>
      </c>
      <c r="G127" s="181" t="s">
        <v>416</v>
      </c>
      <c r="H127" s="182">
        <v>60</v>
      </c>
      <c r="I127" s="183"/>
      <c r="J127" s="184">
        <f>ROUND(I127*H127,2)</f>
        <v>0</v>
      </c>
      <c r="K127" s="180" t="s">
        <v>19</v>
      </c>
      <c r="L127" s="185"/>
      <c r="M127" s="186" t="s">
        <v>19</v>
      </c>
      <c r="N127" s="187" t="s">
        <v>43</v>
      </c>
      <c r="P127" s="142">
        <f>O127*H127</f>
        <v>0</v>
      </c>
      <c r="Q127" s="142">
        <v>0</v>
      </c>
      <c r="R127" s="142">
        <f>Q127*H127</f>
        <v>0</v>
      </c>
      <c r="S127" s="142">
        <v>0</v>
      </c>
      <c r="T127" s="143">
        <f>S127*H127</f>
        <v>0</v>
      </c>
      <c r="AR127" s="144" t="s">
        <v>396</v>
      </c>
      <c r="AT127" s="144" t="s">
        <v>582</v>
      </c>
      <c r="AU127" s="144" t="s">
        <v>159</v>
      </c>
      <c r="AY127" s="19" t="s">
        <v>152</v>
      </c>
      <c r="BE127" s="145">
        <f>IF(N127="základní",J127,0)</f>
        <v>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9" t="s">
        <v>80</v>
      </c>
      <c r="BK127" s="145">
        <f>ROUND(I127*H127,2)</f>
        <v>0</v>
      </c>
      <c r="BL127" s="19" t="s">
        <v>274</v>
      </c>
      <c r="BM127" s="144" t="s">
        <v>1460</v>
      </c>
    </row>
    <row r="128" spans="2:65" s="16" customFormat="1" ht="20.9" customHeight="1">
      <c r="B128" s="192"/>
      <c r="D128" s="193" t="s">
        <v>71</v>
      </c>
      <c r="E128" s="193" t="s">
        <v>1461</v>
      </c>
      <c r="F128" s="193" t="s">
        <v>1462</v>
      </c>
      <c r="I128" s="194"/>
      <c r="J128" s="195">
        <f>BK128</f>
        <v>0</v>
      </c>
      <c r="L128" s="192"/>
      <c r="M128" s="196"/>
      <c r="P128" s="197">
        <f>SUM(P129:P132)</f>
        <v>0</v>
      </c>
      <c r="R128" s="197">
        <f>SUM(R129:R132)</f>
        <v>0</v>
      </c>
      <c r="T128" s="198">
        <f>SUM(T129:T132)</f>
        <v>0</v>
      </c>
      <c r="AR128" s="193" t="s">
        <v>80</v>
      </c>
      <c r="AT128" s="199" t="s">
        <v>71</v>
      </c>
      <c r="AU128" s="199" t="s">
        <v>95</v>
      </c>
      <c r="AY128" s="193" t="s">
        <v>152</v>
      </c>
      <c r="BK128" s="200">
        <f>SUM(BK129:BK132)</f>
        <v>0</v>
      </c>
    </row>
    <row r="129" spans="2:65" s="1" customFormat="1" ht="49" customHeight="1">
      <c r="B129" s="34"/>
      <c r="C129" s="178" t="s">
        <v>266</v>
      </c>
      <c r="D129" s="178" t="s">
        <v>582</v>
      </c>
      <c r="E129" s="179" t="s">
        <v>1463</v>
      </c>
      <c r="F129" s="180" t="s">
        <v>1464</v>
      </c>
      <c r="G129" s="181" t="s">
        <v>269</v>
      </c>
      <c r="H129" s="182">
        <v>4</v>
      </c>
      <c r="I129" s="183"/>
      <c r="J129" s="184">
        <f>ROUND(I129*H129,2)</f>
        <v>0</v>
      </c>
      <c r="K129" s="180" t="s">
        <v>19</v>
      </c>
      <c r="L129" s="185"/>
      <c r="M129" s="186" t="s">
        <v>19</v>
      </c>
      <c r="N129" s="187" t="s">
        <v>43</v>
      </c>
      <c r="P129" s="142">
        <f>O129*H129</f>
        <v>0</v>
      </c>
      <c r="Q129" s="142">
        <v>0</v>
      </c>
      <c r="R129" s="142">
        <f>Q129*H129</f>
        <v>0</v>
      </c>
      <c r="S129" s="142">
        <v>0</v>
      </c>
      <c r="T129" s="143">
        <f>S129*H129</f>
        <v>0</v>
      </c>
      <c r="AR129" s="144" t="s">
        <v>396</v>
      </c>
      <c r="AT129" s="144" t="s">
        <v>582</v>
      </c>
      <c r="AU129" s="144" t="s">
        <v>159</v>
      </c>
      <c r="AY129" s="19" t="s">
        <v>152</v>
      </c>
      <c r="BE129" s="145">
        <f>IF(N129="základní",J129,0)</f>
        <v>0</v>
      </c>
      <c r="BF129" s="145">
        <f>IF(N129="snížená",J129,0)</f>
        <v>0</v>
      </c>
      <c r="BG129" s="145">
        <f>IF(N129="zákl. přenesená",J129,0)</f>
        <v>0</v>
      </c>
      <c r="BH129" s="145">
        <f>IF(N129="sníž. přenesená",J129,0)</f>
        <v>0</v>
      </c>
      <c r="BI129" s="145">
        <f>IF(N129="nulová",J129,0)</f>
        <v>0</v>
      </c>
      <c r="BJ129" s="19" t="s">
        <v>80</v>
      </c>
      <c r="BK129" s="145">
        <f>ROUND(I129*H129,2)</f>
        <v>0</v>
      </c>
      <c r="BL129" s="19" t="s">
        <v>274</v>
      </c>
      <c r="BM129" s="144" t="s">
        <v>1465</v>
      </c>
    </row>
    <row r="130" spans="2:65" s="1" customFormat="1" ht="62.75" customHeight="1">
      <c r="B130" s="34"/>
      <c r="C130" s="178" t="s">
        <v>274</v>
      </c>
      <c r="D130" s="178" t="s">
        <v>582</v>
      </c>
      <c r="E130" s="179" t="s">
        <v>1466</v>
      </c>
      <c r="F130" s="180" t="s">
        <v>1467</v>
      </c>
      <c r="G130" s="181" t="s">
        <v>269</v>
      </c>
      <c r="H130" s="182">
        <v>1</v>
      </c>
      <c r="I130" s="183"/>
      <c r="J130" s="184">
        <f>ROUND(I130*H130,2)</f>
        <v>0</v>
      </c>
      <c r="K130" s="180" t="s">
        <v>19</v>
      </c>
      <c r="L130" s="185"/>
      <c r="M130" s="186" t="s">
        <v>19</v>
      </c>
      <c r="N130" s="187" t="s">
        <v>43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396</v>
      </c>
      <c r="AT130" s="144" t="s">
        <v>582</v>
      </c>
      <c r="AU130" s="144" t="s">
        <v>159</v>
      </c>
      <c r="AY130" s="19" t="s">
        <v>152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9" t="s">
        <v>80</v>
      </c>
      <c r="BK130" s="145">
        <f>ROUND(I130*H130,2)</f>
        <v>0</v>
      </c>
      <c r="BL130" s="19" t="s">
        <v>274</v>
      </c>
      <c r="BM130" s="144" t="s">
        <v>1468</v>
      </c>
    </row>
    <row r="131" spans="2:65" s="1" customFormat="1" ht="49" customHeight="1">
      <c r="B131" s="34"/>
      <c r="C131" s="178" t="s">
        <v>279</v>
      </c>
      <c r="D131" s="178" t="s">
        <v>582</v>
      </c>
      <c r="E131" s="179" t="s">
        <v>1469</v>
      </c>
      <c r="F131" s="180" t="s">
        <v>1470</v>
      </c>
      <c r="G131" s="181" t="s">
        <v>269</v>
      </c>
      <c r="H131" s="182">
        <v>8</v>
      </c>
      <c r="I131" s="183"/>
      <c r="J131" s="184">
        <f>ROUND(I131*H131,2)</f>
        <v>0</v>
      </c>
      <c r="K131" s="180" t="s">
        <v>19</v>
      </c>
      <c r="L131" s="185"/>
      <c r="M131" s="186" t="s">
        <v>19</v>
      </c>
      <c r="N131" s="187" t="s">
        <v>43</v>
      </c>
      <c r="P131" s="142">
        <f>O131*H131</f>
        <v>0</v>
      </c>
      <c r="Q131" s="142">
        <v>0</v>
      </c>
      <c r="R131" s="142">
        <f>Q131*H131</f>
        <v>0</v>
      </c>
      <c r="S131" s="142">
        <v>0</v>
      </c>
      <c r="T131" s="143">
        <f>S131*H131</f>
        <v>0</v>
      </c>
      <c r="AR131" s="144" t="s">
        <v>396</v>
      </c>
      <c r="AT131" s="144" t="s">
        <v>582</v>
      </c>
      <c r="AU131" s="144" t="s">
        <v>159</v>
      </c>
      <c r="AY131" s="19" t="s">
        <v>152</v>
      </c>
      <c r="BE131" s="145">
        <f>IF(N131="základní",J131,0)</f>
        <v>0</v>
      </c>
      <c r="BF131" s="145">
        <f>IF(N131="snížená",J131,0)</f>
        <v>0</v>
      </c>
      <c r="BG131" s="145">
        <f>IF(N131="zákl. přenesená",J131,0)</f>
        <v>0</v>
      </c>
      <c r="BH131" s="145">
        <f>IF(N131="sníž. přenesená",J131,0)</f>
        <v>0</v>
      </c>
      <c r="BI131" s="145">
        <f>IF(N131="nulová",J131,0)</f>
        <v>0</v>
      </c>
      <c r="BJ131" s="19" t="s">
        <v>80</v>
      </c>
      <c r="BK131" s="145">
        <f>ROUND(I131*H131,2)</f>
        <v>0</v>
      </c>
      <c r="BL131" s="19" t="s">
        <v>274</v>
      </c>
      <c r="BM131" s="144" t="s">
        <v>1471</v>
      </c>
    </row>
    <row r="132" spans="2:65" s="1" customFormat="1" ht="16.5" customHeight="1">
      <c r="B132" s="34"/>
      <c r="C132" s="178" t="s">
        <v>299</v>
      </c>
      <c r="D132" s="178" t="s">
        <v>582</v>
      </c>
      <c r="E132" s="179" t="s">
        <v>1472</v>
      </c>
      <c r="F132" s="180" t="s">
        <v>1473</v>
      </c>
      <c r="G132" s="181" t="s">
        <v>222</v>
      </c>
      <c r="H132" s="182">
        <v>1</v>
      </c>
      <c r="I132" s="183"/>
      <c r="J132" s="184">
        <f>ROUND(I132*H132,2)</f>
        <v>0</v>
      </c>
      <c r="K132" s="180" t="s">
        <v>19</v>
      </c>
      <c r="L132" s="185"/>
      <c r="M132" s="186" t="s">
        <v>19</v>
      </c>
      <c r="N132" s="187" t="s">
        <v>43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396</v>
      </c>
      <c r="AT132" s="144" t="s">
        <v>582</v>
      </c>
      <c r="AU132" s="144" t="s">
        <v>159</v>
      </c>
      <c r="AY132" s="19" t="s">
        <v>152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9" t="s">
        <v>80</v>
      </c>
      <c r="BK132" s="145">
        <f>ROUND(I132*H132,2)</f>
        <v>0</v>
      </c>
      <c r="BL132" s="19" t="s">
        <v>274</v>
      </c>
      <c r="BM132" s="144" t="s">
        <v>1474</v>
      </c>
    </row>
    <row r="133" spans="2:65" s="11" customFormat="1" ht="20.9" customHeight="1">
      <c r="B133" s="121"/>
      <c r="D133" s="122" t="s">
        <v>71</v>
      </c>
      <c r="E133" s="131" t="s">
        <v>1475</v>
      </c>
      <c r="F133" s="131" t="s">
        <v>1476</v>
      </c>
      <c r="I133" s="124"/>
      <c r="J133" s="132">
        <f>BK133</f>
        <v>0</v>
      </c>
      <c r="L133" s="121"/>
      <c r="M133" s="126"/>
      <c r="P133" s="127">
        <f>P134+P139+P148+P150+P153+P158</f>
        <v>0</v>
      </c>
      <c r="R133" s="127">
        <f>R134+R139+R148+R150+R153+R158</f>
        <v>0</v>
      </c>
      <c r="T133" s="128">
        <f>T134+T139+T148+T150+T153+T158</f>
        <v>0</v>
      </c>
      <c r="AR133" s="122" t="s">
        <v>82</v>
      </c>
      <c r="AT133" s="129" t="s">
        <v>71</v>
      </c>
      <c r="AU133" s="129" t="s">
        <v>82</v>
      </c>
      <c r="AY133" s="122" t="s">
        <v>152</v>
      </c>
      <c r="BK133" s="130">
        <f>BK134+BK139+BK148+BK150+BK153+BK158</f>
        <v>0</v>
      </c>
    </row>
    <row r="134" spans="2:65" s="16" customFormat="1" ht="20.9" customHeight="1">
      <c r="B134" s="192"/>
      <c r="D134" s="193" t="s">
        <v>71</v>
      </c>
      <c r="E134" s="193" t="s">
        <v>1477</v>
      </c>
      <c r="F134" s="193" t="s">
        <v>1412</v>
      </c>
      <c r="I134" s="194"/>
      <c r="J134" s="195">
        <f>BK134</f>
        <v>0</v>
      </c>
      <c r="L134" s="192"/>
      <c r="M134" s="196"/>
      <c r="P134" s="197">
        <f>SUM(P135:P138)</f>
        <v>0</v>
      </c>
      <c r="R134" s="197">
        <f>SUM(R135:R138)</f>
        <v>0</v>
      </c>
      <c r="T134" s="198">
        <f>SUM(T135:T138)</f>
        <v>0</v>
      </c>
      <c r="AR134" s="193" t="s">
        <v>80</v>
      </c>
      <c r="AT134" s="199" t="s">
        <v>71</v>
      </c>
      <c r="AU134" s="199" t="s">
        <v>95</v>
      </c>
      <c r="AY134" s="193" t="s">
        <v>152</v>
      </c>
      <c r="BK134" s="200">
        <f>SUM(BK135:BK138)</f>
        <v>0</v>
      </c>
    </row>
    <row r="135" spans="2:65" s="1" customFormat="1" ht="16.5" customHeight="1">
      <c r="B135" s="34"/>
      <c r="C135" s="133" t="s">
        <v>305</v>
      </c>
      <c r="D135" s="133" t="s">
        <v>154</v>
      </c>
      <c r="E135" s="134" t="s">
        <v>1478</v>
      </c>
      <c r="F135" s="135" t="s">
        <v>1414</v>
      </c>
      <c r="G135" s="136" t="s">
        <v>269</v>
      </c>
      <c r="H135" s="137">
        <v>94</v>
      </c>
      <c r="I135" s="138"/>
      <c r="J135" s="139">
        <f>ROUND(I135*H135,2)</f>
        <v>0</v>
      </c>
      <c r="K135" s="135" t="s">
        <v>19</v>
      </c>
      <c r="L135" s="34"/>
      <c r="M135" s="140" t="s">
        <v>19</v>
      </c>
      <c r="N135" s="141" t="s">
        <v>43</v>
      </c>
      <c r="P135" s="142">
        <f>O135*H135</f>
        <v>0</v>
      </c>
      <c r="Q135" s="142">
        <v>0</v>
      </c>
      <c r="R135" s="142">
        <f>Q135*H135</f>
        <v>0</v>
      </c>
      <c r="S135" s="142">
        <v>0</v>
      </c>
      <c r="T135" s="143">
        <f>S135*H135</f>
        <v>0</v>
      </c>
      <c r="AR135" s="144" t="s">
        <v>274</v>
      </c>
      <c r="AT135" s="144" t="s">
        <v>154</v>
      </c>
      <c r="AU135" s="144" t="s">
        <v>159</v>
      </c>
      <c r="AY135" s="19" t="s">
        <v>152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9" t="s">
        <v>80</v>
      </c>
      <c r="BK135" s="145">
        <f>ROUND(I135*H135,2)</f>
        <v>0</v>
      </c>
      <c r="BL135" s="19" t="s">
        <v>274</v>
      </c>
      <c r="BM135" s="144" t="s">
        <v>1479</v>
      </c>
    </row>
    <row r="136" spans="2:65" s="1" customFormat="1" ht="16.5" customHeight="1">
      <c r="B136" s="34"/>
      <c r="C136" s="133" t="s">
        <v>311</v>
      </c>
      <c r="D136" s="133" t="s">
        <v>154</v>
      </c>
      <c r="E136" s="134" t="s">
        <v>1480</v>
      </c>
      <c r="F136" s="135" t="s">
        <v>1417</v>
      </c>
      <c r="G136" s="136" t="s">
        <v>269</v>
      </c>
      <c r="H136" s="137">
        <v>47</v>
      </c>
      <c r="I136" s="138"/>
      <c r="J136" s="139">
        <f>ROUND(I136*H136,2)</f>
        <v>0</v>
      </c>
      <c r="K136" s="135" t="s">
        <v>19</v>
      </c>
      <c r="L136" s="34"/>
      <c r="M136" s="140" t="s">
        <v>19</v>
      </c>
      <c r="N136" s="141" t="s">
        <v>43</v>
      </c>
      <c r="P136" s="142">
        <f>O136*H136</f>
        <v>0</v>
      </c>
      <c r="Q136" s="142">
        <v>0</v>
      </c>
      <c r="R136" s="142">
        <f>Q136*H136</f>
        <v>0</v>
      </c>
      <c r="S136" s="142">
        <v>0</v>
      </c>
      <c r="T136" s="143">
        <f>S136*H136</f>
        <v>0</v>
      </c>
      <c r="AR136" s="144" t="s">
        <v>274</v>
      </c>
      <c r="AT136" s="144" t="s">
        <v>154</v>
      </c>
      <c r="AU136" s="144" t="s">
        <v>159</v>
      </c>
      <c r="AY136" s="19" t="s">
        <v>152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9" t="s">
        <v>80</v>
      </c>
      <c r="BK136" s="145">
        <f>ROUND(I136*H136,2)</f>
        <v>0</v>
      </c>
      <c r="BL136" s="19" t="s">
        <v>274</v>
      </c>
      <c r="BM136" s="144" t="s">
        <v>1481</v>
      </c>
    </row>
    <row r="137" spans="2:65" s="1" customFormat="1" ht="16.5" customHeight="1">
      <c r="B137" s="34"/>
      <c r="C137" s="133" t="s">
        <v>7</v>
      </c>
      <c r="D137" s="133" t="s">
        <v>154</v>
      </c>
      <c r="E137" s="134" t="s">
        <v>1482</v>
      </c>
      <c r="F137" s="135" t="s">
        <v>1420</v>
      </c>
      <c r="G137" s="136" t="s">
        <v>269</v>
      </c>
      <c r="H137" s="137">
        <v>47</v>
      </c>
      <c r="I137" s="138"/>
      <c r="J137" s="139">
        <f>ROUND(I137*H137,2)</f>
        <v>0</v>
      </c>
      <c r="K137" s="135" t="s">
        <v>19</v>
      </c>
      <c r="L137" s="34"/>
      <c r="M137" s="140" t="s">
        <v>19</v>
      </c>
      <c r="N137" s="141" t="s">
        <v>43</v>
      </c>
      <c r="P137" s="142">
        <f>O137*H137</f>
        <v>0</v>
      </c>
      <c r="Q137" s="142">
        <v>0</v>
      </c>
      <c r="R137" s="142">
        <f>Q137*H137</f>
        <v>0</v>
      </c>
      <c r="S137" s="142">
        <v>0</v>
      </c>
      <c r="T137" s="143">
        <f>S137*H137</f>
        <v>0</v>
      </c>
      <c r="AR137" s="144" t="s">
        <v>274</v>
      </c>
      <c r="AT137" s="144" t="s">
        <v>154</v>
      </c>
      <c r="AU137" s="144" t="s">
        <v>159</v>
      </c>
      <c r="AY137" s="19" t="s">
        <v>152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9" t="s">
        <v>80</v>
      </c>
      <c r="BK137" s="145">
        <f>ROUND(I137*H137,2)</f>
        <v>0</v>
      </c>
      <c r="BL137" s="19" t="s">
        <v>274</v>
      </c>
      <c r="BM137" s="144" t="s">
        <v>1483</v>
      </c>
    </row>
    <row r="138" spans="2:65" s="1" customFormat="1" ht="16.5" customHeight="1">
      <c r="B138" s="34"/>
      <c r="C138" s="133" t="s">
        <v>324</v>
      </c>
      <c r="D138" s="133" t="s">
        <v>154</v>
      </c>
      <c r="E138" s="134" t="s">
        <v>1484</v>
      </c>
      <c r="F138" s="135" t="s">
        <v>1423</v>
      </c>
      <c r="G138" s="136" t="s">
        <v>269</v>
      </c>
      <c r="H138" s="137">
        <v>47</v>
      </c>
      <c r="I138" s="138"/>
      <c r="J138" s="139">
        <f>ROUND(I138*H138,2)</f>
        <v>0</v>
      </c>
      <c r="K138" s="135" t="s">
        <v>19</v>
      </c>
      <c r="L138" s="34"/>
      <c r="M138" s="140" t="s">
        <v>19</v>
      </c>
      <c r="N138" s="141" t="s">
        <v>43</v>
      </c>
      <c r="P138" s="142">
        <f>O138*H138</f>
        <v>0</v>
      </c>
      <c r="Q138" s="142">
        <v>0</v>
      </c>
      <c r="R138" s="142">
        <f>Q138*H138</f>
        <v>0</v>
      </c>
      <c r="S138" s="142">
        <v>0</v>
      </c>
      <c r="T138" s="143">
        <f>S138*H138</f>
        <v>0</v>
      </c>
      <c r="AR138" s="144" t="s">
        <v>274</v>
      </c>
      <c r="AT138" s="144" t="s">
        <v>154</v>
      </c>
      <c r="AU138" s="144" t="s">
        <v>159</v>
      </c>
      <c r="AY138" s="19" t="s">
        <v>152</v>
      </c>
      <c r="BE138" s="145">
        <f>IF(N138="základní",J138,0)</f>
        <v>0</v>
      </c>
      <c r="BF138" s="145">
        <f>IF(N138="snížená",J138,0)</f>
        <v>0</v>
      </c>
      <c r="BG138" s="145">
        <f>IF(N138="zákl. přenesená",J138,0)</f>
        <v>0</v>
      </c>
      <c r="BH138" s="145">
        <f>IF(N138="sníž. přenesená",J138,0)</f>
        <v>0</v>
      </c>
      <c r="BI138" s="145">
        <f>IF(N138="nulová",J138,0)</f>
        <v>0</v>
      </c>
      <c r="BJ138" s="19" t="s">
        <v>80</v>
      </c>
      <c r="BK138" s="145">
        <f>ROUND(I138*H138,2)</f>
        <v>0</v>
      </c>
      <c r="BL138" s="19" t="s">
        <v>274</v>
      </c>
      <c r="BM138" s="144" t="s">
        <v>1485</v>
      </c>
    </row>
    <row r="139" spans="2:65" s="16" customFormat="1" ht="20.9" customHeight="1">
      <c r="B139" s="192"/>
      <c r="D139" s="193" t="s">
        <v>71</v>
      </c>
      <c r="E139" s="193" t="s">
        <v>1486</v>
      </c>
      <c r="F139" s="193" t="s">
        <v>1426</v>
      </c>
      <c r="I139" s="194"/>
      <c r="J139" s="195">
        <f>BK139</f>
        <v>0</v>
      </c>
      <c r="L139" s="192"/>
      <c r="M139" s="196"/>
      <c r="P139" s="197">
        <f>SUM(P140:P147)</f>
        <v>0</v>
      </c>
      <c r="R139" s="197">
        <f>SUM(R140:R147)</f>
        <v>0</v>
      </c>
      <c r="T139" s="198">
        <f>SUM(T140:T147)</f>
        <v>0</v>
      </c>
      <c r="AR139" s="193" t="s">
        <v>80</v>
      </c>
      <c r="AT139" s="199" t="s">
        <v>71</v>
      </c>
      <c r="AU139" s="199" t="s">
        <v>95</v>
      </c>
      <c r="AY139" s="193" t="s">
        <v>152</v>
      </c>
      <c r="BK139" s="200">
        <f>SUM(BK140:BK147)</f>
        <v>0</v>
      </c>
    </row>
    <row r="140" spans="2:65" s="1" customFormat="1" ht="16.5" customHeight="1">
      <c r="B140" s="34"/>
      <c r="C140" s="133" t="s">
        <v>329</v>
      </c>
      <c r="D140" s="133" t="s">
        <v>154</v>
      </c>
      <c r="E140" s="134" t="s">
        <v>1487</v>
      </c>
      <c r="F140" s="135" t="s">
        <v>1428</v>
      </c>
      <c r="G140" s="136" t="s">
        <v>269</v>
      </c>
      <c r="H140" s="137">
        <v>1</v>
      </c>
      <c r="I140" s="138"/>
      <c r="J140" s="139">
        <f t="shared" ref="J140:J147" si="10">ROUND(I140*H140,2)</f>
        <v>0</v>
      </c>
      <c r="K140" s="135" t="s">
        <v>19</v>
      </c>
      <c r="L140" s="34"/>
      <c r="M140" s="140" t="s">
        <v>19</v>
      </c>
      <c r="N140" s="141" t="s">
        <v>43</v>
      </c>
      <c r="P140" s="142">
        <f t="shared" ref="P140:P147" si="11">O140*H140</f>
        <v>0</v>
      </c>
      <c r="Q140" s="142">
        <v>0</v>
      </c>
      <c r="R140" s="142">
        <f t="shared" ref="R140:R147" si="12">Q140*H140</f>
        <v>0</v>
      </c>
      <c r="S140" s="142">
        <v>0</v>
      </c>
      <c r="T140" s="143">
        <f t="shared" ref="T140:T147" si="13">S140*H140</f>
        <v>0</v>
      </c>
      <c r="AR140" s="144" t="s">
        <v>274</v>
      </c>
      <c r="AT140" s="144" t="s">
        <v>154</v>
      </c>
      <c r="AU140" s="144" t="s">
        <v>159</v>
      </c>
      <c r="AY140" s="19" t="s">
        <v>152</v>
      </c>
      <c r="BE140" s="145">
        <f t="shared" ref="BE140:BE147" si="14">IF(N140="základní",J140,0)</f>
        <v>0</v>
      </c>
      <c r="BF140" s="145">
        <f t="shared" ref="BF140:BF147" si="15">IF(N140="snížená",J140,0)</f>
        <v>0</v>
      </c>
      <c r="BG140" s="145">
        <f t="shared" ref="BG140:BG147" si="16">IF(N140="zákl. přenesená",J140,0)</f>
        <v>0</v>
      </c>
      <c r="BH140" s="145">
        <f t="shared" ref="BH140:BH147" si="17">IF(N140="sníž. přenesená",J140,0)</f>
        <v>0</v>
      </c>
      <c r="BI140" s="145">
        <f t="shared" ref="BI140:BI147" si="18">IF(N140="nulová",J140,0)</f>
        <v>0</v>
      </c>
      <c r="BJ140" s="19" t="s">
        <v>80</v>
      </c>
      <c r="BK140" s="145">
        <f t="shared" ref="BK140:BK147" si="19">ROUND(I140*H140,2)</f>
        <v>0</v>
      </c>
      <c r="BL140" s="19" t="s">
        <v>274</v>
      </c>
      <c r="BM140" s="144" t="s">
        <v>1488</v>
      </c>
    </row>
    <row r="141" spans="2:65" s="1" customFormat="1" ht="37.75" customHeight="1">
      <c r="B141" s="34"/>
      <c r="C141" s="133" t="s">
        <v>336</v>
      </c>
      <c r="D141" s="133" t="s">
        <v>154</v>
      </c>
      <c r="E141" s="134" t="s">
        <v>1489</v>
      </c>
      <c r="F141" s="135" t="s">
        <v>1431</v>
      </c>
      <c r="G141" s="136" t="s">
        <v>269</v>
      </c>
      <c r="H141" s="137">
        <v>5</v>
      </c>
      <c r="I141" s="138"/>
      <c r="J141" s="139">
        <f t="shared" si="10"/>
        <v>0</v>
      </c>
      <c r="K141" s="135" t="s">
        <v>19</v>
      </c>
      <c r="L141" s="34"/>
      <c r="M141" s="140" t="s">
        <v>19</v>
      </c>
      <c r="N141" s="141" t="s">
        <v>43</v>
      </c>
      <c r="P141" s="142">
        <f t="shared" si="11"/>
        <v>0</v>
      </c>
      <c r="Q141" s="142">
        <v>0</v>
      </c>
      <c r="R141" s="142">
        <f t="shared" si="12"/>
        <v>0</v>
      </c>
      <c r="S141" s="142">
        <v>0</v>
      </c>
      <c r="T141" s="143">
        <f t="shared" si="13"/>
        <v>0</v>
      </c>
      <c r="AR141" s="144" t="s">
        <v>274</v>
      </c>
      <c r="AT141" s="144" t="s">
        <v>154</v>
      </c>
      <c r="AU141" s="144" t="s">
        <v>159</v>
      </c>
      <c r="AY141" s="19" t="s">
        <v>152</v>
      </c>
      <c r="BE141" s="145">
        <f t="shared" si="14"/>
        <v>0</v>
      </c>
      <c r="BF141" s="145">
        <f t="shared" si="15"/>
        <v>0</v>
      </c>
      <c r="BG141" s="145">
        <f t="shared" si="16"/>
        <v>0</v>
      </c>
      <c r="BH141" s="145">
        <f t="shared" si="17"/>
        <v>0</v>
      </c>
      <c r="BI141" s="145">
        <f t="shared" si="18"/>
        <v>0</v>
      </c>
      <c r="BJ141" s="19" t="s">
        <v>80</v>
      </c>
      <c r="BK141" s="145">
        <f t="shared" si="19"/>
        <v>0</v>
      </c>
      <c r="BL141" s="19" t="s">
        <v>274</v>
      </c>
      <c r="BM141" s="144" t="s">
        <v>1490</v>
      </c>
    </row>
    <row r="142" spans="2:65" s="1" customFormat="1" ht="16.5" customHeight="1">
      <c r="B142" s="34"/>
      <c r="C142" s="133" t="s">
        <v>341</v>
      </c>
      <c r="D142" s="133" t="s">
        <v>154</v>
      </c>
      <c r="E142" s="134" t="s">
        <v>1491</v>
      </c>
      <c r="F142" s="135" t="s">
        <v>1434</v>
      </c>
      <c r="G142" s="136" t="s">
        <v>269</v>
      </c>
      <c r="H142" s="137">
        <v>1</v>
      </c>
      <c r="I142" s="138"/>
      <c r="J142" s="139">
        <f t="shared" si="10"/>
        <v>0</v>
      </c>
      <c r="K142" s="135" t="s">
        <v>19</v>
      </c>
      <c r="L142" s="34"/>
      <c r="M142" s="140" t="s">
        <v>19</v>
      </c>
      <c r="N142" s="141" t="s">
        <v>43</v>
      </c>
      <c r="P142" s="142">
        <f t="shared" si="11"/>
        <v>0</v>
      </c>
      <c r="Q142" s="142">
        <v>0</v>
      </c>
      <c r="R142" s="142">
        <f t="shared" si="12"/>
        <v>0</v>
      </c>
      <c r="S142" s="142">
        <v>0</v>
      </c>
      <c r="T142" s="143">
        <f t="shared" si="13"/>
        <v>0</v>
      </c>
      <c r="AR142" s="144" t="s">
        <v>274</v>
      </c>
      <c r="AT142" s="144" t="s">
        <v>154</v>
      </c>
      <c r="AU142" s="144" t="s">
        <v>159</v>
      </c>
      <c r="AY142" s="19" t="s">
        <v>152</v>
      </c>
      <c r="BE142" s="145">
        <f t="shared" si="14"/>
        <v>0</v>
      </c>
      <c r="BF142" s="145">
        <f t="shared" si="15"/>
        <v>0</v>
      </c>
      <c r="BG142" s="145">
        <f t="shared" si="16"/>
        <v>0</v>
      </c>
      <c r="BH142" s="145">
        <f t="shared" si="17"/>
        <v>0</v>
      </c>
      <c r="BI142" s="145">
        <f t="shared" si="18"/>
        <v>0</v>
      </c>
      <c r="BJ142" s="19" t="s">
        <v>80</v>
      </c>
      <c r="BK142" s="145">
        <f t="shared" si="19"/>
        <v>0</v>
      </c>
      <c r="BL142" s="19" t="s">
        <v>274</v>
      </c>
      <c r="BM142" s="144" t="s">
        <v>1492</v>
      </c>
    </row>
    <row r="143" spans="2:65" s="1" customFormat="1" ht="16.5" customHeight="1">
      <c r="B143" s="34"/>
      <c r="C143" s="133" t="s">
        <v>351</v>
      </c>
      <c r="D143" s="133" t="s">
        <v>154</v>
      </c>
      <c r="E143" s="134" t="s">
        <v>1493</v>
      </c>
      <c r="F143" s="135" t="s">
        <v>1437</v>
      </c>
      <c r="G143" s="136" t="s">
        <v>269</v>
      </c>
      <c r="H143" s="137">
        <v>2</v>
      </c>
      <c r="I143" s="138"/>
      <c r="J143" s="139">
        <f t="shared" si="10"/>
        <v>0</v>
      </c>
      <c r="K143" s="135" t="s">
        <v>19</v>
      </c>
      <c r="L143" s="34"/>
      <c r="M143" s="140" t="s">
        <v>19</v>
      </c>
      <c r="N143" s="141" t="s">
        <v>43</v>
      </c>
      <c r="P143" s="142">
        <f t="shared" si="11"/>
        <v>0</v>
      </c>
      <c r="Q143" s="142">
        <v>0</v>
      </c>
      <c r="R143" s="142">
        <f t="shared" si="12"/>
        <v>0</v>
      </c>
      <c r="S143" s="142">
        <v>0</v>
      </c>
      <c r="T143" s="143">
        <f t="shared" si="13"/>
        <v>0</v>
      </c>
      <c r="AR143" s="144" t="s">
        <v>274</v>
      </c>
      <c r="AT143" s="144" t="s">
        <v>154</v>
      </c>
      <c r="AU143" s="144" t="s">
        <v>159</v>
      </c>
      <c r="AY143" s="19" t="s">
        <v>152</v>
      </c>
      <c r="BE143" s="145">
        <f t="shared" si="14"/>
        <v>0</v>
      </c>
      <c r="BF143" s="145">
        <f t="shared" si="15"/>
        <v>0</v>
      </c>
      <c r="BG143" s="145">
        <f t="shared" si="16"/>
        <v>0</v>
      </c>
      <c r="BH143" s="145">
        <f t="shared" si="17"/>
        <v>0</v>
      </c>
      <c r="BI143" s="145">
        <f t="shared" si="18"/>
        <v>0</v>
      </c>
      <c r="BJ143" s="19" t="s">
        <v>80</v>
      </c>
      <c r="BK143" s="145">
        <f t="shared" si="19"/>
        <v>0</v>
      </c>
      <c r="BL143" s="19" t="s">
        <v>274</v>
      </c>
      <c r="BM143" s="144" t="s">
        <v>1494</v>
      </c>
    </row>
    <row r="144" spans="2:65" s="1" customFormat="1" ht="16.5" customHeight="1">
      <c r="B144" s="34"/>
      <c r="C144" s="133" t="s">
        <v>361</v>
      </c>
      <c r="D144" s="133" t="s">
        <v>154</v>
      </c>
      <c r="E144" s="134" t="s">
        <v>1495</v>
      </c>
      <c r="F144" s="135" t="s">
        <v>1440</v>
      </c>
      <c r="G144" s="136" t="s">
        <v>269</v>
      </c>
      <c r="H144" s="137">
        <v>2</v>
      </c>
      <c r="I144" s="138"/>
      <c r="J144" s="139">
        <f t="shared" si="10"/>
        <v>0</v>
      </c>
      <c r="K144" s="135" t="s">
        <v>19</v>
      </c>
      <c r="L144" s="34"/>
      <c r="M144" s="140" t="s">
        <v>19</v>
      </c>
      <c r="N144" s="141" t="s">
        <v>43</v>
      </c>
      <c r="P144" s="142">
        <f t="shared" si="11"/>
        <v>0</v>
      </c>
      <c r="Q144" s="142">
        <v>0</v>
      </c>
      <c r="R144" s="142">
        <f t="shared" si="12"/>
        <v>0</v>
      </c>
      <c r="S144" s="142">
        <v>0</v>
      </c>
      <c r="T144" s="143">
        <f t="shared" si="13"/>
        <v>0</v>
      </c>
      <c r="AR144" s="144" t="s">
        <v>274</v>
      </c>
      <c r="AT144" s="144" t="s">
        <v>154</v>
      </c>
      <c r="AU144" s="144" t="s">
        <v>159</v>
      </c>
      <c r="AY144" s="19" t="s">
        <v>152</v>
      </c>
      <c r="BE144" s="145">
        <f t="shared" si="14"/>
        <v>0</v>
      </c>
      <c r="BF144" s="145">
        <f t="shared" si="15"/>
        <v>0</v>
      </c>
      <c r="BG144" s="145">
        <f t="shared" si="16"/>
        <v>0</v>
      </c>
      <c r="BH144" s="145">
        <f t="shared" si="17"/>
        <v>0</v>
      </c>
      <c r="BI144" s="145">
        <f t="shared" si="18"/>
        <v>0</v>
      </c>
      <c r="BJ144" s="19" t="s">
        <v>80</v>
      </c>
      <c r="BK144" s="145">
        <f t="shared" si="19"/>
        <v>0</v>
      </c>
      <c r="BL144" s="19" t="s">
        <v>274</v>
      </c>
      <c r="BM144" s="144" t="s">
        <v>1496</v>
      </c>
    </row>
    <row r="145" spans="2:65" s="1" customFormat="1" ht="16.5" customHeight="1">
      <c r="B145" s="34"/>
      <c r="C145" s="133" t="s">
        <v>371</v>
      </c>
      <c r="D145" s="133" t="s">
        <v>154</v>
      </c>
      <c r="E145" s="134" t="s">
        <v>1497</v>
      </c>
      <c r="F145" s="135" t="s">
        <v>1443</v>
      </c>
      <c r="G145" s="136" t="s">
        <v>269</v>
      </c>
      <c r="H145" s="137">
        <v>1</v>
      </c>
      <c r="I145" s="138"/>
      <c r="J145" s="139">
        <f t="shared" si="10"/>
        <v>0</v>
      </c>
      <c r="K145" s="135" t="s">
        <v>19</v>
      </c>
      <c r="L145" s="34"/>
      <c r="M145" s="140" t="s">
        <v>19</v>
      </c>
      <c r="N145" s="141" t="s">
        <v>43</v>
      </c>
      <c r="P145" s="142">
        <f t="shared" si="11"/>
        <v>0</v>
      </c>
      <c r="Q145" s="142">
        <v>0</v>
      </c>
      <c r="R145" s="142">
        <f t="shared" si="12"/>
        <v>0</v>
      </c>
      <c r="S145" s="142">
        <v>0</v>
      </c>
      <c r="T145" s="143">
        <f t="shared" si="13"/>
        <v>0</v>
      </c>
      <c r="AR145" s="144" t="s">
        <v>274</v>
      </c>
      <c r="AT145" s="144" t="s">
        <v>154</v>
      </c>
      <c r="AU145" s="144" t="s">
        <v>159</v>
      </c>
      <c r="AY145" s="19" t="s">
        <v>152</v>
      </c>
      <c r="BE145" s="145">
        <f t="shared" si="14"/>
        <v>0</v>
      </c>
      <c r="BF145" s="145">
        <f t="shared" si="15"/>
        <v>0</v>
      </c>
      <c r="BG145" s="145">
        <f t="shared" si="16"/>
        <v>0</v>
      </c>
      <c r="BH145" s="145">
        <f t="shared" si="17"/>
        <v>0</v>
      </c>
      <c r="BI145" s="145">
        <f t="shared" si="18"/>
        <v>0</v>
      </c>
      <c r="BJ145" s="19" t="s">
        <v>80</v>
      </c>
      <c r="BK145" s="145">
        <f t="shared" si="19"/>
        <v>0</v>
      </c>
      <c r="BL145" s="19" t="s">
        <v>274</v>
      </c>
      <c r="BM145" s="144" t="s">
        <v>1498</v>
      </c>
    </row>
    <row r="146" spans="2:65" s="1" customFormat="1" ht="16.5" customHeight="1">
      <c r="B146" s="34"/>
      <c r="C146" s="133" t="s">
        <v>377</v>
      </c>
      <c r="D146" s="133" t="s">
        <v>154</v>
      </c>
      <c r="E146" s="134" t="s">
        <v>1499</v>
      </c>
      <c r="F146" s="135" t="s">
        <v>1446</v>
      </c>
      <c r="G146" s="136" t="s">
        <v>269</v>
      </c>
      <c r="H146" s="137">
        <v>2</v>
      </c>
      <c r="I146" s="138"/>
      <c r="J146" s="139">
        <f t="shared" si="10"/>
        <v>0</v>
      </c>
      <c r="K146" s="135" t="s">
        <v>19</v>
      </c>
      <c r="L146" s="34"/>
      <c r="M146" s="140" t="s">
        <v>19</v>
      </c>
      <c r="N146" s="141" t="s">
        <v>43</v>
      </c>
      <c r="P146" s="142">
        <f t="shared" si="11"/>
        <v>0</v>
      </c>
      <c r="Q146" s="142">
        <v>0</v>
      </c>
      <c r="R146" s="142">
        <f t="shared" si="12"/>
        <v>0</v>
      </c>
      <c r="S146" s="142">
        <v>0</v>
      </c>
      <c r="T146" s="143">
        <f t="shared" si="13"/>
        <v>0</v>
      </c>
      <c r="AR146" s="144" t="s">
        <v>274</v>
      </c>
      <c r="AT146" s="144" t="s">
        <v>154</v>
      </c>
      <c r="AU146" s="144" t="s">
        <v>159</v>
      </c>
      <c r="AY146" s="19" t="s">
        <v>152</v>
      </c>
      <c r="BE146" s="145">
        <f t="shared" si="14"/>
        <v>0</v>
      </c>
      <c r="BF146" s="145">
        <f t="shared" si="15"/>
        <v>0</v>
      </c>
      <c r="BG146" s="145">
        <f t="shared" si="16"/>
        <v>0</v>
      </c>
      <c r="BH146" s="145">
        <f t="shared" si="17"/>
        <v>0</v>
      </c>
      <c r="BI146" s="145">
        <f t="shared" si="18"/>
        <v>0</v>
      </c>
      <c r="BJ146" s="19" t="s">
        <v>80</v>
      </c>
      <c r="BK146" s="145">
        <f t="shared" si="19"/>
        <v>0</v>
      </c>
      <c r="BL146" s="19" t="s">
        <v>274</v>
      </c>
      <c r="BM146" s="144" t="s">
        <v>1500</v>
      </c>
    </row>
    <row r="147" spans="2:65" s="1" customFormat="1" ht="16.5" customHeight="1">
      <c r="B147" s="34"/>
      <c r="C147" s="133" t="s">
        <v>383</v>
      </c>
      <c r="D147" s="133" t="s">
        <v>154</v>
      </c>
      <c r="E147" s="134" t="s">
        <v>1501</v>
      </c>
      <c r="F147" s="135" t="s">
        <v>1502</v>
      </c>
      <c r="G147" s="136" t="s">
        <v>269</v>
      </c>
      <c r="H147" s="137">
        <v>94</v>
      </c>
      <c r="I147" s="138"/>
      <c r="J147" s="139">
        <f t="shared" si="10"/>
        <v>0</v>
      </c>
      <c r="K147" s="135" t="s">
        <v>19</v>
      </c>
      <c r="L147" s="34"/>
      <c r="M147" s="140" t="s">
        <v>19</v>
      </c>
      <c r="N147" s="141" t="s">
        <v>43</v>
      </c>
      <c r="P147" s="142">
        <f t="shared" si="11"/>
        <v>0</v>
      </c>
      <c r="Q147" s="142">
        <v>0</v>
      </c>
      <c r="R147" s="142">
        <f t="shared" si="12"/>
        <v>0</v>
      </c>
      <c r="S147" s="142">
        <v>0</v>
      </c>
      <c r="T147" s="143">
        <f t="shared" si="13"/>
        <v>0</v>
      </c>
      <c r="AR147" s="144" t="s">
        <v>274</v>
      </c>
      <c r="AT147" s="144" t="s">
        <v>154</v>
      </c>
      <c r="AU147" s="144" t="s">
        <v>159</v>
      </c>
      <c r="AY147" s="19" t="s">
        <v>152</v>
      </c>
      <c r="BE147" s="145">
        <f t="shared" si="14"/>
        <v>0</v>
      </c>
      <c r="BF147" s="145">
        <f t="shared" si="15"/>
        <v>0</v>
      </c>
      <c r="BG147" s="145">
        <f t="shared" si="16"/>
        <v>0</v>
      </c>
      <c r="BH147" s="145">
        <f t="shared" si="17"/>
        <v>0</v>
      </c>
      <c r="BI147" s="145">
        <f t="shared" si="18"/>
        <v>0</v>
      </c>
      <c r="BJ147" s="19" t="s">
        <v>80</v>
      </c>
      <c r="BK147" s="145">
        <f t="shared" si="19"/>
        <v>0</v>
      </c>
      <c r="BL147" s="19" t="s">
        <v>274</v>
      </c>
      <c r="BM147" s="144" t="s">
        <v>1503</v>
      </c>
    </row>
    <row r="148" spans="2:65" s="16" customFormat="1" ht="20.9" customHeight="1">
      <c r="B148" s="192"/>
      <c r="D148" s="193" t="s">
        <v>71</v>
      </c>
      <c r="E148" s="193" t="s">
        <v>1504</v>
      </c>
      <c r="F148" s="193" t="s">
        <v>1449</v>
      </c>
      <c r="I148" s="194"/>
      <c r="J148" s="195">
        <f>BK148</f>
        <v>0</v>
      </c>
      <c r="L148" s="192"/>
      <c r="M148" s="196"/>
      <c r="P148" s="197">
        <f>P149</f>
        <v>0</v>
      </c>
      <c r="R148" s="197">
        <f>R149</f>
        <v>0</v>
      </c>
      <c r="T148" s="198">
        <f>T149</f>
        <v>0</v>
      </c>
      <c r="AR148" s="193" t="s">
        <v>80</v>
      </c>
      <c r="AT148" s="199" t="s">
        <v>71</v>
      </c>
      <c r="AU148" s="199" t="s">
        <v>95</v>
      </c>
      <c r="AY148" s="193" t="s">
        <v>152</v>
      </c>
      <c r="BK148" s="200">
        <f>BK149</f>
        <v>0</v>
      </c>
    </row>
    <row r="149" spans="2:65" s="1" customFormat="1" ht="16.5" customHeight="1">
      <c r="B149" s="34"/>
      <c r="C149" s="133" t="s">
        <v>390</v>
      </c>
      <c r="D149" s="133" t="s">
        <v>154</v>
      </c>
      <c r="E149" s="134" t="s">
        <v>1505</v>
      </c>
      <c r="F149" s="135" t="s">
        <v>1451</v>
      </c>
      <c r="G149" s="136" t="s">
        <v>269</v>
      </c>
      <c r="H149" s="137">
        <v>94</v>
      </c>
      <c r="I149" s="138"/>
      <c r="J149" s="139">
        <f>ROUND(I149*H149,2)</f>
        <v>0</v>
      </c>
      <c r="K149" s="135" t="s">
        <v>19</v>
      </c>
      <c r="L149" s="34"/>
      <c r="M149" s="140" t="s">
        <v>19</v>
      </c>
      <c r="N149" s="141" t="s">
        <v>43</v>
      </c>
      <c r="P149" s="142">
        <f>O149*H149</f>
        <v>0</v>
      </c>
      <c r="Q149" s="142">
        <v>0</v>
      </c>
      <c r="R149" s="142">
        <f>Q149*H149</f>
        <v>0</v>
      </c>
      <c r="S149" s="142">
        <v>0</v>
      </c>
      <c r="T149" s="143">
        <f>S149*H149</f>
        <v>0</v>
      </c>
      <c r="AR149" s="144" t="s">
        <v>274</v>
      </c>
      <c r="AT149" s="144" t="s">
        <v>154</v>
      </c>
      <c r="AU149" s="144" t="s">
        <v>159</v>
      </c>
      <c r="AY149" s="19" t="s">
        <v>152</v>
      </c>
      <c r="BE149" s="145">
        <f>IF(N149="základní",J149,0)</f>
        <v>0</v>
      </c>
      <c r="BF149" s="145">
        <f>IF(N149="snížená",J149,0)</f>
        <v>0</v>
      </c>
      <c r="BG149" s="145">
        <f>IF(N149="zákl. přenesená",J149,0)</f>
        <v>0</v>
      </c>
      <c r="BH149" s="145">
        <f>IF(N149="sníž. přenesená",J149,0)</f>
        <v>0</v>
      </c>
      <c r="BI149" s="145">
        <f>IF(N149="nulová",J149,0)</f>
        <v>0</v>
      </c>
      <c r="BJ149" s="19" t="s">
        <v>80</v>
      </c>
      <c r="BK149" s="145">
        <f>ROUND(I149*H149,2)</f>
        <v>0</v>
      </c>
      <c r="BL149" s="19" t="s">
        <v>274</v>
      </c>
      <c r="BM149" s="144" t="s">
        <v>1506</v>
      </c>
    </row>
    <row r="150" spans="2:65" s="16" customFormat="1" ht="20.9" customHeight="1">
      <c r="B150" s="192"/>
      <c r="D150" s="193" t="s">
        <v>71</v>
      </c>
      <c r="E150" s="193" t="s">
        <v>1507</v>
      </c>
      <c r="F150" s="193" t="s">
        <v>1454</v>
      </c>
      <c r="I150" s="194"/>
      <c r="J150" s="195">
        <f>BK150</f>
        <v>0</v>
      </c>
      <c r="L150" s="192"/>
      <c r="M150" s="196"/>
      <c r="P150" s="197">
        <f>SUM(P151:P152)</f>
        <v>0</v>
      </c>
      <c r="R150" s="197">
        <f>SUM(R151:R152)</f>
        <v>0</v>
      </c>
      <c r="T150" s="198">
        <f>SUM(T151:T152)</f>
        <v>0</v>
      </c>
      <c r="AR150" s="193" t="s">
        <v>80</v>
      </c>
      <c r="AT150" s="199" t="s">
        <v>71</v>
      </c>
      <c r="AU150" s="199" t="s">
        <v>95</v>
      </c>
      <c r="AY150" s="193" t="s">
        <v>152</v>
      </c>
      <c r="BK150" s="200">
        <f>SUM(BK151:BK152)</f>
        <v>0</v>
      </c>
    </row>
    <row r="151" spans="2:65" s="1" customFormat="1" ht="16.5" customHeight="1">
      <c r="B151" s="34"/>
      <c r="C151" s="133" t="s">
        <v>396</v>
      </c>
      <c r="D151" s="133" t="s">
        <v>154</v>
      </c>
      <c r="E151" s="134" t="s">
        <v>1508</v>
      </c>
      <c r="F151" s="135" t="s">
        <v>1456</v>
      </c>
      <c r="G151" s="136" t="s">
        <v>416</v>
      </c>
      <c r="H151" s="137">
        <v>5640</v>
      </c>
      <c r="I151" s="138"/>
      <c r="J151" s="139">
        <f>ROUND(I151*H151,2)</f>
        <v>0</v>
      </c>
      <c r="K151" s="135" t="s">
        <v>19</v>
      </c>
      <c r="L151" s="34"/>
      <c r="M151" s="140" t="s">
        <v>19</v>
      </c>
      <c r="N151" s="141" t="s">
        <v>43</v>
      </c>
      <c r="P151" s="142">
        <f>O151*H151</f>
        <v>0</v>
      </c>
      <c r="Q151" s="142">
        <v>0</v>
      </c>
      <c r="R151" s="142">
        <f>Q151*H151</f>
        <v>0</v>
      </c>
      <c r="S151" s="142">
        <v>0</v>
      </c>
      <c r="T151" s="143">
        <f>S151*H151</f>
        <v>0</v>
      </c>
      <c r="AR151" s="144" t="s">
        <v>274</v>
      </c>
      <c r="AT151" s="144" t="s">
        <v>154</v>
      </c>
      <c r="AU151" s="144" t="s">
        <v>159</v>
      </c>
      <c r="AY151" s="19" t="s">
        <v>152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9" t="s">
        <v>80</v>
      </c>
      <c r="BK151" s="145">
        <f>ROUND(I151*H151,2)</f>
        <v>0</v>
      </c>
      <c r="BL151" s="19" t="s">
        <v>274</v>
      </c>
      <c r="BM151" s="144" t="s">
        <v>1509</v>
      </c>
    </row>
    <row r="152" spans="2:65" s="1" customFormat="1" ht="16.5" customHeight="1">
      <c r="B152" s="34"/>
      <c r="C152" s="133" t="s">
        <v>402</v>
      </c>
      <c r="D152" s="133" t="s">
        <v>154</v>
      </c>
      <c r="E152" s="134" t="s">
        <v>1510</v>
      </c>
      <c r="F152" s="135" t="s">
        <v>1459</v>
      </c>
      <c r="G152" s="136" t="s">
        <v>416</v>
      </c>
      <c r="H152" s="137">
        <v>60</v>
      </c>
      <c r="I152" s="138"/>
      <c r="J152" s="139">
        <f>ROUND(I152*H152,2)</f>
        <v>0</v>
      </c>
      <c r="K152" s="135" t="s">
        <v>19</v>
      </c>
      <c r="L152" s="34"/>
      <c r="M152" s="140" t="s">
        <v>19</v>
      </c>
      <c r="N152" s="141" t="s">
        <v>43</v>
      </c>
      <c r="P152" s="142">
        <f>O152*H152</f>
        <v>0</v>
      </c>
      <c r="Q152" s="142">
        <v>0</v>
      </c>
      <c r="R152" s="142">
        <f>Q152*H152</f>
        <v>0</v>
      </c>
      <c r="S152" s="142">
        <v>0</v>
      </c>
      <c r="T152" s="143">
        <f>S152*H152</f>
        <v>0</v>
      </c>
      <c r="AR152" s="144" t="s">
        <v>274</v>
      </c>
      <c r="AT152" s="144" t="s">
        <v>154</v>
      </c>
      <c r="AU152" s="144" t="s">
        <v>159</v>
      </c>
      <c r="AY152" s="19" t="s">
        <v>152</v>
      </c>
      <c r="BE152" s="145">
        <f>IF(N152="základní",J152,0)</f>
        <v>0</v>
      </c>
      <c r="BF152" s="145">
        <f>IF(N152="snížená",J152,0)</f>
        <v>0</v>
      </c>
      <c r="BG152" s="145">
        <f>IF(N152="zákl. přenesená",J152,0)</f>
        <v>0</v>
      </c>
      <c r="BH152" s="145">
        <f>IF(N152="sníž. přenesená",J152,0)</f>
        <v>0</v>
      </c>
      <c r="BI152" s="145">
        <f>IF(N152="nulová",J152,0)</f>
        <v>0</v>
      </c>
      <c r="BJ152" s="19" t="s">
        <v>80</v>
      </c>
      <c r="BK152" s="145">
        <f>ROUND(I152*H152,2)</f>
        <v>0</v>
      </c>
      <c r="BL152" s="19" t="s">
        <v>274</v>
      </c>
      <c r="BM152" s="144" t="s">
        <v>1511</v>
      </c>
    </row>
    <row r="153" spans="2:65" s="16" customFormat="1" ht="20.9" customHeight="1">
      <c r="B153" s="192"/>
      <c r="D153" s="193" t="s">
        <v>71</v>
      </c>
      <c r="E153" s="193" t="s">
        <v>1512</v>
      </c>
      <c r="F153" s="193" t="s">
        <v>1462</v>
      </c>
      <c r="I153" s="194"/>
      <c r="J153" s="195">
        <f>BK153</f>
        <v>0</v>
      </c>
      <c r="L153" s="192"/>
      <c r="M153" s="196"/>
      <c r="P153" s="197">
        <f>SUM(P154:P157)</f>
        <v>0</v>
      </c>
      <c r="R153" s="197">
        <f>SUM(R154:R157)</f>
        <v>0</v>
      </c>
      <c r="T153" s="198">
        <f>SUM(T154:T157)</f>
        <v>0</v>
      </c>
      <c r="AR153" s="193" t="s">
        <v>80</v>
      </c>
      <c r="AT153" s="199" t="s">
        <v>71</v>
      </c>
      <c r="AU153" s="199" t="s">
        <v>95</v>
      </c>
      <c r="AY153" s="193" t="s">
        <v>152</v>
      </c>
      <c r="BK153" s="200">
        <f>SUM(BK154:BK157)</f>
        <v>0</v>
      </c>
    </row>
    <row r="154" spans="2:65" s="1" customFormat="1" ht="49" customHeight="1">
      <c r="B154" s="34"/>
      <c r="C154" s="133" t="s">
        <v>413</v>
      </c>
      <c r="D154" s="133" t="s">
        <v>154</v>
      </c>
      <c r="E154" s="134" t="s">
        <v>1513</v>
      </c>
      <c r="F154" s="135" t="s">
        <v>1464</v>
      </c>
      <c r="G154" s="136" t="s">
        <v>269</v>
      </c>
      <c r="H154" s="137">
        <v>4</v>
      </c>
      <c r="I154" s="138"/>
      <c r="J154" s="139">
        <f>ROUND(I154*H154,2)</f>
        <v>0</v>
      </c>
      <c r="K154" s="135" t="s">
        <v>19</v>
      </c>
      <c r="L154" s="34"/>
      <c r="M154" s="140" t="s">
        <v>19</v>
      </c>
      <c r="N154" s="141" t="s">
        <v>43</v>
      </c>
      <c r="P154" s="142">
        <f>O154*H154</f>
        <v>0</v>
      </c>
      <c r="Q154" s="142">
        <v>0</v>
      </c>
      <c r="R154" s="142">
        <f>Q154*H154</f>
        <v>0</v>
      </c>
      <c r="S154" s="142">
        <v>0</v>
      </c>
      <c r="T154" s="143">
        <f>S154*H154</f>
        <v>0</v>
      </c>
      <c r="AR154" s="144" t="s">
        <v>274</v>
      </c>
      <c r="AT154" s="144" t="s">
        <v>154</v>
      </c>
      <c r="AU154" s="144" t="s">
        <v>159</v>
      </c>
      <c r="AY154" s="19" t="s">
        <v>152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9" t="s">
        <v>80</v>
      </c>
      <c r="BK154" s="145">
        <f>ROUND(I154*H154,2)</f>
        <v>0</v>
      </c>
      <c r="BL154" s="19" t="s">
        <v>274</v>
      </c>
      <c r="BM154" s="144" t="s">
        <v>1514</v>
      </c>
    </row>
    <row r="155" spans="2:65" s="1" customFormat="1" ht="62.75" customHeight="1">
      <c r="B155" s="34"/>
      <c r="C155" s="133" t="s">
        <v>421</v>
      </c>
      <c r="D155" s="133" t="s">
        <v>154</v>
      </c>
      <c r="E155" s="134" t="s">
        <v>1515</v>
      </c>
      <c r="F155" s="135" t="s">
        <v>1467</v>
      </c>
      <c r="G155" s="136" t="s">
        <v>269</v>
      </c>
      <c r="H155" s="137">
        <v>1</v>
      </c>
      <c r="I155" s="138"/>
      <c r="J155" s="139">
        <f>ROUND(I155*H155,2)</f>
        <v>0</v>
      </c>
      <c r="K155" s="135" t="s">
        <v>19</v>
      </c>
      <c r="L155" s="34"/>
      <c r="M155" s="140" t="s">
        <v>19</v>
      </c>
      <c r="N155" s="141" t="s">
        <v>43</v>
      </c>
      <c r="P155" s="142">
        <f>O155*H155</f>
        <v>0</v>
      </c>
      <c r="Q155" s="142">
        <v>0</v>
      </c>
      <c r="R155" s="142">
        <f>Q155*H155</f>
        <v>0</v>
      </c>
      <c r="S155" s="142">
        <v>0</v>
      </c>
      <c r="T155" s="143">
        <f>S155*H155</f>
        <v>0</v>
      </c>
      <c r="AR155" s="144" t="s">
        <v>274</v>
      </c>
      <c r="AT155" s="144" t="s">
        <v>154</v>
      </c>
      <c r="AU155" s="144" t="s">
        <v>159</v>
      </c>
      <c r="AY155" s="19" t="s">
        <v>152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9" t="s">
        <v>80</v>
      </c>
      <c r="BK155" s="145">
        <f>ROUND(I155*H155,2)</f>
        <v>0</v>
      </c>
      <c r="BL155" s="19" t="s">
        <v>274</v>
      </c>
      <c r="BM155" s="144" t="s">
        <v>1516</v>
      </c>
    </row>
    <row r="156" spans="2:65" s="1" customFormat="1" ht="49" customHeight="1">
      <c r="B156" s="34"/>
      <c r="C156" s="133" t="s">
        <v>428</v>
      </c>
      <c r="D156" s="133" t="s">
        <v>154</v>
      </c>
      <c r="E156" s="134" t="s">
        <v>1517</v>
      </c>
      <c r="F156" s="135" t="s">
        <v>1470</v>
      </c>
      <c r="G156" s="136" t="s">
        <v>269</v>
      </c>
      <c r="H156" s="137">
        <v>8</v>
      </c>
      <c r="I156" s="138"/>
      <c r="J156" s="139">
        <f>ROUND(I156*H156,2)</f>
        <v>0</v>
      </c>
      <c r="K156" s="135" t="s">
        <v>19</v>
      </c>
      <c r="L156" s="34"/>
      <c r="M156" s="140" t="s">
        <v>19</v>
      </c>
      <c r="N156" s="141" t="s">
        <v>43</v>
      </c>
      <c r="P156" s="142">
        <f>O156*H156</f>
        <v>0</v>
      </c>
      <c r="Q156" s="142">
        <v>0</v>
      </c>
      <c r="R156" s="142">
        <f>Q156*H156</f>
        <v>0</v>
      </c>
      <c r="S156" s="142">
        <v>0</v>
      </c>
      <c r="T156" s="143">
        <f>S156*H156</f>
        <v>0</v>
      </c>
      <c r="AR156" s="144" t="s">
        <v>274</v>
      </c>
      <c r="AT156" s="144" t="s">
        <v>154</v>
      </c>
      <c r="AU156" s="144" t="s">
        <v>159</v>
      </c>
      <c r="AY156" s="19" t="s">
        <v>152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9" t="s">
        <v>80</v>
      </c>
      <c r="BK156" s="145">
        <f>ROUND(I156*H156,2)</f>
        <v>0</v>
      </c>
      <c r="BL156" s="19" t="s">
        <v>274</v>
      </c>
      <c r="BM156" s="144" t="s">
        <v>1518</v>
      </c>
    </row>
    <row r="157" spans="2:65" s="1" customFormat="1" ht="16.5" customHeight="1">
      <c r="B157" s="34"/>
      <c r="C157" s="133" t="s">
        <v>435</v>
      </c>
      <c r="D157" s="133" t="s">
        <v>154</v>
      </c>
      <c r="E157" s="134" t="s">
        <v>1519</v>
      </c>
      <c r="F157" s="135" t="s">
        <v>1473</v>
      </c>
      <c r="G157" s="136" t="s">
        <v>222</v>
      </c>
      <c r="H157" s="137">
        <v>1</v>
      </c>
      <c r="I157" s="138"/>
      <c r="J157" s="139">
        <f>ROUND(I157*H157,2)</f>
        <v>0</v>
      </c>
      <c r="K157" s="135" t="s">
        <v>19</v>
      </c>
      <c r="L157" s="34"/>
      <c r="M157" s="140" t="s">
        <v>19</v>
      </c>
      <c r="N157" s="141" t="s">
        <v>43</v>
      </c>
      <c r="P157" s="142">
        <f>O157*H157</f>
        <v>0</v>
      </c>
      <c r="Q157" s="142">
        <v>0</v>
      </c>
      <c r="R157" s="142">
        <f>Q157*H157</f>
        <v>0</v>
      </c>
      <c r="S157" s="142">
        <v>0</v>
      </c>
      <c r="T157" s="143">
        <f>S157*H157</f>
        <v>0</v>
      </c>
      <c r="AR157" s="144" t="s">
        <v>274</v>
      </c>
      <c r="AT157" s="144" t="s">
        <v>154</v>
      </c>
      <c r="AU157" s="144" t="s">
        <v>159</v>
      </c>
      <c r="AY157" s="19" t="s">
        <v>152</v>
      </c>
      <c r="BE157" s="145">
        <f>IF(N157="základní",J157,0)</f>
        <v>0</v>
      </c>
      <c r="BF157" s="145">
        <f>IF(N157="snížená",J157,0)</f>
        <v>0</v>
      </c>
      <c r="BG157" s="145">
        <f>IF(N157="zákl. přenesená",J157,0)</f>
        <v>0</v>
      </c>
      <c r="BH157" s="145">
        <f>IF(N157="sníž. přenesená",J157,0)</f>
        <v>0</v>
      </c>
      <c r="BI157" s="145">
        <f>IF(N157="nulová",J157,0)</f>
        <v>0</v>
      </c>
      <c r="BJ157" s="19" t="s">
        <v>80</v>
      </c>
      <c r="BK157" s="145">
        <f>ROUND(I157*H157,2)</f>
        <v>0</v>
      </c>
      <c r="BL157" s="19" t="s">
        <v>274</v>
      </c>
      <c r="BM157" s="144" t="s">
        <v>1520</v>
      </c>
    </row>
    <row r="158" spans="2:65" s="16" customFormat="1" ht="20.9" customHeight="1">
      <c r="B158" s="192"/>
      <c r="D158" s="193" t="s">
        <v>71</v>
      </c>
      <c r="E158" s="193" t="s">
        <v>1521</v>
      </c>
      <c r="F158" s="193" t="s">
        <v>1522</v>
      </c>
      <c r="I158" s="194"/>
      <c r="J158" s="195">
        <f>BK158</f>
        <v>0</v>
      </c>
      <c r="L158" s="192"/>
      <c r="M158" s="196"/>
      <c r="P158" s="197">
        <f>SUM(P159:P162)</f>
        <v>0</v>
      </c>
      <c r="R158" s="197">
        <f>SUM(R159:R162)</f>
        <v>0</v>
      </c>
      <c r="T158" s="198">
        <f>SUM(T159:T162)</f>
        <v>0</v>
      </c>
      <c r="AR158" s="193" t="s">
        <v>80</v>
      </c>
      <c r="AT158" s="199" t="s">
        <v>71</v>
      </c>
      <c r="AU158" s="199" t="s">
        <v>95</v>
      </c>
      <c r="AY158" s="193" t="s">
        <v>152</v>
      </c>
      <c r="BK158" s="200">
        <f>SUM(BK159:BK162)</f>
        <v>0</v>
      </c>
    </row>
    <row r="159" spans="2:65" s="1" customFormat="1" ht="16.5" customHeight="1">
      <c r="B159" s="34"/>
      <c r="C159" s="133" t="s">
        <v>441</v>
      </c>
      <c r="D159" s="133" t="s">
        <v>154</v>
      </c>
      <c r="E159" s="134" t="s">
        <v>1523</v>
      </c>
      <c r="F159" s="135" t="s">
        <v>1524</v>
      </c>
      <c r="G159" s="136" t="s">
        <v>354</v>
      </c>
      <c r="H159" s="137">
        <v>8</v>
      </c>
      <c r="I159" s="138"/>
      <c r="J159" s="139">
        <f>ROUND(I159*H159,2)</f>
        <v>0</v>
      </c>
      <c r="K159" s="135" t="s">
        <v>19</v>
      </c>
      <c r="L159" s="34"/>
      <c r="M159" s="140" t="s">
        <v>19</v>
      </c>
      <c r="N159" s="141" t="s">
        <v>43</v>
      </c>
      <c r="P159" s="142">
        <f>O159*H159</f>
        <v>0</v>
      </c>
      <c r="Q159" s="142">
        <v>0</v>
      </c>
      <c r="R159" s="142">
        <f>Q159*H159</f>
        <v>0</v>
      </c>
      <c r="S159" s="142">
        <v>0</v>
      </c>
      <c r="T159" s="143">
        <f>S159*H159</f>
        <v>0</v>
      </c>
      <c r="AR159" s="144" t="s">
        <v>274</v>
      </c>
      <c r="AT159" s="144" t="s">
        <v>154</v>
      </c>
      <c r="AU159" s="144" t="s">
        <v>159</v>
      </c>
      <c r="AY159" s="19" t="s">
        <v>152</v>
      </c>
      <c r="BE159" s="145">
        <f>IF(N159="základní",J159,0)</f>
        <v>0</v>
      </c>
      <c r="BF159" s="145">
        <f>IF(N159="snížená",J159,0)</f>
        <v>0</v>
      </c>
      <c r="BG159" s="145">
        <f>IF(N159="zákl. přenesená",J159,0)</f>
        <v>0</v>
      </c>
      <c r="BH159" s="145">
        <f>IF(N159="sníž. přenesená",J159,0)</f>
        <v>0</v>
      </c>
      <c r="BI159" s="145">
        <f>IF(N159="nulová",J159,0)</f>
        <v>0</v>
      </c>
      <c r="BJ159" s="19" t="s">
        <v>80</v>
      </c>
      <c r="BK159" s="145">
        <f>ROUND(I159*H159,2)</f>
        <v>0</v>
      </c>
      <c r="BL159" s="19" t="s">
        <v>274</v>
      </c>
      <c r="BM159" s="144" t="s">
        <v>1525</v>
      </c>
    </row>
    <row r="160" spans="2:65" s="1" customFormat="1" ht="16.5" customHeight="1">
      <c r="B160" s="34"/>
      <c r="C160" s="133" t="s">
        <v>446</v>
      </c>
      <c r="D160" s="133" t="s">
        <v>154</v>
      </c>
      <c r="E160" s="134" t="s">
        <v>1526</v>
      </c>
      <c r="F160" s="135" t="s">
        <v>1527</v>
      </c>
      <c r="G160" s="136" t="s">
        <v>354</v>
      </c>
      <c r="H160" s="137">
        <v>12</v>
      </c>
      <c r="I160" s="138"/>
      <c r="J160" s="139">
        <f>ROUND(I160*H160,2)</f>
        <v>0</v>
      </c>
      <c r="K160" s="135" t="s">
        <v>19</v>
      </c>
      <c r="L160" s="34"/>
      <c r="M160" s="140" t="s">
        <v>19</v>
      </c>
      <c r="N160" s="141" t="s">
        <v>43</v>
      </c>
      <c r="P160" s="142">
        <f>O160*H160</f>
        <v>0</v>
      </c>
      <c r="Q160" s="142">
        <v>0</v>
      </c>
      <c r="R160" s="142">
        <f>Q160*H160</f>
        <v>0</v>
      </c>
      <c r="S160" s="142">
        <v>0</v>
      </c>
      <c r="T160" s="143">
        <f>S160*H160</f>
        <v>0</v>
      </c>
      <c r="AR160" s="144" t="s">
        <v>274</v>
      </c>
      <c r="AT160" s="144" t="s">
        <v>154</v>
      </c>
      <c r="AU160" s="144" t="s">
        <v>159</v>
      </c>
      <c r="AY160" s="19" t="s">
        <v>152</v>
      </c>
      <c r="BE160" s="145">
        <f>IF(N160="základní",J160,0)</f>
        <v>0</v>
      </c>
      <c r="BF160" s="145">
        <f>IF(N160="snížená",J160,0)</f>
        <v>0</v>
      </c>
      <c r="BG160" s="145">
        <f>IF(N160="zákl. přenesená",J160,0)</f>
        <v>0</v>
      </c>
      <c r="BH160" s="145">
        <f>IF(N160="sníž. přenesená",J160,0)</f>
        <v>0</v>
      </c>
      <c r="BI160" s="145">
        <f>IF(N160="nulová",J160,0)</f>
        <v>0</v>
      </c>
      <c r="BJ160" s="19" t="s">
        <v>80</v>
      </c>
      <c r="BK160" s="145">
        <f>ROUND(I160*H160,2)</f>
        <v>0</v>
      </c>
      <c r="BL160" s="19" t="s">
        <v>274</v>
      </c>
      <c r="BM160" s="144" t="s">
        <v>1528</v>
      </c>
    </row>
    <row r="161" spans="2:65" s="1" customFormat="1" ht="16.5" customHeight="1">
      <c r="B161" s="34"/>
      <c r="C161" s="133" t="s">
        <v>453</v>
      </c>
      <c r="D161" s="133" t="s">
        <v>154</v>
      </c>
      <c r="E161" s="134" t="s">
        <v>1529</v>
      </c>
      <c r="F161" s="135" t="s">
        <v>1530</v>
      </c>
      <c r="G161" s="136" t="s">
        <v>354</v>
      </c>
      <c r="H161" s="137">
        <v>12</v>
      </c>
      <c r="I161" s="138"/>
      <c r="J161" s="139">
        <f>ROUND(I161*H161,2)</f>
        <v>0</v>
      </c>
      <c r="K161" s="135" t="s">
        <v>19</v>
      </c>
      <c r="L161" s="34"/>
      <c r="M161" s="140" t="s">
        <v>19</v>
      </c>
      <c r="N161" s="141" t="s">
        <v>43</v>
      </c>
      <c r="P161" s="142">
        <f>O161*H161</f>
        <v>0</v>
      </c>
      <c r="Q161" s="142">
        <v>0</v>
      </c>
      <c r="R161" s="142">
        <f>Q161*H161</f>
        <v>0</v>
      </c>
      <c r="S161" s="142">
        <v>0</v>
      </c>
      <c r="T161" s="143">
        <f>S161*H161</f>
        <v>0</v>
      </c>
      <c r="AR161" s="144" t="s">
        <v>274</v>
      </c>
      <c r="AT161" s="144" t="s">
        <v>154</v>
      </c>
      <c r="AU161" s="144" t="s">
        <v>159</v>
      </c>
      <c r="AY161" s="19" t="s">
        <v>152</v>
      </c>
      <c r="BE161" s="145">
        <f>IF(N161="základní",J161,0)</f>
        <v>0</v>
      </c>
      <c r="BF161" s="145">
        <f>IF(N161="snížená",J161,0)</f>
        <v>0</v>
      </c>
      <c r="BG161" s="145">
        <f>IF(N161="zákl. přenesená",J161,0)</f>
        <v>0</v>
      </c>
      <c r="BH161" s="145">
        <f>IF(N161="sníž. přenesená",J161,0)</f>
        <v>0</v>
      </c>
      <c r="BI161" s="145">
        <f>IF(N161="nulová",J161,0)</f>
        <v>0</v>
      </c>
      <c r="BJ161" s="19" t="s">
        <v>80</v>
      </c>
      <c r="BK161" s="145">
        <f>ROUND(I161*H161,2)</f>
        <v>0</v>
      </c>
      <c r="BL161" s="19" t="s">
        <v>274</v>
      </c>
      <c r="BM161" s="144" t="s">
        <v>1531</v>
      </c>
    </row>
    <row r="162" spans="2:65" s="1" customFormat="1" ht="16.5" customHeight="1">
      <c r="B162" s="34"/>
      <c r="C162" s="133" t="s">
        <v>459</v>
      </c>
      <c r="D162" s="133" t="s">
        <v>154</v>
      </c>
      <c r="E162" s="134" t="s">
        <v>1532</v>
      </c>
      <c r="F162" s="135" t="s">
        <v>1533</v>
      </c>
      <c r="G162" s="136" t="s">
        <v>354</v>
      </c>
      <c r="H162" s="137">
        <v>8</v>
      </c>
      <c r="I162" s="138"/>
      <c r="J162" s="139">
        <f>ROUND(I162*H162,2)</f>
        <v>0</v>
      </c>
      <c r="K162" s="135" t="s">
        <v>19</v>
      </c>
      <c r="L162" s="34"/>
      <c r="M162" s="201" t="s">
        <v>19</v>
      </c>
      <c r="N162" s="202" t="s">
        <v>43</v>
      </c>
      <c r="O162" s="190"/>
      <c r="P162" s="203">
        <f>O162*H162</f>
        <v>0</v>
      </c>
      <c r="Q162" s="203">
        <v>0</v>
      </c>
      <c r="R162" s="203">
        <f>Q162*H162</f>
        <v>0</v>
      </c>
      <c r="S162" s="203">
        <v>0</v>
      </c>
      <c r="T162" s="204">
        <f>S162*H162</f>
        <v>0</v>
      </c>
      <c r="AR162" s="144" t="s">
        <v>274</v>
      </c>
      <c r="AT162" s="144" t="s">
        <v>154</v>
      </c>
      <c r="AU162" s="144" t="s">
        <v>159</v>
      </c>
      <c r="AY162" s="19" t="s">
        <v>152</v>
      </c>
      <c r="BE162" s="145">
        <f>IF(N162="základní",J162,0)</f>
        <v>0</v>
      </c>
      <c r="BF162" s="145">
        <f>IF(N162="snížená",J162,0)</f>
        <v>0</v>
      </c>
      <c r="BG162" s="145">
        <f>IF(N162="zákl. přenesená",J162,0)</f>
        <v>0</v>
      </c>
      <c r="BH162" s="145">
        <f>IF(N162="sníž. přenesená",J162,0)</f>
        <v>0</v>
      </c>
      <c r="BI162" s="145">
        <f>IF(N162="nulová",J162,0)</f>
        <v>0</v>
      </c>
      <c r="BJ162" s="19" t="s">
        <v>80</v>
      </c>
      <c r="BK162" s="145">
        <f>ROUND(I162*H162,2)</f>
        <v>0</v>
      </c>
      <c r="BL162" s="19" t="s">
        <v>274</v>
      </c>
      <c r="BM162" s="144" t="s">
        <v>1534</v>
      </c>
    </row>
    <row r="163" spans="2:65" s="1" customFormat="1" ht="7" customHeight="1">
      <c r="B163" s="43"/>
      <c r="C163" s="44"/>
      <c r="D163" s="44"/>
      <c r="E163" s="44"/>
      <c r="F163" s="44"/>
      <c r="G163" s="44"/>
      <c r="H163" s="44"/>
      <c r="I163" s="44"/>
      <c r="J163" s="44"/>
      <c r="K163" s="44"/>
      <c r="L163" s="34"/>
    </row>
  </sheetData>
  <sheetProtection algorithmName="SHA-512" hashValue="oEFVFOQtdqL0HqPlFWBBezbCTKUTvZ1VLERblaaN7KxNkYKhAkEd5uFtR9Vw6KoacAYcLsb67xxyed0F1hq0xQ==" saltValue="4YOaQ+4KlzjCMjyP0poDx7acFg6DekyjzxoV/64Xav3/ZJKmFK2+sVX1hE/BQxRTKhJNbR2SAQ4B+jM52cUUHA==" spinCount="100000" sheet="1" objects="1" scenarios="1" formatColumns="0" formatRows="0" autoFilter="0"/>
  <autoFilter ref="C105:K162" xr:uid="{00000000-0009-0000-0000-000003000000}"/>
  <mergeCells count="15">
    <mergeCell ref="E92:H92"/>
    <mergeCell ref="E96:H96"/>
    <mergeCell ref="E94:H94"/>
    <mergeCell ref="E98:H98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57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AT2" s="19" t="s">
        <v>99</v>
      </c>
    </row>
    <row r="3" spans="2:46" ht="7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pans="2:46" ht="25" customHeight="1">
      <c r="B4" s="22"/>
      <c r="D4" s="23" t="s">
        <v>112</v>
      </c>
      <c r="L4" s="22"/>
      <c r="M4" s="92" t="s">
        <v>10</v>
      </c>
      <c r="AT4" s="19" t="s">
        <v>4</v>
      </c>
    </row>
    <row r="5" spans="2:46" ht="7" customHeight="1">
      <c r="B5" s="22"/>
      <c r="L5" s="22"/>
    </row>
    <row r="6" spans="2:46" ht="12" customHeight="1">
      <c r="B6" s="22"/>
      <c r="D6" s="29" t="s">
        <v>16</v>
      </c>
      <c r="L6" s="22"/>
    </row>
    <row r="7" spans="2:46" ht="16.5" customHeight="1">
      <c r="B7" s="22"/>
      <c r="E7" s="332" t="str">
        <f>'Rekapitulace stavby'!K6</f>
        <v>Mateřská škola křesťanská Opava, Mnišská - rekonstrukce elektroinstalace</v>
      </c>
      <c r="F7" s="333"/>
      <c r="G7" s="333"/>
      <c r="H7" s="333"/>
      <c r="L7" s="22"/>
    </row>
    <row r="8" spans="2:46" ht="12.5">
      <c r="B8" s="22"/>
      <c r="D8" s="29" t="s">
        <v>113</v>
      </c>
      <c r="L8" s="22"/>
    </row>
    <row r="9" spans="2:46" ht="16.5" customHeight="1">
      <c r="B9" s="22"/>
      <c r="E9" s="332" t="s">
        <v>821</v>
      </c>
      <c r="F9" s="302"/>
      <c r="G9" s="302"/>
      <c r="H9" s="302"/>
      <c r="L9" s="22"/>
    </row>
    <row r="10" spans="2:46" ht="12" customHeight="1">
      <c r="B10" s="22"/>
      <c r="D10" s="29" t="s">
        <v>822</v>
      </c>
      <c r="L10" s="22"/>
    </row>
    <row r="11" spans="2:46" s="1" customFormat="1" ht="16.5" customHeight="1">
      <c r="B11" s="34"/>
      <c r="E11" s="330" t="s">
        <v>1390</v>
      </c>
      <c r="F11" s="334"/>
      <c r="G11" s="334"/>
      <c r="H11" s="334"/>
      <c r="L11" s="34"/>
    </row>
    <row r="12" spans="2:46" s="1" customFormat="1" ht="12" customHeight="1">
      <c r="B12" s="34"/>
      <c r="D12" s="29" t="s">
        <v>1391</v>
      </c>
      <c r="L12" s="34"/>
    </row>
    <row r="13" spans="2:46" s="1" customFormat="1" ht="16.5" customHeight="1">
      <c r="B13" s="34"/>
      <c r="E13" s="295" t="s">
        <v>1535</v>
      </c>
      <c r="F13" s="334"/>
      <c r="G13" s="334"/>
      <c r="H13" s="334"/>
      <c r="L13" s="34"/>
    </row>
    <row r="14" spans="2:46" s="1" customFormat="1" ht="10">
      <c r="B14" s="34"/>
      <c r="L14" s="34"/>
    </row>
    <row r="15" spans="2:46" s="1" customFormat="1" ht="12" customHeight="1">
      <c r="B15" s="34"/>
      <c r="D15" s="29" t="s">
        <v>18</v>
      </c>
      <c r="F15" s="27" t="s">
        <v>19</v>
      </c>
      <c r="I15" s="29" t="s">
        <v>20</v>
      </c>
      <c r="J15" s="27" t="s">
        <v>19</v>
      </c>
      <c r="L15" s="34"/>
    </row>
    <row r="16" spans="2:46" s="1" customFormat="1" ht="12" customHeight="1">
      <c r="B16" s="34"/>
      <c r="D16" s="29" t="s">
        <v>21</v>
      </c>
      <c r="F16" s="27" t="s">
        <v>22</v>
      </c>
      <c r="I16" s="29" t="s">
        <v>23</v>
      </c>
      <c r="J16" s="51" t="str">
        <f>'Rekapitulace stavby'!AN8</f>
        <v>30. 3. 2026</v>
      </c>
      <c r="L16" s="34"/>
    </row>
    <row r="17" spans="2:12" s="1" customFormat="1" ht="10.75" customHeight="1">
      <c r="B17" s="34"/>
      <c r="L17" s="34"/>
    </row>
    <row r="18" spans="2:12" s="1" customFormat="1" ht="12" customHeight="1">
      <c r="B18" s="34"/>
      <c r="D18" s="29" t="s">
        <v>25</v>
      </c>
      <c r="I18" s="29" t="s">
        <v>26</v>
      </c>
      <c r="J18" s="27" t="s">
        <v>19</v>
      </c>
      <c r="L18" s="34"/>
    </row>
    <row r="19" spans="2:12" s="1" customFormat="1" ht="18" customHeight="1">
      <c r="B19" s="34"/>
      <c r="E19" s="27" t="s">
        <v>27</v>
      </c>
      <c r="I19" s="29" t="s">
        <v>28</v>
      </c>
      <c r="J19" s="27" t="s">
        <v>19</v>
      </c>
      <c r="L19" s="34"/>
    </row>
    <row r="20" spans="2:12" s="1" customFormat="1" ht="7" customHeight="1">
      <c r="B20" s="34"/>
      <c r="L20" s="34"/>
    </row>
    <row r="21" spans="2:12" s="1" customFormat="1" ht="12" customHeight="1">
      <c r="B21" s="34"/>
      <c r="D21" s="29" t="s">
        <v>29</v>
      </c>
      <c r="I21" s="29" t="s">
        <v>26</v>
      </c>
      <c r="J21" s="30" t="str">
        <f>'Rekapitulace stavby'!AN13</f>
        <v>Vyplň údaj</v>
      </c>
      <c r="L21" s="34"/>
    </row>
    <row r="22" spans="2:12" s="1" customFormat="1" ht="18" customHeight="1">
      <c r="B22" s="34"/>
      <c r="E22" s="335" t="str">
        <f>'Rekapitulace stavby'!E14</f>
        <v>Vyplň údaj</v>
      </c>
      <c r="F22" s="301"/>
      <c r="G22" s="301"/>
      <c r="H22" s="301"/>
      <c r="I22" s="29" t="s">
        <v>28</v>
      </c>
      <c r="J22" s="30" t="str">
        <f>'Rekapitulace stavby'!AN14</f>
        <v>Vyplň údaj</v>
      </c>
      <c r="L22" s="34"/>
    </row>
    <row r="23" spans="2:12" s="1" customFormat="1" ht="7" customHeight="1">
      <c r="B23" s="34"/>
      <c r="L23" s="34"/>
    </row>
    <row r="24" spans="2:12" s="1" customFormat="1" ht="12" customHeight="1">
      <c r="B24" s="34"/>
      <c r="D24" s="29" t="s">
        <v>31</v>
      </c>
      <c r="I24" s="29" t="s">
        <v>26</v>
      </c>
      <c r="J24" s="27" t="s">
        <v>19</v>
      </c>
      <c r="L24" s="34"/>
    </row>
    <row r="25" spans="2:12" s="1" customFormat="1" ht="18" customHeight="1">
      <c r="B25" s="34"/>
      <c r="E25" s="27" t="s">
        <v>32</v>
      </c>
      <c r="I25" s="29" t="s">
        <v>28</v>
      </c>
      <c r="J25" s="27" t="s">
        <v>19</v>
      </c>
      <c r="L25" s="34"/>
    </row>
    <row r="26" spans="2:12" s="1" customFormat="1" ht="7" customHeight="1">
      <c r="B26" s="34"/>
      <c r="L26" s="34"/>
    </row>
    <row r="27" spans="2:12" s="1" customFormat="1" ht="12" customHeight="1">
      <c r="B27" s="34"/>
      <c r="D27" s="29" t="s">
        <v>34</v>
      </c>
      <c r="I27" s="29" t="s">
        <v>26</v>
      </c>
      <c r="J27" s="27" t="str">
        <f>IF('Rekapitulace stavby'!AN19="","",'Rekapitulace stavby'!AN19)</f>
        <v/>
      </c>
      <c r="L27" s="34"/>
    </row>
    <row r="28" spans="2:12" s="1" customFormat="1" ht="18" customHeight="1">
      <c r="B28" s="34"/>
      <c r="E28" s="27" t="str">
        <f>IF('Rekapitulace stavby'!E20="","",'Rekapitulace stavby'!E20)</f>
        <v xml:space="preserve"> </v>
      </c>
      <c r="I28" s="29" t="s">
        <v>28</v>
      </c>
      <c r="J28" s="27" t="str">
        <f>IF('Rekapitulace stavby'!AN20="","",'Rekapitulace stavby'!AN20)</f>
        <v/>
      </c>
      <c r="L28" s="34"/>
    </row>
    <row r="29" spans="2:12" s="1" customFormat="1" ht="7" customHeight="1">
      <c r="B29" s="34"/>
      <c r="L29" s="34"/>
    </row>
    <row r="30" spans="2:12" s="1" customFormat="1" ht="12" customHeight="1">
      <c r="B30" s="34"/>
      <c r="D30" s="29" t="s">
        <v>36</v>
      </c>
      <c r="L30" s="34"/>
    </row>
    <row r="31" spans="2:12" s="7" customFormat="1" ht="47.25" customHeight="1">
      <c r="B31" s="93"/>
      <c r="E31" s="306" t="s">
        <v>37</v>
      </c>
      <c r="F31" s="306"/>
      <c r="G31" s="306"/>
      <c r="H31" s="306"/>
      <c r="L31" s="93"/>
    </row>
    <row r="32" spans="2:12" s="1" customFormat="1" ht="7" customHeight="1">
      <c r="B32" s="34"/>
      <c r="L32" s="34"/>
    </row>
    <row r="33" spans="2:12" s="1" customFormat="1" ht="7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25.4" customHeight="1">
      <c r="B34" s="34"/>
      <c r="D34" s="94" t="s">
        <v>38</v>
      </c>
      <c r="J34" s="65">
        <f>ROUND(J100, 2)</f>
        <v>0</v>
      </c>
      <c r="L34" s="34"/>
    </row>
    <row r="35" spans="2:12" s="1" customFormat="1" ht="7" customHeight="1">
      <c r="B35" s="34"/>
      <c r="D35" s="52"/>
      <c r="E35" s="52"/>
      <c r="F35" s="52"/>
      <c r="G35" s="52"/>
      <c r="H35" s="52"/>
      <c r="I35" s="52"/>
      <c r="J35" s="52"/>
      <c r="K35" s="52"/>
      <c r="L35" s="34"/>
    </row>
    <row r="36" spans="2:12" s="1" customFormat="1" ht="14.4" customHeight="1">
      <c r="B36" s="34"/>
      <c r="F36" s="37" t="s">
        <v>40</v>
      </c>
      <c r="I36" s="37" t="s">
        <v>39</v>
      </c>
      <c r="J36" s="37" t="s">
        <v>41</v>
      </c>
      <c r="L36" s="34"/>
    </row>
    <row r="37" spans="2:12" s="1" customFormat="1" ht="14.4" customHeight="1">
      <c r="B37" s="34"/>
      <c r="D37" s="54" t="s">
        <v>42</v>
      </c>
      <c r="E37" s="29" t="s">
        <v>43</v>
      </c>
      <c r="F37" s="85">
        <f>ROUND((SUM(BE100:BE156)),  2)</f>
        <v>0</v>
      </c>
      <c r="I37" s="95">
        <v>0.21</v>
      </c>
      <c r="J37" s="85">
        <f>ROUND(((SUM(BE100:BE156))*I37),  2)</f>
        <v>0</v>
      </c>
      <c r="L37" s="34"/>
    </row>
    <row r="38" spans="2:12" s="1" customFormat="1" ht="14.4" customHeight="1">
      <c r="B38" s="34"/>
      <c r="E38" s="29" t="s">
        <v>44</v>
      </c>
      <c r="F38" s="85">
        <f>ROUND((SUM(BF100:BF156)),  2)</f>
        <v>0</v>
      </c>
      <c r="I38" s="95">
        <v>0.12</v>
      </c>
      <c r="J38" s="85">
        <f>ROUND(((SUM(BF100:BF156))*I38),  2)</f>
        <v>0</v>
      </c>
      <c r="L38" s="34"/>
    </row>
    <row r="39" spans="2:12" s="1" customFormat="1" ht="14.4" hidden="1" customHeight="1">
      <c r="B39" s="34"/>
      <c r="E39" s="29" t="s">
        <v>45</v>
      </c>
      <c r="F39" s="85">
        <f>ROUND((SUM(BG100:BG156)),  2)</f>
        <v>0</v>
      </c>
      <c r="I39" s="95">
        <v>0.21</v>
      </c>
      <c r="J39" s="85">
        <f>0</f>
        <v>0</v>
      </c>
      <c r="L39" s="34"/>
    </row>
    <row r="40" spans="2:12" s="1" customFormat="1" ht="14.4" hidden="1" customHeight="1">
      <c r="B40" s="34"/>
      <c r="E40" s="29" t="s">
        <v>46</v>
      </c>
      <c r="F40" s="85">
        <f>ROUND((SUM(BH100:BH156)),  2)</f>
        <v>0</v>
      </c>
      <c r="I40" s="95">
        <v>0.12</v>
      </c>
      <c r="J40" s="85">
        <f>0</f>
        <v>0</v>
      </c>
      <c r="L40" s="34"/>
    </row>
    <row r="41" spans="2:12" s="1" customFormat="1" ht="14.4" hidden="1" customHeight="1">
      <c r="B41" s="34"/>
      <c r="E41" s="29" t="s">
        <v>47</v>
      </c>
      <c r="F41" s="85">
        <f>ROUND((SUM(BI100:BI156)),  2)</f>
        <v>0</v>
      </c>
      <c r="I41" s="95">
        <v>0</v>
      </c>
      <c r="J41" s="85">
        <f>0</f>
        <v>0</v>
      </c>
      <c r="L41" s="34"/>
    </row>
    <row r="42" spans="2:12" s="1" customFormat="1" ht="7" customHeight="1">
      <c r="B42" s="34"/>
      <c r="L42" s="34"/>
    </row>
    <row r="43" spans="2:12" s="1" customFormat="1" ht="25.4" customHeight="1">
      <c r="B43" s="34"/>
      <c r="C43" s="96"/>
      <c r="D43" s="97" t="s">
        <v>48</v>
      </c>
      <c r="E43" s="56"/>
      <c r="F43" s="56"/>
      <c r="G43" s="98" t="s">
        <v>49</v>
      </c>
      <c r="H43" s="99" t="s">
        <v>50</v>
      </c>
      <c r="I43" s="56"/>
      <c r="J43" s="100">
        <f>SUM(J34:J41)</f>
        <v>0</v>
      </c>
      <c r="K43" s="101"/>
      <c r="L43" s="34"/>
    </row>
    <row r="44" spans="2:12" s="1" customFormat="1" ht="14.4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4"/>
    </row>
    <row r="48" spans="2:12" s="1" customFormat="1" ht="7" customHeight="1">
      <c r="B48" s="45"/>
      <c r="C48" s="46"/>
      <c r="D48" s="46"/>
      <c r="E48" s="46"/>
      <c r="F48" s="46"/>
      <c r="G48" s="46"/>
      <c r="H48" s="46"/>
      <c r="I48" s="46"/>
      <c r="J48" s="46"/>
      <c r="K48" s="46"/>
      <c r="L48" s="34"/>
    </row>
    <row r="49" spans="2:12" s="1" customFormat="1" ht="25" customHeight="1">
      <c r="B49" s="34"/>
      <c r="C49" s="23" t="s">
        <v>115</v>
      </c>
      <c r="L49" s="34"/>
    </row>
    <row r="50" spans="2:12" s="1" customFormat="1" ht="7" customHeight="1">
      <c r="B50" s="34"/>
      <c r="L50" s="34"/>
    </row>
    <row r="51" spans="2:12" s="1" customFormat="1" ht="12" customHeight="1">
      <c r="B51" s="34"/>
      <c r="C51" s="29" t="s">
        <v>16</v>
      </c>
      <c r="L51" s="34"/>
    </row>
    <row r="52" spans="2:12" s="1" customFormat="1" ht="16.5" customHeight="1">
      <c r="B52" s="34"/>
      <c r="E52" s="332" t="str">
        <f>E7</f>
        <v>Mateřská škola křesťanská Opava, Mnišská - rekonstrukce elektroinstalace</v>
      </c>
      <c r="F52" s="333"/>
      <c r="G52" s="333"/>
      <c r="H52" s="333"/>
      <c r="L52" s="34"/>
    </row>
    <row r="53" spans="2:12" ht="12" customHeight="1">
      <c r="B53" s="22"/>
      <c r="C53" s="29" t="s">
        <v>113</v>
      </c>
      <c r="L53" s="22"/>
    </row>
    <row r="54" spans="2:12" ht="16.5" customHeight="1">
      <c r="B54" s="22"/>
      <c r="E54" s="332" t="s">
        <v>821</v>
      </c>
      <c r="F54" s="302"/>
      <c r="G54" s="302"/>
      <c r="H54" s="302"/>
      <c r="L54" s="22"/>
    </row>
    <row r="55" spans="2:12" ht="12" customHeight="1">
      <c r="B55" s="22"/>
      <c r="C55" s="29" t="s">
        <v>822</v>
      </c>
      <c r="L55" s="22"/>
    </row>
    <row r="56" spans="2:12" s="1" customFormat="1" ht="16.5" customHeight="1">
      <c r="B56" s="34"/>
      <c r="E56" s="330" t="s">
        <v>1390</v>
      </c>
      <c r="F56" s="334"/>
      <c r="G56" s="334"/>
      <c r="H56" s="334"/>
      <c r="L56" s="34"/>
    </row>
    <row r="57" spans="2:12" s="1" customFormat="1" ht="12" customHeight="1">
      <c r="B57" s="34"/>
      <c r="C57" s="29" t="s">
        <v>1391</v>
      </c>
      <c r="L57" s="34"/>
    </row>
    <row r="58" spans="2:12" s="1" customFormat="1" ht="16.5" customHeight="1">
      <c r="B58" s="34"/>
      <c r="E58" s="295" t="str">
        <f>E13</f>
        <v>D.1.2.6.2 - Poplachový zabezpečovací a tísňový systém</v>
      </c>
      <c r="F58" s="334"/>
      <c r="G58" s="334"/>
      <c r="H58" s="334"/>
      <c r="L58" s="34"/>
    </row>
    <row r="59" spans="2:12" s="1" customFormat="1" ht="7" customHeight="1">
      <c r="B59" s="34"/>
      <c r="L59" s="34"/>
    </row>
    <row r="60" spans="2:12" s="1" customFormat="1" ht="12" customHeight="1">
      <c r="B60" s="34"/>
      <c r="C60" s="29" t="s">
        <v>21</v>
      </c>
      <c r="F60" s="27" t="str">
        <f>F16</f>
        <v>Mnišská 5/7, 746 01 Opava</v>
      </c>
      <c r="I60" s="29" t="s">
        <v>23</v>
      </c>
      <c r="J60" s="51" t="str">
        <f>IF(J16="","",J16)</f>
        <v>30. 3. 2026</v>
      </c>
      <c r="L60" s="34"/>
    </row>
    <row r="61" spans="2:12" s="1" customFormat="1" ht="7" customHeight="1">
      <c r="B61" s="34"/>
      <c r="L61" s="34"/>
    </row>
    <row r="62" spans="2:12" s="1" customFormat="1" ht="15.15" customHeight="1">
      <c r="B62" s="34"/>
      <c r="C62" s="29" t="s">
        <v>25</v>
      </c>
      <c r="F62" s="27" t="str">
        <f>E19</f>
        <v>Statutární město Opava, Horní nám. 382/69, Opava</v>
      </c>
      <c r="I62" s="29" t="s">
        <v>31</v>
      </c>
      <c r="J62" s="32" t="str">
        <f>E25</f>
        <v>Ing. Jan Pospíšil</v>
      </c>
      <c r="L62" s="34"/>
    </row>
    <row r="63" spans="2:12" s="1" customFormat="1" ht="15.15" customHeight="1">
      <c r="B63" s="34"/>
      <c r="C63" s="29" t="s">
        <v>29</v>
      </c>
      <c r="F63" s="27" t="str">
        <f>IF(E22="","",E22)</f>
        <v>Vyplň údaj</v>
      </c>
      <c r="I63" s="29" t="s">
        <v>34</v>
      </c>
      <c r="J63" s="32" t="str">
        <f>E28</f>
        <v xml:space="preserve"> </v>
      </c>
      <c r="L63" s="34"/>
    </row>
    <row r="64" spans="2:12" s="1" customFormat="1" ht="10.25" customHeight="1">
      <c r="B64" s="34"/>
      <c r="L64" s="34"/>
    </row>
    <row r="65" spans="2:47" s="1" customFormat="1" ht="29.25" customHeight="1">
      <c r="B65" s="34"/>
      <c r="C65" s="102" t="s">
        <v>116</v>
      </c>
      <c r="D65" s="96"/>
      <c r="E65" s="96"/>
      <c r="F65" s="96"/>
      <c r="G65" s="96"/>
      <c r="H65" s="96"/>
      <c r="I65" s="96"/>
      <c r="J65" s="103" t="s">
        <v>117</v>
      </c>
      <c r="K65" s="96"/>
      <c r="L65" s="34"/>
    </row>
    <row r="66" spans="2:47" s="1" customFormat="1" ht="10.25" customHeight="1">
      <c r="B66" s="34"/>
      <c r="L66" s="34"/>
    </row>
    <row r="67" spans="2:47" s="1" customFormat="1" ht="22.75" customHeight="1">
      <c r="B67" s="34"/>
      <c r="C67" s="104" t="s">
        <v>70</v>
      </c>
      <c r="J67" s="65">
        <f>J100</f>
        <v>0</v>
      </c>
      <c r="L67" s="34"/>
      <c r="AU67" s="19" t="s">
        <v>118</v>
      </c>
    </row>
    <row r="68" spans="2:47" s="8" customFormat="1" ht="25" customHeight="1">
      <c r="B68" s="105"/>
      <c r="D68" s="106" t="s">
        <v>130</v>
      </c>
      <c r="E68" s="107"/>
      <c r="F68" s="107"/>
      <c r="G68" s="107"/>
      <c r="H68" s="107"/>
      <c r="I68" s="107"/>
      <c r="J68" s="108">
        <f>J101</f>
        <v>0</v>
      </c>
      <c r="L68" s="105"/>
    </row>
    <row r="69" spans="2:47" s="9" customFormat="1" ht="19.899999999999999" customHeight="1">
      <c r="B69" s="109"/>
      <c r="D69" s="110" t="s">
        <v>1393</v>
      </c>
      <c r="E69" s="111"/>
      <c r="F69" s="111"/>
      <c r="G69" s="111"/>
      <c r="H69" s="111"/>
      <c r="I69" s="111"/>
      <c r="J69" s="112">
        <f>J102</f>
        <v>0</v>
      </c>
      <c r="L69" s="109"/>
    </row>
    <row r="70" spans="2:47" s="9" customFormat="1" ht="14.9" customHeight="1">
      <c r="B70" s="109"/>
      <c r="D70" s="110" t="s">
        <v>1536</v>
      </c>
      <c r="E70" s="111"/>
      <c r="F70" s="111"/>
      <c r="G70" s="111"/>
      <c r="H70" s="111"/>
      <c r="I70" s="111"/>
      <c r="J70" s="112">
        <f>J103</f>
        <v>0</v>
      </c>
      <c r="L70" s="109"/>
    </row>
    <row r="71" spans="2:47" s="9" customFormat="1" ht="21.75" customHeight="1">
      <c r="B71" s="109"/>
      <c r="D71" s="110" t="s">
        <v>1537</v>
      </c>
      <c r="E71" s="111"/>
      <c r="F71" s="111"/>
      <c r="G71" s="111"/>
      <c r="H71" s="111"/>
      <c r="I71" s="111"/>
      <c r="J71" s="112">
        <f>J104</f>
        <v>0</v>
      </c>
      <c r="L71" s="109"/>
    </row>
    <row r="72" spans="2:47" s="9" customFormat="1" ht="21.75" customHeight="1">
      <c r="B72" s="109"/>
      <c r="D72" s="110" t="s">
        <v>1538</v>
      </c>
      <c r="E72" s="111"/>
      <c r="F72" s="111"/>
      <c r="G72" s="111"/>
      <c r="H72" s="111"/>
      <c r="I72" s="111"/>
      <c r="J72" s="112">
        <f>J126</f>
        <v>0</v>
      </c>
      <c r="L72" s="109"/>
    </row>
    <row r="73" spans="2:47" s="9" customFormat="1" ht="14.9" customHeight="1">
      <c r="B73" s="109"/>
      <c r="D73" s="110" t="s">
        <v>1539</v>
      </c>
      <c r="E73" s="111"/>
      <c r="F73" s="111"/>
      <c r="G73" s="111"/>
      <c r="H73" s="111"/>
      <c r="I73" s="111"/>
      <c r="J73" s="112">
        <f>J128</f>
        <v>0</v>
      </c>
      <c r="L73" s="109"/>
    </row>
    <row r="74" spans="2:47" s="9" customFormat="1" ht="21.75" customHeight="1">
      <c r="B74" s="109"/>
      <c r="D74" s="110" t="s">
        <v>1540</v>
      </c>
      <c r="E74" s="111"/>
      <c r="F74" s="111"/>
      <c r="G74" s="111"/>
      <c r="H74" s="111"/>
      <c r="I74" s="111"/>
      <c r="J74" s="112">
        <f>J129</f>
        <v>0</v>
      </c>
      <c r="L74" s="109"/>
    </row>
    <row r="75" spans="2:47" s="9" customFormat="1" ht="21.75" customHeight="1">
      <c r="B75" s="109"/>
      <c r="D75" s="110" t="s">
        <v>1541</v>
      </c>
      <c r="E75" s="111"/>
      <c r="F75" s="111"/>
      <c r="G75" s="111"/>
      <c r="H75" s="111"/>
      <c r="I75" s="111"/>
      <c r="J75" s="112">
        <f>J151</f>
        <v>0</v>
      </c>
      <c r="L75" s="109"/>
    </row>
    <row r="76" spans="2:47" s="9" customFormat="1" ht="21.75" customHeight="1">
      <c r="B76" s="109"/>
      <c r="D76" s="110" t="s">
        <v>1542</v>
      </c>
      <c r="E76" s="111"/>
      <c r="F76" s="111"/>
      <c r="G76" s="111"/>
      <c r="H76" s="111"/>
      <c r="I76" s="111"/>
      <c r="J76" s="112">
        <f>J153</f>
        <v>0</v>
      </c>
      <c r="L76" s="109"/>
    </row>
    <row r="77" spans="2:47" s="1" customFormat="1" ht="21.75" customHeight="1">
      <c r="B77" s="34"/>
      <c r="L77" s="34"/>
    </row>
    <row r="78" spans="2:47" s="1" customFormat="1" ht="7" customHeight="1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34"/>
    </row>
    <row r="82" spans="2:12" s="1" customFormat="1" ht="7" customHeight="1">
      <c r="B82" s="45"/>
      <c r="C82" s="46"/>
      <c r="D82" s="46"/>
      <c r="E82" s="46"/>
      <c r="F82" s="46"/>
      <c r="G82" s="46"/>
      <c r="H82" s="46"/>
      <c r="I82" s="46"/>
      <c r="J82" s="46"/>
      <c r="K82" s="46"/>
      <c r="L82" s="34"/>
    </row>
    <row r="83" spans="2:12" s="1" customFormat="1" ht="25" customHeight="1">
      <c r="B83" s="34"/>
      <c r="C83" s="23" t="s">
        <v>137</v>
      </c>
      <c r="L83" s="34"/>
    </row>
    <row r="84" spans="2:12" s="1" customFormat="1" ht="7" customHeight="1">
      <c r="B84" s="34"/>
      <c r="L84" s="34"/>
    </row>
    <row r="85" spans="2:12" s="1" customFormat="1" ht="12" customHeight="1">
      <c r="B85" s="34"/>
      <c r="C85" s="29" t="s">
        <v>16</v>
      </c>
      <c r="L85" s="34"/>
    </row>
    <row r="86" spans="2:12" s="1" customFormat="1" ht="16.5" customHeight="1">
      <c r="B86" s="34"/>
      <c r="E86" s="332" t="str">
        <f>E7</f>
        <v>Mateřská škola křesťanská Opava, Mnišská - rekonstrukce elektroinstalace</v>
      </c>
      <c r="F86" s="333"/>
      <c r="G86" s="333"/>
      <c r="H86" s="333"/>
      <c r="L86" s="34"/>
    </row>
    <row r="87" spans="2:12" ht="12" customHeight="1">
      <c r="B87" s="22"/>
      <c r="C87" s="29" t="s">
        <v>113</v>
      </c>
      <c r="L87" s="22"/>
    </row>
    <row r="88" spans="2:12" ht="16.5" customHeight="1">
      <c r="B88" s="22"/>
      <c r="E88" s="332" t="s">
        <v>821</v>
      </c>
      <c r="F88" s="302"/>
      <c r="G88" s="302"/>
      <c r="H88" s="302"/>
      <c r="L88" s="22"/>
    </row>
    <row r="89" spans="2:12" ht="12" customHeight="1">
      <c r="B89" s="22"/>
      <c r="C89" s="29" t="s">
        <v>822</v>
      </c>
      <c r="L89" s="22"/>
    </row>
    <row r="90" spans="2:12" s="1" customFormat="1" ht="16.5" customHeight="1">
      <c r="B90" s="34"/>
      <c r="E90" s="330" t="s">
        <v>1390</v>
      </c>
      <c r="F90" s="334"/>
      <c r="G90" s="334"/>
      <c r="H90" s="334"/>
      <c r="L90" s="34"/>
    </row>
    <row r="91" spans="2:12" s="1" customFormat="1" ht="12" customHeight="1">
      <c r="B91" s="34"/>
      <c r="C91" s="29" t="s">
        <v>1391</v>
      </c>
      <c r="L91" s="34"/>
    </row>
    <row r="92" spans="2:12" s="1" customFormat="1" ht="16.5" customHeight="1">
      <c r="B92" s="34"/>
      <c r="E92" s="295" t="str">
        <f>E13</f>
        <v>D.1.2.6.2 - Poplachový zabezpečovací a tísňový systém</v>
      </c>
      <c r="F92" s="334"/>
      <c r="G92" s="334"/>
      <c r="H92" s="334"/>
      <c r="L92" s="34"/>
    </row>
    <row r="93" spans="2:12" s="1" customFormat="1" ht="7" customHeight="1">
      <c r="B93" s="34"/>
      <c r="L93" s="34"/>
    </row>
    <row r="94" spans="2:12" s="1" customFormat="1" ht="12" customHeight="1">
      <c r="B94" s="34"/>
      <c r="C94" s="29" t="s">
        <v>21</v>
      </c>
      <c r="F94" s="27" t="str">
        <f>F16</f>
        <v>Mnišská 5/7, 746 01 Opava</v>
      </c>
      <c r="I94" s="29" t="s">
        <v>23</v>
      </c>
      <c r="J94" s="51" t="str">
        <f>IF(J16="","",J16)</f>
        <v>30. 3. 2026</v>
      </c>
      <c r="L94" s="34"/>
    </row>
    <row r="95" spans="2:12" s="1" customFormat="1" ht="7" customHeight="1">
      <c r="B95" s="34"/>
      <c r="L95" s="34"/>
    </row>
    <row r="96" spans="2:12" s="1" customFormat="1" ht="15.15" customHeight="1">
      <c r="B96" s="34"/>
      <c r="C96" s="29" t="s">
        <v>25</v>
      </c>
      <c r="F96" s="27" t="str">
        <f>E19</f>
        <v>Statutární město Opava, Horní nám. 382/69, Opava</v>
      </c>
      <c r="I96" s="29" t="s">
        <v>31</v>
      </c>
      <c r="J96" s="32" t="str">
        <f>E25</f>
        <v>Ing. Jan Pospíšil</v>
      </c>
      <c r="L96" s="34"/>
    </row>
    <row r="97" spans="2:65" s="1" customFormat="1" ht="15.15" customHeight="1">
      <c r="B97" s="34"/>
      <c r="C97" s="29" t="s">
        <v>29</v>
      </c>
      <c r="F97" s="27" t="str">
        <f>IF(E22="","",E22)</f>
        <v>Vyplň údaj</v>
      </c>
      <c r="I97" s="29" t="s">
        <v>34</v>
      </c>
      <c r="J97" s="32" t="str">
        <f>E28</f>
        <v xml:space="preserve"> </v>
      </c>
      <c r="L97" s="34"/>
    </row>
    <row r="98" spans="2:65" s="1" customFormat="1" ht="10.25" customHeight="1">
      <c r="B98" s="34"/>
      <c r="L98" s="34"/>
    </row>
    <row r="99" spans="2:65" s="10" customFormat="1" ht="29.25" customHeight="1">
      <c r="B99" s="113"/>
      <c r="C99" s="114" t="s">
        <v>138</v>
      </c>
      <c r="D99" s="115" t="s">
        <v>57</v>
      </c>
      <c r="E99" s="115" t="s">
        <v>53</v>
      </c>
      <c r="F99" s="115" t="s">
        <v>54</v>
      </c>
      <c r="G99" s="115" t="s">
        <v>139</v>
      </c>
      <c r="H99" s="115" t="s">
        <v>140</v>
      </c>
      <c r="I99" s="115" t="s">
        <v>141</v>
      </c>
      <c r="J99" s="115" t="s">
        <v>117</v>
      </c>
      <c r="K99" s="116" t="s">
        <v>142</v>
      </c>
      <c r="L99" s="113"/>
      <c r="M99" s="58" t="s">
        <v>19</v>
      </c>
      <c r="N99" s="59" t="s">
        <v>42</v>
      </c>
      <c r="O99" s="59" t="s">
        <v>143</v>
      </c>
      <c r="P99" s="59" t="s">
        <v>144</v>
      </c>
      <c r="Q99" s="59" t="s">
        <v>145</v>
      </c>
      <c r="R99" s="59" t="s">
        <v>146</v>
      </c>
      <c r="S99" s="59" t="s">
        <v>147</v>
      </c>
      <c r="T99" s="60" t="s">
        <v>148</v>
      </c>
    </row>
    <row r="100" spans="2:65" s="1" customFormat="1" ht="22.75" customHeight="1">
      <c r="B100" s="34"/>
      <c r="C100" s="63" t="s">
        <v>149</v>
      </c>
      <c r="J100" s="117">
        <f>BK100</f>
        <v>0</v>
      </c>
      <c r="L100" s="34"/>
      <c r="M100" s="61"/>
      <c r="N100" s="52"/>
      <c r="O100" s="52"/>
      <c r="P100" s="118">
        <f>P101</f>
        <v>0</v>
      </c>
      <c r="Q100" s="52"/>
      <c r="R100" s="118">
        <f>R101</f>
        <v>0</v>
      </c>
      <c r="S100" s="52"/>
      <c r="T100" s="119">
        <f>T101</f>
        <v>0</v>
      </c>
      <c r="AT100" s="19" t="s">
        <v>71</v>
      </c>
      <c r="AU100" s="19" t="s">
        <v>118</v>
      </c>
      <c r="BK100" s="120">
        <f>BK101</f>
        <v>0</v>
      </c>
    </row>
    <row r="101" spans="2:65" s="11" customFormat="1" ht="25.9" customHeight="1">
      <c r="B101" s="121"/>
      <c r="D101" s="122" t="s">
        <v>71</v>
      </c>
      <c r="E101" s="123" t="s">
        <v>506</v>
      </c>
      <c r="F101" s="123" t="s">
        <v>507</v>
      </c>
      <c r="I101" s="124"/>
      <c r="J101" s="125">
        <f>BK101</f>
        <v>0</v>
      </c>
      <c r="L101" s="121"/>
      <c r="M101" s="126"/>
      <c r="P101" s="127">
        <f>P102</f>
        <v>0</v>
      </c>
      <c r="R101" s="127">
        <f>R102</f>
        <v>0</v>
      </c>
      <c r="T101" s="128">
        <f>T102</f>
        <v>0</v>
      </c>
      <c r="AR101" s="122" t="s">
        <v>82</v>
      </c>
      <c r="AT101" s="129" t="s">
        <v>71</v>
      </c>
      <c r="AU101" s="129" t="s">
        <v>72</v>
      </c>
      <c r="AY101" s="122" t="s">
        <v>152</v>
      </c>
      <c r="BK101" s="130">
        <f>BK102</f>
        <v>0</v>
      </c>
    </row>
    <row r="102" spans="2:65" s="11" customFormat="1" ht="22.75" customHeight="1">
      <c r="B102" s="121"/>
      <c r="D102" s="122" t="s">
        <v>71</v>
      </c>
      <c r="E102" s="131" t="s">
        <v>1407</v>
      </c>
      <c r="F102" s="131" t="s">
        <v>1408</v>
      </c>
      <c r="I102" s="124"/>
      <c r="J102" s="132">
        <f>BK102</f>
        <v>0</v>
      </c>
      <c r="L102" s="121"/>
      <c r="M102" s="126"/>
      <c r="P102" s="127">
        <f>P103+P128</f>
        <v>0</v>
      </c>
      <c r="R102" s="127">
        <f>R103+R128</f>
        <v>0</v>
      </c>
      <c r="T102" s="128">
        <f>T103+T128</f>
        <v>0</v>
      </c>
      <c r="AR102" s="122" t="s">
        <v>82</v>
      </c>
      <c r="AT102" s="129" t="s">
        <v>71</v>
      </c>
      <c r="AU102" s="129" t="s">
        <v>80</v>
      </c>
      <c r="AY102" s="122" t="s">
        <v>152</v>
      </c>
      <c r="BK102" s="130">
        <f>BK103+BK128</f>
        <v>0</v>
      </c>
    </row>
    <row r="103" spans="2:65" s="11" customFormat="1" ht="20.9" customHeight="1">
      <c r="B103" s="121"/>
      <c r="D103" s="122" t="s">
        <v>71</v>
      </c>
      <c r="E103" s="131" t="s">
        <v>1409</v>
      </c>
      <c r="F103" s="131" t="s">
        <v>1543</v>
      </c>
      <c r="I103" s="124"/>
      <c r="J103" s="132">
        <f>BK103</f>
        <v>0</v>
      </c>
      <c r="L103" s="121"/>
      <c r="M103" s="126"/>
      <c r="P103" s="127">
        <f>P104+P126</f>
        <v>0</v>
      </c>
      <c r="R103" s="127">
        <f>R104+R126</f>
        <v>0</v>
      </c>
      <c r="T103" s="128">
        <f>T104+T126</f>
        <v>0</v>
      </c>
      <c r="AR103" s="122" t="s">
        <v>82</v>
      </c>
      <c r="AT103" s="129" t="s">
        <v>71</v>
      </c>
      <c r="AU103" s="129" t="s">
        <v>82</v>
      </c>
      <c r="AY103" s="122" t="s">
        <v>152</v>
      </c>
      <c r="BK103" s="130">
        <f>BK104+BK126</f>
        <v>0</v>
      </c>
    </row>
    <row r="104" spans="2:65" s="16" customFormat="1" ht="20.9" customHeight="1">
      <c r="B104" s="192"/>
      <c r="D104" s="193" t="s">
        <v>71</v>
      </c>
      <c r="E104" s="193" t="s">
        <v>1411</v>
      </c>
      <c r="F104" s="193" t="s">
        <v>1544</v>
      </c>
      <c r="I104" s="194"/>
      <c r="J104" s="195">
        <f>BK104</f>
        <v>0</v>
      </c>
      <c r="L104" s="192"/>
      <c r="M104" s="196"/>
      <c r="P104" s="197">
        <f>SUM(P105:P125)</f>
        <v>0</v>
      </c>
      <c r="R104" s="197">
        <f>SUM(R105:R125)</f>
        <v>0</v>
      </c>
      <c r="T104" s="198">
        <f>SUM(T105:T125)</f>
        <v>0</v>
      </c>
      <c r="AR104" s="193" t="s">
        <v>80</v>
      </c>
      <c r="AT104" s="199" t="s">
        <v>71</v>
      </c>
      <c r="AU104" s="199" t="s">
        <v>95</v>
      </c>
      <c r="AY104" s="193" t="s">
        <v>152</v>
      </c>
      <c r="BK104" s="200">
        <f>SUM(BK105:BK125)</f>
        <v>0</v>
      </c>
    </row>
    <row r="105" spans="2:65" s="1" customFormat="1" ht="66.75" customHeight="1">
      <c r="B105" s="34"/>
      <c r="C105" s="178" t="s">
        <v>80</v>
      </c>
      <c r="D105" s="178" t="s">
        <v>582</v>
      </c>
      <c r="E105" s="179" t="s">
        <v>1413</v>
      </c>
      <c r="F105" s="180" t="s">
        <v>1545</v>
      </c>
      <c r="G105" s="181" t="s">
        <v>269</v>
      </c>
      <c r="H105" s="182">
        <v>1</v>
      </c>
      <c r="I105" s="183"/>
      <c r="J105" s="184">
        <f t="shared" ref="J105:J125" si="0">ROUND(I105*H105,2)</f>
        <v>0</v>
      </c>
      <c r="K105" s="180" t="s">
        <v>19</v>
      </c>
      <c r="L105" s="185"/>
      <c r="M105" s="186" t="s">
        <v>19</v>
      </c>
      <c r="N105" s="187" t="s">
        <v>43</v>
      </c>
      <c r="P105" s="142">
        <f t="shared" ref="P105:P125" si="1">O105*H105</f>
        <v>0</v>
      </c>
      <c r="Q105" s="142">
        <v>0</v>
      </c>
      <c r="R105" s="142">
        <f t="shared" ref="R105:R125" si="2">Q105*H105</f>
        <v>0</v>
      </c>
      <c r="S105" s="142">
        <v>0</v>
      </c>
      <c r="T105" s="143">
        <f t="shared" ref="T105:T125" si="3">S105*H105</f>
        <v>0</v>
      </c>
      <c r="AR105" s="144" t="s">
        <v>396</v>
      </c>
      <c r="AT105" s="144" t="s">
        <v>582</v>
      </c>
      <c r="AU105" s="144" t="s">
        <v>159</v>
      </c>
      <c r="AY105" s="19" t="s">
        <v>152</v>
      </c>
      <c r="BE105" s="145">
        <f t="shared" ref="BE105:BE125" si="4">IF(N105="základní",J105,0)</f>
        <v>0</v>
      </c>
      <c r="BF105" s="145">
        <f t="shared" ref="BF105:BF125" si="5">IF(N105="snížená",J105,0)</f>
        <v>0</v>
      </c>
      <c r="BG105" s="145">
        <f t="shared" ref="BG105:BG125" si="6">IF(N105="zákl. přenesená",J105,0)</f>
        <v>0</v>
      </c>
      <c r="BH105" s="145">
        <f t="shared" ref="BH105:BH125" si="7">IF(N105="sníž. přenesená",J105,0)</f>
        <v>0</v>
      </c>
      <c r="BI105" s="145">
        <f t="shared" ref="BI105:BI125" si="8">IF(N105="nulová",J105,0)</f>
        <v>0</v>
      </c>
      <c r="BJ105" s="19" t="s">
        <v>80</v>
      </c>
      <c r="BK105" s="145">
        <f t="shared" ref="BK105:BK125" si="9">ROUND(I105*H105,2)</f>
        <v>0</v>
      </c>
      <c r="BL105" s="19" t="s">
        <v>274</v>
      </c>
      <c r="BM105" s="144" t="s">
        <v>1546</v>
      </c>
    </row>
    <row r="106" spans="2:65" s="1" customFormat="1" ht="16.5" customHeight="1">
      <c r="B106" s="34"/>
      <c r="C106" s="178" t="s">
        <v>82</v>
      </c>
      <c r="D106" s="178" t="s">
        <v>582</v>
      </c>
      <c r="E106" s="179" t="s">
        <v>1416</v>
      </c>
      <c r="F106" s="180" t="s">
        <v>1547</v>
      </c>
      <c r="G106" s="181" t="s">
        <v>269</v>
      </c>
      <c r="H106" s="182">
        <v>1</v>
      </c>
      <c r="I106" s="183"/>
      <c r="J106" s="184">
        <f t="shared" si="0"/>
        <v>0</v>
      </c>
      <c r="K106" s="180" t="s">
        <v>19</v>
      </c>
      <c r="L106" s="185"/>
      <c r="M106" s="186" t="s">
        <v>19</v>
      </c>
      <c r="N106" s="187" t="s">
        <v>43</v>
      </c>
      <c r="P106" s="142">
        <f t="shared" si="1"/>
        <v>0</v>
      </c>
      <c r="Q106" s="142">
        <v>0</v>
      </c>
      <c r="R106" s="142">
        <f t="shared" si="2"/>
        <v>0</v>
      </c>
      <c r="S106" s="142">
        <v>0</v>
      </c>
      <c r="T106" s="143">
        <f t="shared" si="3"/>
        <v>0</v>
      </c>
      <c r="AR106" s="144" t="s">
        <v>396</v>
      </c>
      <c r="AT106" s="144" t="s">
        <v>582</v>
      </c>
      <c r="AU106" s="144" t="s">
        <v>159</v>
      </c>
      <c r="AY106" s="19" t="s">
        <v>152</v>
      </c>
      <c r="BE106" s="145">
        <f t="shared" si="4"/>
        <v>0</v>
      </c>
      <c r="BF106" s="145">
        <f t="shared" si="5"/>
        <v>0</v>
      </c>
      <c r="BG106" s="145">
        <f t="shared" si="6"/>
        <v>0</v>
      </c>
      <c r="BH106" s="145">
        <f t="shared" si="7"/>
        <v>0</v>
      </c>
      <c r="BI106" s="145">
        <f t="shared" si="8"/>
        <v>0</v>
      </c>
      <c r="BJ106" s="19" t="s">
        <v>80</v>
      </c>
      <c r="BK106" s="145">
        <f t="shared" si="9"/>
        <v>0</v>
      </c>
      <c r="BL106" s="19" t="s">
        <v>274</v>
      </c>
      <c r="BM106" s="144" t="s">
        <v>1548</v>
      </c>
    </row>
    <row r="107" spans="2:65" s="1" customFormat="1" ht="55.5" customHeight="1">
      <c r="B107" s="34"/>
      <c r="C107" s="178" t="s">
        <v>95</v>
      </c>
      <c r="D107" s="178" t="s">
        <v>582</v>
      </c>
      <c r="E107" s="179" t="s">
        <v>1419</v>
      </c>
      <c r="F107" s="180" t="s">
        <v>1549</v>
      </c>
      <c r="G107" s="181" t="s">
        <v>269</v>
      </c>
      <c r="H107" s="182">
        <v>1</v>
      </c>
      <c r="I107" s="183"/>
      <c r="J107" s="184">
        <f t="shared" si="0"/>
        <v>0</v>
      </c>
      <c r="K107" s="180" t="s">
        <v>19</v>
      </c>
      <c r="L107" s="185"/>
      <c r="M107" s="186" t="s">
        <v>19</v>
      </c>
      <c r="N107" s="187" t="s">
        <v>43</v>
      </c>
      <c r="P107" s="142">
        <f t="shared" si="1"/>
        <v>0</v>
      </c>
      <c r="Q107" s="142">
        <v>0</v>
      </c>
      <c r="R107" s="142">
        <f t="shared" si="2"/>
        <v>0</v>
      </c>
      <c r="S107" s="142">
        <v>0</v>
      </c>
      <c r="T107" s="143">
        <f t="shared" si="3"/>
        <v>0</v>
      </c>
      <c r="AR107" s="144" t="s">
        <v>396</v>
      </c>
      <c r="AT107" s="144" t="s">
        <v>582</v>
      </c>
      <c r="AU107" s="144" t="s">
        <v>159</v>
      </c>
      <c r="AY107" s="19" t="s">
        <v>152</v>
      </c>
      <c r="BE107" s="145">
        <f t="shared" si="4"/>
        <v>0</v>
      </c>
      <c r="BF107" s="145">
        <f t="shared" si="5"/>
        <v>0</v>
      </c>
      <c r="BG107" s="145">
        <f t="shared" si="6"/>
        <v>0</v>
      </c>
      <c r="BH107" s="145">
        <f t="shared" si="7"/>
        <v>0</v>
      </c>
      <c r="BI107" s="145">
        <f t="shared" si="8"/>
        <v>0</v>
      </c>
      <c r="BJ107" s="19" t="s">
        <v>80</v>
      </c>
      <c r="BK107" s="145">
        <f t="shared" si="9"/>
        <v>0</v>
      </c>
      <c r="BL107" s="19" t="s">
        <v>274</v>
      </c>
      <c r="BM107" s="144" t="s">
        <v>1550</v>
      </c>
    </row>
    <row r="108" spans="2:65" s="1" customFormat="1" ht="24.15" customHeight="1">
      <c r="B108" s="34"/>
      <c r="C108" s="178" t="s">
        <v>159</v>
      </c>
      <c r="D108" s="178" t="s">
        <v>582</v>
      </c>
      <c r="E108" s="179" t="s">
        <v>1422</v>
      </c>
      <c r="F108" s="180" t="s">
        <v>1551</v>
      </c>
      <c r="G108" s="181" t="s">
        <v>269</v>
      </c>
      <c r="H108" s="182">
        <v>1</v>
      </c>
      <c r="I108" s="183"/>
      <c r="J108" s="184">
        <f t="shared" si="0"/>
        <v>0</v>
      </c>
      <c r="K108" s="180" t="s">
        <v>19</v>
      </c>
      <c r="L108" s="185"/>
      <c r="M108" s="186" t="s">
        <v>19</v>
      </c>
      <c r="N108" s="187" t="s">
        <v>43</v>
      </c>
      <c r="P108" s="142">
        <f t="shared" si="1"/>
        <v>0</v>
      </c>
      <c r="Q108" s="142">
        <v>0</v>
      </c>
      <c r="R108" s="142">
        <f t="shared" si="2"/>
        <v>0</v>
      </c>
      <c r="S108" s="142">
        <v>0</v>
      </c>
      <c r="T108" s="143">
        <f t="shared" si="3"/>
        <v>0</v>
      </c>
      <c r="AR108" s="144" t="s">
        <v>396</v>
      </c>
      <c r="AT108" s="144" t="s">
        <v>582</v>
      </c>
      <c r="AU108" s="144" t="s">
        <v>159</v>
      </c>
      <c r="AY108" s="19" t="s">
        <v>152</v>
      </c>
      <c r="BE108" s="145">
        <f t="shared" si="4"/>
        <v>0</v>
      </c>
      <c r="BF108" s="145">
        <f t="shared" si="5"/>
        <v>0</v>
      </c>
      <c r="BG108" s="145">
        <f t="shared" si="6"/>
        <v>0</v>
      </c>
      <c r="BH108" s="145">
        <f t="shared" si="7"/>
        <v>0</v>
      </c>
      <c r="BI108" s="145">
        <f t="shared" si="8"/>
        <v>0</v>
      </c>
      <c r="BJ108" s="19" t="s">
        <v>80</v>
      </c>
      <c r="BK108" s="145">
        <f t="shared" si="9"/>
        <v>0</v>
      </c>
      <c r="BL108" s="19" t="s">
        <v>274</v>
      </c>
      <c r="BM108" s="144" t="s">
        <v>1552</v>
      </c>
    </row>
    <row r="109" spans="2:65" s="1" customFormat="1" ht="16.5" customHeight="1">
      <c r="B109" s="34"/>
      <c r="C109" s="178" t="s">
        <v>184</v>
      </c>
      <c r="D109" s="178" t="s">
        <v>582</v>
      </c>
      <c r="E109" s="179" t="s">
        <v>1553</v>
      </c>
      <c r="F109" s="180" t="s">
        <v>1547</v>
      </c>
      <c r="G109" s="181" t="s">
        <v>269</v>
      </c>
      <c r="H109" s="182">
        <v>1</v>
      </c>
      <c r="I109" s="183"/>
      <c r="J109" s="184">
        <f t="shared" si="0"/>
        <v>0</v>
      </c>
      <c r="K109" s="180" t="s">
        <v>19</v>
      </c>
      <c r="L109" s="185"/>
      <c r="M109" s="186" t="s">
        <v>19</v>
      </c>
      <c r="N109" s="187" t="s">
        <v>43</v>
      </c>
      <c r="P109" s="142">
        <f t="shared" si="1"/>
        <v>0</v>
      </c>
      <c r="Q109" s="142">
        <v>0</v>
      </c>
      <c r="R109" s="142">
        <f t="shared" si="2"/>
        <v>0</v>
      </c>
      <c r="S109" s="142">
        <v>0</v>
      </c>
      <c r="T109" s="143">
        <f t="shared" si="3"/>
        <v>0</v>
      </c>
      <c r="AR109" s="144" t="s">
        <v>396</v>
      </c>
      <c r="AT109" s="144" t="s">
        <v>582</v>
      </c>
      <c r="AU109" s="144" t="s">
        <v>159</v>
      </c>
      <c r="AY109" s="19" t="s">
        <v>152</v>
      </c>
      <c r="BE109" s="145">
        <f t="shared" si="4"/>
        <v>0</v>
      </c>
      <c r="BF109" s="145">
        <f t="shared" si="5"/>
        <v>0</v>
      </c>
      <c r="BG109" s="145">
        <f t="shared" si="6"/>
        <v>0</v>
      </c>
      <c r="BH109" s="145">
        <f t="shared" si="7"/>
        <v>0</v>
      </c>
      <c r="BI109" s="145">
        <f t="shared" si="8"/>
        <v>0</v>
      </c>
      <c r="BJ109" s="19" t="s">
        <v>80</v>
      </c>
      <c r="BK109" s="145">
        <f t="shared" si="9"/>
        <v>0</v>
      </c>
      <c r="BL109" s="19" t="s">
        <v>274</v>
      </c>
      <c r="BM109" s="144" t="s">
        <v>1554</v>
      </c>
    </row>
    <row r="110" spans="2:65" s="1" customFormat="1" ht="55.5" customHeight="1">
      <c r="B110" s="34"/>
      <c r="C110" s="178" t="s">
        <v>191</v>
      </c>
      <c r="D110" s="178" t="s">
        <v>582</v>
      </c>
      <c r="E110" s="179" t="s">
        <v>1555</v>
      </c>
      <c r="F110" s="180" t="s">
        <v>1556</v>
      </c>
      <c r="G110" s="181" t="s">
        <v>269</v>
      </c>
      <c r="H110" s="182">
        <v>2</v>
      </c>
      <c r="I110" s="183"/>
      <c r="J110" s="184">
        <f t="shared" si="0"/>
        <v>0</v>
      </c>
      <c r="K110" s="180" t="s">
        <v>19</v>
      </c>
      <c r="L110" s="185"/>
      <c r="M110" s="186" t="s">
        <v>19</v>
      </c>
      <c r="N110" s="187" t="s">
        <v>43</v>
      </c>
      <c r="P110" s="142">
        <f t="shared" si="1"/>
        <v>0</v>
      </c>
      <c r="Q110" s="142">
        <v>0</v>
      </c>
      <c r="R110" s="142">
        <f t="shared" si="2"/>
        <v>0</v>
      </c>
      <c r="S110" s="142">
        <v>0</v>
      </c>
      <c r="T110" s="143">
        <f t="shared" si="3"/>
        <v>0</v>
      </c>
      <c r="AR110" s="144" t="s">
        <v>396</v>
      </c>
      <c r="AT110" s="144" t="s">
        <v>582</v>
      </c>
      <c r="AU110" s="144" t="s">
        <v>159</v>
      </c>
      <c r="AY110" s="19" t="s">
        <v>152</v>
      </c>
      <c r="BE110" s="145">
        <f t="shared" si="4"/>
        <v>0</v>
      </c>
      <c r="BF110" s="145">
        <f t="shared" si="5"/>
        <v>0</v>
      </c>
      <c r="BG110" s="145">
        <f t="shared" si="6"/>
        <v>0</v>
      </c>
      <c r="BH110" s="145">
        <f t="shared" si="7"/>
        <v>0</v>
      </c>
      <c r="BI110" s="145">
        <f t="shared" si="8"/>
        <v>0</v>
      </c>
      <c r="BJ110" s="19" t="s">
        <v>80</v>
      </c>
      <c r="BK110" s="145">
        <f t="shared" si="9"/>
        <v>0</v>
      </c>
      <c r="BL110" s="19" t="s">
        <v>274</v>
      </c>
      <c r="BM110" s="144" t="s">
        <v>1557</v>
      </c>
    </row>
    <row r="111" spans="2:65" s="1" customFormat="1" ht="16.5" customHeight="1">
      <c r="B111" s="34"/>
      <c r="C111" s="178" t="s">
        <v>196</v>
      </c>
      <c r="D111" s="178" t="s">
        <v>582</v>
      </c>
      <c r="E111" s="179" t="s">
        <v>1558</v>
      </c>
      <c r="F111" s="180" t="s">
        <v>1559</v>
      </c>
      <c r="G111" s="181" t="s">
        <v>269</v>
      </c>
      <c r="H111" s="182">
        <v>2</v>
      </c>
      <c r="I111" s="183"/>
      <c r="J111" s="184">
        <f t="shared" si="0"/>
        <v>0</v>
      </c>
      <c r="K111" s="180" t="s">
        <v>19</v>
      </c>
      <c r="L111" s="185"/>
      <c r="M111" s="186" t="s">
        <v>19</v>
      </c>
      <c r="N111" s="187" t="s">
        <v>43</v>
      </c>
      <c r="P111" s="142">
        <f t="shared" si="1"/>
        <v>0</v>
      </c>
      <c r="Q111" s="142">
        <v>0</v>
      </c>
      <c r="R111" s="142">
        <f t="shared" si="2"/>
        <v>0</v>
      </c>
      <c r="S111" s="142">
        <v>0</v>
      </c>
      <c r="T111" s="143">
        <f t="shared" si="3"/>
        <v>0</v>
      </c>
      <c r="AR111" s="144" t="s">
        <v>396</v>
      </c>
      <c r="AT111" s="144" t="s">
        <v>582</v>
      </c>
      <c r="AU111" s="144" t="s">
        <v>159</v>
      </c>
      <c r="AY111" s="19" t="s">
        <v>152</v>
      </c>
      <c r="BE111" s="145">
        <f t="shared" si="4"/>
        <v>0</v>
      </c>
      <c r="BF111" s="145">
        <f t="shared" si="5"/>
        <v>0</v>
      </c>
      <c r="BG111" s="145">
        <f t="shared" si="6"/>
        <v>0</v>
      </c>
      <c r="BH111" s="145">
        <f t="shared" si="7"/>
        <v>0</v>
      </c>
      <c r="BI111" s="145">
        <f t="shared" si="8"/>
        <v>0</v>
      </c>
      <c r="BJ111" s="19" t="s">
        <v>80</v>
      </c>
      <c r="BK111" s="145">
        <f t="shared" si="9"/>
        <v>0</v>
      </c>
      <c r="BL111" s="19" t="s">
        <v>274</v>
      </c>
      <c r="BM111" s="144" t="s">
        <v>1560</v>
      </c>
    </row>
    <row r="112" spans="2:65" s="1" customFormat="1" ht="66.75" customHeight="1">
      <c r="B112" s="34"/>
      <c r="C112" s="178" t="s">
        <v>203</v>
      </c>
      <c r="D112" s="178" t="s">
        <v>582</v>
      </c>
      <c r="E112" s="179" t="s">
        <v>1561</v>
      </c>
      <c r="F112" s="180" t="s">
        <v>1562</v>
      </c>
      <c r="G112" s="181" t="s">
        <v>269</v>
      </c>
      <c r="H112" s="182">
        <v>3</v>
      </c>
      <c r="I112" s="183"/>
      <c r="J112" s="184">
        <f t="shared" si="0"/>
        <v>0</v>
      </c>
      <c r="K112" s="180" t="s">
        <v>19</v>
      </c>
      <c r="L112" s="185"/>
      <c r="M112" s="186" t="s">
        <v>19</v>
      </c>
      <c r="N112" s="187" t="s">
        <v>43</v>
      </c>
      <c r="P112" s="142">
        <f t="shared" si="1"/>
        <v>0</v>
      </c>
      <c r="Q112" s="142">
        <v>0</v>
      </c>
      <c r="R112" s="142">
        <f t="shared" si="2"/>
        <v>0</v>
      </c>
      <c r="S112" s="142">
        <v>0</v>
      </c>
      <c r="T112" s="143">
        <f t="shared" si="3"/>
        <v>0</v>
      </c>
      <c r="AR112" s="144" t="s">
        <v>396</v>
      </c>
      <c r="AT112" s="144" t="s">
        <v>582</v>
      </c>
      <c r="AU112" s="144" t="s">
        <v>159</v>
      </c>
      <c r="AY112" s="19" t="s">
        <v>152</v>
      </c>
      <c r="BE112" s="145">
        <f t="shared" si="4"/>
        <v>0</v>
      </c>
      <c r="BF112" s="145">
        <f t="shared" si="5"/>
        <v>0</v>
      </c>
      <c r="BG112" s="145">
        <f t="shared" si="6"/>
        <v>0</v>
      </c>
      <c r="BH112" s="145">
        <f t="shared" si="7"/>
        <v>0</v>
      </c>
      <c r="BI112" s="145">
        <f t="shared" si="8"/>
        <v>0</v>
      </c>
      <c r="BJ112" s="19" t="s">
        <v>80</v>
      </c>
      <c r="BK112" s="145">
        <f t="shared" si="9"/>
        <v>0</v>
      </c>
      <c r="BL112" s="19" t="s">
        <v>274</v>
      </c>
      <c r="BM112" s="144" t="s">
        <v>1563</v>
      </c>
    </row>
    <row r="113" spans="2:65" s="1" customFormat="1" ht="66.75" customHeight="1">
      <c r="B113" s="34"/>
      <c r="C113" s="178" t="s">
        <v>219</v>
      </c>
      <c r="D113" s="178" t="s">
        <v>582</v>
      </c>
      <c r="E113" s="179" t="s">
        <v>1564</v>
      </c>
      <c r="F113" s="180" t="s">
        <v>1565</v>
      </c>
      <c r="G113" s="181" t="s">
        <v>269</v>
      </c>
      <c r="H113" s="182">
        <v>5</v>
      </c>
      <c r="I113" s="183"/>
      <c r="J113" s="184">
        <f t="shared" si="0"/>
        <v>0</v>
      </c>
      <c r="K113" s="180" t="s">
        <v>19</v>
      </c>
      <c r="L113" s="185"/>
      <c r="M113" s="186" t="s">
        <v>19</v>
      </c>
      <c r="N113" s="187" t="s">
        <v>43</v>
      </c>
      <c r="P113" s="142">
        <f t="shared" si="1"/>
        <v>0</v>
      </c>
      <c r="Q113" s="142">
        <v>0</v>
      </c>
      <c r="R113" s="142">
        <f t="shared" si="2"/>
        <v>0</v>
      </c>
      <c r="S113" s="142">
        <v>0</v>
      </c>
      <c r="T113" s="143">
        <f t="shared" si="3"/>
        <v>0</v>
      </c>
      <c r="AR113" s="144" t="s">
        <v>396</v>
      </c>
      <c r="AT113" s="144" t="s">
        <v>582</v>
      </c>
      <c r="AU113" s="144" t="s">
        <v>159</v>
      </c>
      <c r="AY113" s="19" t="s">
        <v>152</v>
      </c>
      <c r="BE113" s="145">
        <f t="shared" si="4"/>
        <v>0</v>
      </c>
      <c r="BF113" s="145">
        <f t="shared" si="5"/>
        <v>0</v>
      </c>
      <c r="BG113" s="145">
        <f t="shared" si="6"/>
        <v>0</v>
      </c>
      <c r="BH113" s="145">
        <f t="shared" si="7"/>
        <v>0</v>
      </c>
      <c r="BI113" s="145">
        <f t="shared" si="8"/>
        <v>0</v>
      </c>
      <c r="BJ113" s="19" t="s">
        <v>80</v>
      </c>
      <c r="BK113" s="145">
        <f t="shared" si="9"/>
        <v>0</v>
      </c>
      <c r="BL113" s="19" t="s">
        <v>274</v>
      </c>
      <c r="BM113" s="144" t="s">
        <v>1566</v>
      </c>
    </row>
    <row r="114" spans="2:65" s="1" customFormat="1" ht="16.5" customHeight="1">
      <c r="B114" s="34"/>
      <c r="C114" s="178" t="s">
        <v>227</v>
      </c>
      <c r="D114" s="178" t="s">
        <v>582</v>
      </c>
      <c r="E114" s="179" t="s">
        <v>1567</v>
      </c>
      <c r="F114" s="180" t="s">
        <v>1568</v>
      </c>
      <c r="G114" s="181" t="s">
        <v>269</v>
      </c>
      <c r="H114" s="182">
        <v>2</v>
      </c>
      <c r="I114" s="183"/>
      <c r="J114" s="184">
        <f t="shared" si="0"/>
        <v>0</v>
      </c>
      <c r="K114" s="180" t="s">
        <v>19</v>
      </c>
      <c r="L114" s="185"/>
      <c r="M114" s="186" t="s">
        <v>19</v>
      </c>
      <c r="N114" s="187" t="s">
        <v>43</v>
      </c>
      <c r="P114" s="142">
        <f t="shared" si="1"/>
        <v>0</v>
      </c>
      <c r="Q114" s="142">
        <v>0</v>
      </c>
      <c r="R114" s="142">
        <f t="shared" si="2"/>
        <v>0</v>
      </c>
      <c r="S114" s="142">
        <v>0</v>
      </c>
      <c r="T114" s="143">
        <f t="shared" si="3"/>
        <v>0</v>
      </c>
      <c r="AR114" s="144" t="s">
        <v>396</v>
      </c>
      <c r="AT114" s="144" t="s">
        <v>582</v>
      </c>
      <c r="AU114" s="144" t="s">
        <v>159</v>
      </c>
      <c r="AY114" s="19" t="s">
        <v>152</v>
      </c>
      <c r="BE114" s="145">
        <f t="shared" si="4"/>
        <v>0</v>
      </c>
      <c r="BF114" s="145">
        <f t="shared" si="5"/>
        <v>0</v>
      </c>
      <c r="BG114" s="145">
        <f t="shared" si="6"/>
        <v>0</v>
      </c>
      <c r="BH114" s="145">
        <f t="shared" si="7"/>
        <v>0</v>
      </c>
      <c r="BI114" s="145">
        <f t="shared" si="8"/>
        <v>0</v>
      </c>
      <c r="BJ114" s="19" t="s">
        <v>80</v>
      </c>
      <c r="BK114" s="145">
        <f t="shared" si="9"/>
        <v>0</v>
      </c>
      <c r="BL114" s="19" t="s">
        <v>274</v>
      </c>
      <c r="BM114" s="144" t="s">
        <v>1569</v>
      </c>
    </row>
    <row r="115" spans="2:65" s="1" customFormat="1" ht="16.5" customHeight="1">
      <c r="B115" s="34"/>
      <c r="C115" s="178" t="s">
        <v>238</v>
      </c>
      <c r="D115" s="178" t="s">
        <v>582</v>
      </c>
      <c r="E115" s="179" t="s">
        <v>1570</v>
      </c>
      <c r="F115" s="180" t="s">
        <v>1571</v>
      </c>
      <c r="G115" s="181" t="s">
        <v>269</v>
      </c>
      <c r="H115" s="182">
        <v>2</v>
      </c>
      <c r="I115" s="183"/>
      <c r="J115" s="184">
        <f t="shared" si="0"/>
        <v>0</v>
      </c>
      <c r="K115" s="180" t="s">
        <v>19</v>
      </c>
      <c r="L115" s="185"/>
      <c r="M115" s="186" t="s">
        <v>19</v>
      </c>
      <c r="N115" s="187" t="s">
        <v>43</v>
      </c>
      <c r="P115" s="142">
        <f t="shared" si="1"/>
        <v>0</v>
      </c>
      <c r="Q115" s="142">
        <v>0</v>
      </c>
      <c r="R115" s="142">
        <f t="shared" si="2"/>
        <v>0</v>
      </c>
      <c r="S115" s="142">
        <v>0</v>
      </c>
      <c r="T115" s="143">
        <f t="shared" si="3"/>
        <v>0</v>
      </c>
      <c r="AR115" s="144" t="s">
        <v>396</v>
      </c>
      <c r="AT115" s="144" t="s">
        <v>582</v>
      </c>
      <c r="AU115" s="144" t="s">
        <v>159</v>
      </c>
      <c r="AY115" s="19" t="s">
        <v>152</v>
      </c>
      <c r="BE115" s="145">
        <f t="shared" si="4"/>
        <v>0</v>
      </c>
      <c r="BF115" s="145">
        <f t="shared" si="5"/>
        <v>0</v>
      </c>
      <c r="BG115" s="145">
        <f t="shared" si="6"/>
        <v>0</v>
      </c>
      <c r="BH115" s="145">
        <f t="shared" si="7"/>
        <v>0</v>
      </c>
      <c r="BI115" s="145">
        <f t="shared" si="8"/>
        <v>0</v>
      </c>
      <c r="BJ115" s="19" t="s">
        <v>80</v>
      </c>
      <c r="BK115" s="145">
        <f t="shared" si="9"/>
        <v>0</v>
      </c>
      <c r="BL115" s="19" t="s">
        <v>274</v>
      </c>
      <c r="BM115" s="144" t="s">
        <v>1572</v>
      </c>
    </row>
    <row r="116" spans="2:65" s="1" customFormat="1" ht="16.5" customHeight="1">
      <c r="B116" s="34"/>
      <c r="C116" s="178" t="s">
        <v>8</v>
      </c>
      <c r="D116" s="178" t="s">
        <v>582</v>
      </c>
      <c r="E116" s="179" t="s">
        <v>1573</v>
      </c>
      <c r="F116" s="180" t="s">
        <v>1574</v>
      </c>
      <c r="G116" s="181" t="s">
        <v>269</v>
      </c>
      <c r="H116" s="182">
        <v>2</v>
      </c>
      <c r="I116" s="183"/>
      <c r="J116" s="184">
        <f t="shared" si="0"/>
        <v>0</v>
      </c>
      <c r="K116" s="180" t="s">
        <v>19</v>
      </c>
      <c r="L116" s="185"/>
      <c r="M116" s="186" t="s">
        <v>19</v>
      </c>
      <c r="N116" s="187" t="s">
        <v>43</v>
      </c>
      <c r="P116" s="142">
        <f t="shared" si="1"/>
        <v>0</v>
      </c>
      <c r="Q116" s="142">
        <v>0</v>
      </c>
      <c r="R116" s="142">
        <f t="shared" si="2"/>
        <v>0</v>
      </c>
      <c r="S116" s="142">
        <v>0</v>
      </c>
      <c r="T116" s="143">
        <f t="shared" si="3"/>
        <v>0</v>
      </c>
      <c r="AR116" s="144" t="s">
        <v>396</v>
      </c>
      <c r="AT116" s="144" t="s">
        <v>582</v>
      </c>
      <c r="AU116" s="144" t="s">
        <v>159</v>
      </c>
      <c r="AY116" s="19" t="s">
        <v>152</v>
      </c>
      <c r="BE116" s="145">
        <f t="shared" si="4"/>
        <v>0</v>
      </c>
      <c r="BF116" s="145">
        <f t="shared" si="5"/>
        <v>0</v>
      </c>
      <c r="BG116" s="145">
        <f t="shared" si="6"/>
        <v>0</v>
      </c>
      <c r="BH116" s="145">
        <f t="shared" si="7"/>
        <v>0</v>
      </c>
      <c r="BI116" s="145">
        <f t="shared" si="8"/>
        <v>0</v>
      </c>
      <c r="BJ116" s="19" t="s">
        <v>80</v>
      </c>
      <c r="BK116" s="145">
        <f t="shared" si="9"/>
        <v>0</v>
      </c>
      <c r="BL116" s="19" t="s">
        <v>274</v>
      </c>
      <c r="BM116" s="144" t="s">
        <v>1575</v>
      </c>
    </row>
    <row r="117" spans="2:65" s="1" customFormat="1" ht="24.15" customHeight="1">
      <c r="B117" s="34"/>
      <c r="C117" s="178" t="s">
        <v>251</v>
      </c>
      <c r="D117" s="178" t="s">
        <v>582</v>
      </c>
      <c r="E117" s="179" t="s">
        <v>1576</v>
      </c>
      <c r="F117" s="180" t="s">
        <v>1577</v>
      </c>
      <c r="G117" s="181" t="s">
        <v>269</v>
      </c>
      <c r="H117" s="182">
        <v>34</v>
      </c>
      <c r="I117" s="183"/>
      <c r="J117" s="184">
        <f t="shared" si="0"/>
        <v>0</v>
      </c>
      <c r="K117" s="180" t="s">
        <v>19</v>
      </c>
      <c r="L117" s="185"/>
      <c r="M117" s="186" t="s">
        <v>19</v>
      </c>
      <c r="N117" s="187" t="s">
        <v>43</v>
      </c>
      <c r="P117" s="142">
        <f t="shared" si="1"/>
        <v>0</v>
      </c>
      <c r="Q117" s="142">
        <v>0</v>
      </c>
      <c r="R117" s="142">
        <f t="shared" si="2"/>
        <v>0</v>
      </c>
      <c r="S117" s="142">
        <v>0</v>
      </c>
      <c r="T117" s="143">
        <f t="shared" si="3"/>
        <v>0</v>
      </c>
      <c r="AR117" s="144" t="s">
        <v>396</v>
      </c>
      <c r="AT117" s="144" t="s">
        <v>582</v>
      </c>
      <c r="AU117" s="144" t="s">
        <v>159</v>
      </c>
      <c r="AY117" s="19" t="s">
        <v>152</v>
      </c>
      <c r="BE117" s="145">
        <f t="shared" si="4"/>
        <v>0</v>
      </c>
      <c r="BF117" s="145">
        <f t="shared" si="5"/>
        <v>0</v>
      </c>
      <c r="BG117" s="145">
        <f t="shared" si="6"/>
        <v>0</v>
      </c>
      <c r="BH117" s="145">
        <f t="shared" si="7"/>
        <v>0</v>
      </c>
      <c r="BI117" s="145">
        <f t="shared" si="8"/>
        <v>0</v>
      </c>
      <c r="BJ117" s="19" t="s">
        <v>80</v>
      </c>
      <c r="BK117" s="145">
        <f t="shared" si="9"/>
        <v>0</v>
      </c>
      <c r="BL117" s="19" t="s">
        <v>274</v>
      </c>
      <c r="BM117" s="144" t="s">
        <v>1578</v>
      </c>
    </row>
    <row r="118" spans="2:65" s="1" customFormat="1" ht="16.5" customHeight="1">
      <c r="B118" s="34"/>
      <c r="C118" s="178" t="s">
        <v>261</v>
      </c>
      <c r="D118" s="178" t="s">
        <v>582</v>
      </c>
      <c r="E118" s="179" t="s">
        <v>1579</v>
      </c>
      <c r="F118" s="180" t="s">
        <v>1580</v>
      </c>
      <c r="G118" s="181" t="s">
        <v>269</v>
      </c>
      <c r="H118" s="182">
        <v>102</v>
      </c>
      <c r="I118" s="183"/>
      <c r="J118" s="184">
        <f t="shared" si="0"/>
        <v>0</v>
      </c>
      <c r="K118" s="180" t="s">
        <v>19</v>
      </c>
      <c r="L118" s="185"/>
      <c r="M118" s="186" t="s">
        <v>19</v>
      </c>
      <c r="N118" s="187" t="s">
        <v>43</v>
      </c>
      <c r="P118" s="142">
        <f t="shared" si="1"/>
        <v>0</v>
      </c>
      <c r="Q118" s="142">
        <v>0</v>
      </c>
      <c r="R118" s="142">
        <f t="shared" si="2"/>
        <v>0</v>
      </c>
      <c r="S118" s="142">
        <v>0</v>
      </c>
      <c r="T118" s="143">
        <f t="shared" si="3"/>
        <v>0</v>
      </c>
      <c r="AR118" s="144" t="s">
        <v>396</v>
      </c>
      <c r="AT118" s="144" t="s">
        <v>582</v>
      </c>
      <c r="AU118" s="144" t="s">
        <v>159</v>
      </c>
      <c r="AY118" s="19" t="s">
        <v>152</v>
      </c>
      <c r="BE118" s="145">
        <f t="shared" si="4"/>
        <v>0</v>
      </c>
      <c r="BF118" s="145">
        <f t="shared" si="5"/>
        <v>0</v>
      </c>
      <c r="BG118" s="145">
        <f t="shared" si="6"/>
        <v>0</v>
      </c>
      <c r="BH118" s="145">
        <f t="shared" si="7"/>
        <v>0</v>
      </c>
      <c r="BI118" s="145">
        <f t="shared" si="8"/>
        <v>0</v>
      </c>
      <c r="BJ118" s="19" t="s">
        <v>80</v>
      </c>
      <c r="BK118" s="145">
        <f t="shared" si="9"/>
        <v>0</v>
      </c>
      <c r="BL118" s="19" t="s">
        <v>274</v>
      </c>
      <c r="BM118" s="144" t="s">
        <v>1581</v>
      </c>
    </row>
    <row r="119" spans="2:65" s="1" customFormat="1" ht="62.75" customHeight="1">
      <c r="B119" s="34"/>
      <c r="C119" s="178" t="s">
        <v>266</v>
      </c>
      <c r="D119" s="178" t="s">
        <v>582</v>
      </c>
      <c r="E119" s="179" t="s">
        <v>1582</v>
      </c>
      <c r="F119" s="180" t="s">
        <v>1583</v>
      </c>
      <c r="G119" s="181" t="s">
        <v>269</v>
      </c>
      <c r="H119" s="182">
        <v>29</v>
      </c>
      <c r="I119" s="183"/>
      <c r="J119" s="184">
        <f t="shared" si="0"/>
        <v>0</v>
      </c>
      <c r="K119" s="180" t="s">
        <v>19</v>
      </c>
      <c r="L119" s="185"/>
      <c r="M119" s="186" t="s">
        <v>19</v>
      </c>
      <c r="N119" s="187" t="s">
        <v>43</v>
      </c>
      <c r="P119" s="142">
        <f t="shared" si="1"/>
        <v>0</v>
      </c>
      <c r="Q119" s="142">
        <v>0</v>
      </c>
      <c r="R119" s="142">
        <f t="shared" si="2"/>
        <v>0</v>
      </c>
      <c r="S119" s="142">
        <v>0</v>
      </c>
      <c r="T119" s="143">
        <f t="shared" si="3"/>
        <v>0</v>
      </c>
      <c r="AR119" s="144" t="s">
        <v>396</v>
      </c>
      <c r="AT119" s="144" t="s">
        <v>582</v>
      </c>
      <c r="AU119" s="144" t="s">
        <v>159</v>
      </c>
      <c r="AY119" s="19" t="s">
        <v>152</v>
      </c>
      <c r="BE119" s="145">
        <f t="shared" si="4"/>
        <v>0</v>
      </c>
      <c r="BF119" s="145">
        <f t="shared" si="5"/>
        <v>0</v>
      </c>
      <c r="BG119" s="145">
        <f t="shared" si="6"/>
        <v>0</v>
      </c>
      <c r="BH119" s="145">
        <f t="shared" si="7"/>
        <v>0</v>
      </c>
      <c r="BI119" s="145">
        <f t="shared" si="8"/>
        <v>0</v>
      </c>
      <c r="BJ119" s="19" t="s">
        <v>80</v>
      </c>
      <c r="BK119" s="145">
        <f t="shared" si="9"/>
        <v>0</v>
      </c>
      <c r="BL119" s="19" t="s">
        <v>274</v>
      </c>
      <c r="BM119" s="144" t="s">
        <v>1584</v>
      </c>
    </row>
    <row r="120" spans="2:65" s="1" customFormat="1" ht="16.5" customHeight="1">
      <c r="B120" s="34"/>
      <c r="C120" s="178" t="s">
        <v>274</v>
      </c>
      <c r="D120" s="178" t="s">
        <v>582</v>
      </c>
      <c r="E120" s="179" t="s">
        <v>1585</v>
      </c>
      <c r="F120" s="180" t="s">
        <v>1586</v>
      </c>
      <c r="G120" s="181" t="s">
        <v>269</v>
      </c>
      <c r="H120" s="182">
        <v>2</v>
      </c>
      <c r="I120" s="183"/>
      <c r="J120" s="184">
        <f t="shared" si="0"/>
        <v>0</v>
      </c>
      <c r="K120" s="180" t="s">
        <v>19</v>
      </c>
      <c r="L120" s="185"/>
      <c r="M120" s="186" t="s">
        <v>19</v>
      </c>
      <c r="N120" s="187" t="s">
        <v>43</v>
      </c>
      <c r="P120" s="142">
        <f t="shared" si="1"/>
        <v>0</v>
      </c>
      <c r="Q120" s="142">
        <v>0</v>
      </c>
      <c r="R120" s="142">
        <f t="shared" si="2"/>
        <v>0</v>
      </c>
      <c r="S120" s="142">
        <v>0</v>
      </c>
      <c r="T120" s="143">
        <f t="shared" si="3"/>
        <v>0</v>
      </c>
      <c r="AR120" s="144" t="s">
        <v>396</v>
      </c>
      <c r="AT120" s="144" t="s">
        <v>582</v>
      </c>
      <c r="AU120" s="144" t="s">
        <v>159</v>
      </c>
      <c r="AY120" s="19" t="s">
        <v>152</v>
      </c>
      <c r="BE120" s="145">
        <f t="shared" si="4"/>
        <v>0</v>
      </c>
      <c r="BF120" s="145">
        <f t="shared" si="5"/>
        <v>0</v>
      </c>
      <c r="BG120" s="145">
        <f t="shared" si="6"/>
        <v>0</v>
      </c>
      <c r="BH120" s="145">
        <f t="shared" si="7"/>
        <v>0</v>
      </c>
      <c r="BI120" s="145">
        <f t="shared" si="8"/>
        <v>0</v>
      </c>
      <c r="BJ120" s="19" t="s">
        <v>80</v>
      </c>
      <c r="BK120" s="145">
        <f t="shared" si="9"/>
        <v>0</v>
      </c>
      <c r="BL120" s="19" t="s">
        <v>274</v>
      </c>
      <c r="BM120" s="144" t="s">
        <v>1587</v>
      </c>
    </row>
    <row r="121" spans="2:65" s="1" customFormat="1" ht="16.5" customHeight="1">
      <c r="B121" s="34"/>
      <c r="C121" s="178" t="s">
        <v>279</v>
      </c>
      <c r="D121" s="178" t="s">
        <v>582</v>
      </c>
      <c r="E121" s="179" t="s">
        <v>1588</v>
      </c>
      <c r="F121" s="180" t="s">
        <v>1589</v>
      </c>
      <c r="G121" s="181" t="s">
        <v>269</v>
      </c>
      <c r="H121" s="182">
        <v>2</v>
      </c>
      <c r="I121" s="183"/>
      <c r="J121" s="184">
        <f t="shared" si="0"/>
        <v>0</v>
      </c>
      <c r="K121" s="180" t="s">
        <v>19</v>
      </c>
      <c r="L121" s="185"/>
      <c r="M121" s="186" t="s">
        <v>19</v>
      </c>
      <c r="N121" s="187" t="s">
        <v>43</v>
      </c>
      <c r="P121" s="142">
        <f t="shared" si="1"/>
        <v>0</v>
      </c>
      <c r="Q121" s="142">
        <v>0</v>
      </c>
      <c r="R121" s="142">
        <f t="shared" si="2"/>
        <v>0</v>
      </c>
      <c r="S121" s="142">
        <v>0</v>
      </c>
      <c r="T121" s="143">
        <f t="shared" si="3"/>
        <v>0</v>
      </c>
      <c r="AR121" s="144" t="s">
        <v>396</v>
      </c>
      <c r="AT121" s="144" t="s">
        <v>582</v>
      </c>
      <c r="AU121" s="144" t="s">
        <v>159</v>
      </c>
      <c r="AY121" s="19" t="s">
        <v>152</v>
      </c>
      <c r="BE121" s="145">
        <f t="shared" si="4"/>
        <v>0</v>
      </c>
      <c r="BF121" s="145">
        <f t="shared" si="5"/>
        <v>0</v>
      </c>
      <c r="BG121" s="145">
        <f t="shared" si="6"/>
        <v>0</v>
      </c>
      <c r="BH121" s="145">
        <f t="shared" si="7"/>
        <v>0</v>
      </c>
      <c r="BI121" s="145">
        <f t="shared" si="8"/>
        <v>0</v>
      </c>
      <c r="BJ121" s="19" t="s">
        <v>80</v>
      </c>
      <c r="BK121" s="145">
        <f t="shared" si="9"/>
        <v>0</v>
      </c>
      <c r="BL121" s="19" t="s">
        <v>274</v>
      </c>
      <c r="BM121" s="144" t="s">
        <v>1590</v>
      </c>
    </row>
    <row r="122" spans="2:65" s="1" customFormat="1" ht="16.5" customHeight="1">
      <c r="B122" s="34"/>
      <c r="C122" s="178" t="s">
        <v>299</v>
      </c>
      <c r="D122" s="178" t="s">
        <v>582</v>
      </c>
      <c r="E122" s="179" t="s">
        <v>1591</v>
      </c>
      <c r="F122" s="180" t="s">
        <v>1592</v>
      </c>
      <c r="G122" s="181" t="s">
        <v>269</v>
      </c>
      <c r="H122" s="182">
        <v>1</v>
      </c>
      <c r="I122" s="183"/>
      <c r="J122" s="184">
        <f t="shared" si="0"/>
        <v>0</v>
      </c>
      <c r="K122" s="180" t="s">
        <v>19</v>
      </c>
      <c r="L122" s="185"/>
      <c r="M122" s="186" t="s">
        <v>19</v>
      </c>
      <c r="N122" s="187" t="s">
        <v>43</v>
      </c>
      <c r="P122" s="142">
        <f t="shared" si="1"/>
        <v>0</v>
      </c>
      <c r="Q122" s="142">
        <v>0</v>
      </c>
      <c r="R122" s="142">
        <f t="shared" si="2"/>
        <v>0</v>
      </c>
      <c r="S122" s="142">
        <v>0</v>
      </c>
      <c r="T122" s="143">
        <f t="shared" si="3"/>
        <v>0</v>
      </c>
      <c r="AR122" s="144" t="s">
        <v>396</v>
      </c>
      <c r="AT122" s="144" t="s">
        <v>582</v>
      </c>
      <c r="AU122" s="144" t="s">
        <v>159</v>
      </c>
      <c r="AY122" s="19" t="s">
        <v>152</v>
      </c>
      <c r="BE122" s="145">
        <f t="shared" si="4"/>
        <v>0</v>
      </c>
      <c r="BF122" s="145">
        <f t="shared" si="5"/>
        <v>0</v>
      </c>
      <c r="BG122" s="145">
        <f t="shared" si="6"/>
        <v>0</v>
      </c>
      <c r="BH122" s="145">
        <f t="shared" si="7"/>
        <v>0</v>
      </c>
      <c r="BI122" s="145">
        <f t="shared" si="8"/>
        <v>0</v>
      </c>
      <c r="BJ122" s="19" t="s">
        <v>80</v>
      </c>
      <c r="BK122" s="145">
        <f t="shared" si="9"/>
        <v>0</v>
      </c>
      <c r="BL122" s="19" t="s">
        <v>274</v>
      </c>
      <c r="BM122" s="144" t="s">
        <v>1593</v>
      </c>
    </row>
    <row r="123" spans="2:65" s="1" customFormat="1" ht="16.5" customHeight="1">
      <c r="B123" s="34"/>
      <c r="C123" s="178" t="s">
        <v>305</v>
      </c>
      <c r="D123" s="178" t="s">
        <v>582</v>
      </c>
      <c r="E123" s="179" t="s">
        <v>1594</v>
      </c>
      <c r="F123" s="180" t="s">
        <v>1595</v>
      </c>
      <c r="G123" s="181" t="s">
        <v>269</v>
      </c>
      <c r="H123" s="182">
        <v>3</v>
      </c>
      <c r="I123" s="183"/>
      <c r="J123" s="184">
        <f t="shared" si="0"/>
        <v>0</v>
      </c>
      <c r="K123" s="180" t="s">
        <v>19</v>
      </c>
      <c r="L123" s="185"/>
      <c r="M123" s="186" t="s">
        <v>19</v>
      </c>
      <c r="N123" s="187" t="s">
        <v>43</v>
      </c>
      <c r="P123" s="142">
        <f t="shared" si="1"/>
        <v>0</v>
      </c>
      <c r="Q123" s="142">
        <v>0</v>
      </c>
      <c r="R123" s="142">
        <f t="shared" si="2"/>
        <v>0</v>
      </c>
      <c r="S123" s="142">
        <v>0</v>
      </c>
      <c r="T123" s="143">
        <f t="shared" si="3"/>
        <v>0</v>
      </c>
      <c r="AR123" s="144" t="s">
        <v>396</v>
      </c>
      <c r="AT123" s="144" t="s">
        <v>582</v>
      </c>
      <c r="AU123" s="144" t="s">
        <v>159</v>
      </c>
      <c r="AY123" s="19" t="s">
        <v>152</v>
      </c>
      <c r="BE123" s="145">
        <f t="shared" si="4"/>
        <v>0</v>
      </c>
      <c r="BF123" s="145">
        <f t="shared" si="5"/>
        <v>0</v>
      </c>
      <c r="BG123" s="145">
        <f t="shared" si="6"/>
        <v>0</v>
      </c>
      <c r="BH123" s="145">
        <f t="shared" si="7"/>
        <v>0</v>
      </c>
      <c r="BI123" s="145">
        <f t="shared" si="8"/>
        <v>0</v>
      </c>
      <c r="BJ123" s="19" t="s">
        <v>80</v>
      </c>
      <c r="BK123" s="145">
        <f t="shared" si="9"/>
        <v>0</v>
      </c>
      <c r="BL123" s="19" t="s">
        <v>274</v>
      </c>
      <c r="BM123" s="144" t="s">
        <v>1596</v>
      </c>
    </row>
    <row r="124" spans="2:65" s="1" customFormat="1" ht="16.5" customHeight="1">
      <c r="B124" s="34"/>
      <c r="C124" s="178" t="s">
        <v>311</v>
      </c>
      <c r="D124" s="178" t="s">
        <v>582</v>
      </c>
      <c r="E124" s="179" t="s">
        <v>1597</v>
      </c>
      <c r="F124" s="180" t="s">
        <v>1598</v>
      </c>
      <c r="G124" s="181" t="s">
        <v>269</v>
      </c>
      <c r="H124" s="182">
        <v>200</v>
      </c>
      <c r="I124" s="183"/>
      <c r="J124" s="184">
        <f t="shared" si="0"/>
        <v>0</v>
      </c>
      <c r="K124" s="180" t="s">
        <v>19</v>
      </c>
      <c r="L124" s="185"/>
      <c r="M124" s="186" t="s">
        <v>19</v>
      </c>
      <c r="N124" s="187" t="s">
        <v>43</v>
      </c>
      <c r="P124" s="142">
        <f t="shared" si="1"/>
        <v>0</v>
      </c>
      <c r="Q124" s="142">
        <v>0</v>
      </c>
      <c r="R124" s="142">
        <f t="shared" si="2"/>
        <v>0</v>
      </c>
      <c r="S124" s="142">
        <v>0</v>
      </c>
      <c r="T124" s="143">
        <f t="shared" si="3"/>
        <v>0</v>
      </c>
      <c r="AR124" s="144" t="s">
        <v>396</v>
      </c>
      <c r="AT124" s="144" t="s">
        <v>582</v>
      </c>
      <c r="AU124" s="144" t="s">
        <v>159</v>
      </c>
      <c r="AY124" s="19" t="s">
        <v>152</v>
      </c>
      <c r="BE124" s="145">
        <f t="shared" si="4"/>
        <v>0</v>
      </c>
      <c r="BF124" s="145">
        <f t="shared" si="5"/>
        <v>0</v>
      </c>
      <c r="BG124" s="145">
        <f t="shared" si="6"/>
        <v>0</v>
      </c>
      <c r="BH124" s="145">
        <f t="shared" si="7"/>
        <v>0</v>
      </c>
      <c r="BI124" s="145">
        <f t="shared" si="8"/>
        <v>0</v>
      </c>
      <c r="BJ124" s="19" t="s">
        <v>80</v>
      </c>
      <c r="BK124" s="145">
        <f t="shared" si="9"/>
        <v>0</v>
      </c>
      <c r="BL124" s="19" t="s">
        <v>274</v>
      </c>
      <c r="BM124" s="144" t="s">
        <v>1599</v>
      </c>
    </row>
    <row r="125" spans="2:65" s="1" customFormat="1" ht="16.5" customHeight="1">
      <c r="B125" s="34"/>
      <c r="C125" s="178" t="s">
        <v>7</v>
      </c>
      <c r="D125" s="178" t="s">
        <v>582</v>
      </c>
      <c r="E125" s="179" t="s">
        <v>1600</v>
      </c>
      <c r="F125" s="180" t="s">
        <v>1601</v>
      </c>
      <c r="G125" s="181" t="s">
        <v>1602</v>
      </c>
      <c r="H125" s="182">
        <v>1</v>
      </c>
      <c r="I125" s="183"/>
      <c r="J125" s="184">
        <f t="shared" si="0"/>
        <v>0</v>
      </c>
      <c r="K125" s="180" t="s">
        <v>19</v>
      </c>
      <c r="L125" s="185"/>
      <c r="M125" s="186" t="s">
        <v>19</v>
      </c>
      <c r="N125" s="187" t="s">
        <v>43</v>
      </c>
      <c r="P125" s="142">
        <f t="shared" si="1"/>
        <v>0</v>
      </c>
      <c r="Q125" s="142">
        <v>0</v>
      </c>
      <c r="R125" s="142">
        <f t="shared" si="2"/>
        <v>0</v>
      </c>
      <c r="S125" s="142">
        <v>0</v>
      </c>
      <c r="T125" s="143">
        <f t="shared" si="3"/>
        <v>0</v>
      </c>
      <c r="AR125" s="144" t="s">
        <v>396</v>
      </c>
      <c r="AT125" s="144" t="s">
        <v>582</v>
      </c>
      <c r="AU125" s="144" t="s">
        <v>159</v>
      </c>
      <c r="AY125" s="19" t="s">
        <v>152</v>
      </c>
      <c r="BE125" s="145">
        <f t="shared" si="4"/>
        <v>0</v>
      </c>
      <c r="BF125" s="145">
        <f t="shared" si="5"/>
        <v>0</v>
      </c>
      <c r="BG125" s="145">
        <f t="shared" si="6"/>
        <v>0</v>
      </c>
      <c r="BH125" s="145">
        <f t="shared" si="7"/>
        <v>0</v>
      </c>
      <c r="BI125" s="145">
        <f t="shared" si="8"/>
        <v>0</v>
      </c>
      <c r="BJ125" s="19" t="s">
        <v>80</v>
      </c>
      <c r="BK125" s="145">
        <f t="shared" si="9"/>
        <v>0</v>
      </c>
      <c r="BL125" s="19" t="s">
        <v>274</v>
      </c>
      <c r="BM125" s="144" t="s">
        <v>1603</v>
      </c>
    </row>
    <row r="126" spans="2:65" s="16" customFormat="1" ht="20.9" customHeight="1">
      <c r="B126" s="192"/>
      <c r="D126" s="193" t="s">
        <v>71</v>
      </c>
      <c r="E126" s="193" t="s">
        <v>1425</v>
      </c>
      <c r="F126" s="193" t="s">
        <v>1604</v>
      </c>
      <c r="I126" s="194"/>
      <c r="J126" s="195">
        <f>BK126</f>
        <v>0</v>
      </c>
      <c r="L126" s="192"/>
      <c r="M126" s="196"/>
      <c r="P126" s="197">
        <f>P127</f>
        <v>0</v>
      </c>
      <c r="R126" s="197">
        <f>R127</f>
        <v>0</v>
      </c>
      <c r="T126" s="198">
        <f>T127</f>
        <v>0</v>
      </c>
      <c r="AR126" s="193" t="s">
        <v>80</v>
      </c>
      <c r="AT126" s="199" t="s">
        <v>71</v>
      </c>
      <c r="AU126" s="199" t="s">
        <v>95</v>
      </c>
      <c r="AY126" s="193" t="s">
        <v>152</v>
      </c>
      <c r="BK126" s="200">
        <f>BK127</f>
        <v>0</v>
      </c>
    </row>
    <row r="127" spans="2:65" s="1" customFormat="1" ht="16.5" customHeight="1">
      <c r="B127" s="34"/>
      <c r="C127" s="178" t="s">
        <v>324</v>
      </c>
      <c r="D127" s="178" t="s">
        <v>582</v>
      </c>
      <c r="E127" s="179" t="s">
        <v>1427</v>
      </c>
      <c r="F127" s="180" t="s">
        <v>1456</v>
      </c>
      <c r="G127" s="181" t="s">
        <v>416</v>
      </c>
      <c r="H127" s="182">
        <v>950</v>
      </c>
      <c r="I127" s="183"/>
      <c r="J127" s="184">
        <f>ROUND(I127*H127,2)</f>
        <v>0</v>
      </c>
      <c r="K127" s="180" t="s">
        <v>19</v>
      </c>
      <c r="L127" s="185"/>
      <c r="M127" s="186" t="s">
        <v>19</v>
      </c>
      <c r="N127" s="187" t="s">
        <v>43</v>
      </c>
      <c r="P127" s="142">
        <f>O127*H127</f>
        <v>0</v>
      </c>
      <c r="Q127" s="142">
        <v>0</v>
      </c>
      <c r="R127" s="142">
        <f>Q127*H127</f>
        <v>0</v>
      </c>
      <c r="S127" s="142">
        <v>0</v>
      </c>
      <c r="T127" s="143">
        <f>S127*H127</f>
        <v>0</v>
      </c>
      <c r="AR127" s="144" t="s">
        <v>396</v>
      </c>
      <c r="AT127" s="144" t="s">
        <v>582</v>
      </c>
      <c r="AU127" s="144" t="s">
        <v>159</v>
      </c>
      <c r="AY127" s="19" t="s">
        <v>152</v>
      </c>
      <c r="BE127" s="145">
        <f>IF(N127="základní",J127,0)</f>
        <v>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9" t="s">
        <v>80</v>
      </c>
      <c r="BK127" s="145">
        <f>ROUND(I127*H127,2)</f>
        <v>0</v>
      </c>
      <c r="BL127" s="19" t="s">
        <v>274</v>
      </c>
      <c r="BM127" s="144" t="s">
        <v>1605</v>
      </c>
    </row>
    <row r="128" spans="2:65" s="11" customFormat="1" ht="20.9" customHeight="1">
      <c r="B128" s="121"/>
      <c r="D128" s="122" t="s">
        <v>71</v>
      </c>
      <c r="E128" s="131" t="s">
        <v>1475</v>
      </c>
      <c r="F128" s="131" t="s">
        <v>1606</v>
      </c>
      <c r="I128" s="124"/>
      <c r="J128" s="132">
        <f>BK128</f>
        <v>0</v>
      </c>
      <c r="L128" s="121"/>
      <c r="M128" s="126"/>
      <c r="P128" s="127">
        <f>P129+P151+P153</f>
        <v>0</v>
      </c>
      <c r="R128" s="127">
        <f>R129+R151+R153</f>
        <v>0</v>
      </c>
      <c r="T128" s="128">
        <f>T129+T151+T153</f>
        <v>0</v>
      </c>
      <c r="AR128" s="122" t="s">
        <v>82</v>
      </c>
      <c r="AT128" s="129" t="s">
        <v>71</v>
      </c>
      <c r="AU128" s="129" t="s">
        <v>82</v>
      </c>
      <c r="AY128" s="122" t="s">
        <v>152</v>
      </c>
      <c r="BK128" s="130">
        <f>BK129+BK151+BK153</f>
        <v>0</v>
      </c>
    </row>
    <row r="129" spans="2:65" s="16" customFormat="1" ht="20.9" customHeight="1">
      <c r="B129" s="192"/>
      <c r="D129" s="193" t="s">
        <v>71</v>
      </c>
      <c r="E129" s="193" t="s">
        <v>1477</v>
      </c>
      <c r="F129" s="193" t="s">
        <v>1544</v>
      </c>
      <c r="I129" s="194"/>
      <c r="J129" s="195">
        <f>BK129</f>
        <v>0</v>
      </c>
      <c r="L129" s="192"/>
      <c r="M129" s="196"/>
      <c r="P129" s="197">
        <f>SUM(P130:P150)</f>
        <v>0</v>
      </c>
      <c r="R129" s="197">
        <f>SUM(R130:R150)</f>
        <v>0</v>
      </c>
      <c r="T129" s="198">
        <f>SUM(T130:T150)</f>
        <v>0</v>
      </c>
      <c r="AR129" s="193" t="s">
        <v>80</v>
      </c>
      <c r="AT129" s="199" t="s">
        <v>71</v>
      </c>
      <c r="AU129" s="199" t="s">
        <v>95</v>
      </c>
      <c r="AY129" s="193" t="s">
        <v>152</v>
      </c>
      <c r="BK129" s="200">
        <f>SUM(BK130:BK150)</f>
        <v>0</v>
      </c>
    </row>
    <row r="130" spans="2:65" s="1" customFormat="1" ht="66.75" customHeight="1">
      <c r="B130" s="34"/>
      <c r="C130" s="133" t="s">
        <v>329</v>
      </c>
      <c r="D130" s="133" t="s">
        <v>154</v>
      </c>
      <c r="E130" s="134" t="s">
        <v>1478</v>
      </c>
      <c r="F130" s="135" t="s">
        <v>1545</v>
      </c>
      <c r="G130" s="136" t="s">
        <v>269</v>
      </c>
      <c r="H130" s="137">
        <v>1</v>
      </c>
      <c r="I130" s="138"/>
      <c r="J130" s="139">
        <f t="shared" ref="J130:J150" si="10">ROUND(I130*H130,2)</f>
        <v>0</v>
      </c>
      <c r="K130" s="135" t="s">
        <v>19</v>
      </c>
      <c r="L130" s="34"/>
      <c r="M130" s="140" t="s">
        <v>19</v>
      </c>
      <c r="N130" s="141" t="s">
        <v>43</v>
      </c>
      <c r="P130" s="142">
        <f t="shared" ref="P130:P150" si="11">O130*H130</f>
        <v>0</v>
      </c>
      <c r="Q130" s="142">
        <v>0</v>
      </c>
      <c r="R130" s="142">
        <f t="shared" ref="R130:R150" si="12">Q130*H130</f>
        <v>0</v>
      </c>
      <c r="S130" s="142">
        <v>0</v>
      </c>
      <c r="T130" s="143">
        <f t="shared" ref="T130:T150" si="13">S130*H130</f>
        <v>0</v>
      </c>
      <c r="AR130" s="144" t="s">
        <v>274</v>
      </c>
      <c r="AT130" s="144" t="s">
        <v>154</v>
      </c>
      <c r="AU130" s="144" t="s">
        <v>159</v>
      </c>
      <c r="AY130" s="19" t="s">
        <v>152</v>
      </c>
      <c r="BE130" s="145">
        <f t="shared" ref="BE130:BE150" si="14">IF(N130="základní",J130,0)</f>
        <v>0</v>
      </c>
      <c r="BF130" s="145">
        <f t="shared" ref="BF130:BF150" si="15">IF(N130="snížená",J130,0)</f>
        <v>0</v>
      </c>
      <c r="BG130" s="145">
        <f t="shared" ref="BG130:BG150" si="16">IF(N130="zákl. přenesená",J130,0)</f>
        <v>0</v>
      </c>
      <c r="BH130" s="145">
        <f t="shared" ref="BH130:BH150" si="17">IF(N130="sníž. přenesená",J130,0)</f>
        <v>0</v>
      </c>
      <c r="BI130" s="145">
        <f t="shared" ref="BI130:BI150" si="18">IF(N130="nulová",J130,0)</f>
        <v>0</v>
      </c>
      <c r="BJ130" s="19" t="s">
        <v>80</v>
      </c>
      <c r="BK130" s="145">
        <f t="shared" ref="BK130:BK150" si="19">ROUND(I130*H130,2)</f>
        <v>0</v>
      </c>
      <c r="BL130" s="19" t="s">
        <v>274</v>
      </c>
      <c r="BM130" s="144" t="s">
        <v>1607</v>
      </c>
    </row>
    <row r="131" spans="2:65" s="1" customFormat="1" ht="16.5" customHeight="1">
      <c r="B131" s="34"/>
      <c r="C131" s="133" t="s">
        <v>336</v>
      </c>
      <c r="D131" s="133" t="s">
        <v>154</v>
      </c>
      <c r="E131" s="134" t="s">
        <v>1480</v>
      </c>
      <c r="F131" s="135" t="s">
        <v>1547</v>
      </c>
      <c r="G131" s="136" t="s">
        <v>269</v>
      </c>
      <c r="H131" s="137">
        <v>1</v>
      </c>
      <c r="I131" s="138"/>
      <c r="J131" s="139">
        <f t="shared" si="10"/>
        <v>0</v>
      </c>
      <c r="K131" s="135" t="s">
        <v>19</v>
      </c>
      <c r="L131" s="34"/>
      <c r="M131" s="140" t="s">
        <v>19</v>
      </c>
      <c r="N131" s="141" t="s">
        <v>43</v>
      </c>
      <c r="P131" s="142">
        <f t="shared" si="11"/>
        <v>0</v>
      </c>
      <c r="Q131" s="142">
        <v>0</v>
      </c>
      <c r="R131" s="142">
        <f t="shared" si="12"/>
        <v>0</v>
      </c>
      <c r="S131" s="142">
        <v>0</v>
      </c>
      <c r="T131" s="143">
        <f t="shared" si="13"/>
        <v>0</v>
      </c>
      <c r="AR131" s="144" t="s">
        <v>274</v>
      </c>
      <c r="AT131" s="144" t="s">
        <v>154</v>
      </c>
      <c r="AU131" s="144" t="s">
        <v>159</v>
      </c>
      <c r="AY131" s="19" t="s">
        <v>152</v>
      </c>
      <c r="BE131" s="145">
        <f t="shared" si="14"/>
        <v>0</v>
      </c>
      <c r="BF131" s="145">
        <f t="shared" si="15"/>
        <v>0</v>
      </c>
      <c r="BG131" s="145">
        <f t="shared" si="16"/>
        <v>0</v>
      </c>
      <c r="BH131" s="145">
        <f t="shared" si="17"/>
        <v>0</v>
      </c>
      <c r="BI131" s="145">
        <f t="shared" si="18"/>
        <v>0</v>
      </c>
      <c r="BJ131" s="19" t="s">
        <v>80</v>
      </c>
      <c r="BK131" s="145">
        <f t="shared" si="19"/>
        <v>0</v>
      </c>
      <c r="BL131" s="19" t="s">
        <v>274</v>
      </c>
      <c r="BM131" s="144" t="s">
        <v>1608</v>
      </c>
    </row>
    <row r="132" spans="2:65" s="1" customFormat="1" ht="55.5" customHeight="1">
      <c r="B132" s="34"/>
      <c r="C132" s="133" t="s">
        <v>341</v>
      </c>
      <c r="D132" s="133" t="s">
        <v>154</v>
      </c>
      <c r="E132" s="134" t="s">
        <v>1482</v>
      </c>
      <c r="F132" s="135" t="s">
        <v>1549</v>
      </c>
      <c r="G132" s="136" t="s">
        <v>269</v>
      </c>
      <c r="H132" s="137">
        <v>1</v>
      </c>
      <c r="I132" s="138"/>
      <c r="J132" s="139">
        <f t="shared" si="10"/>
        <v>0</v>
      </c>
      <c r="K132" s="135" t="s">
        <v>19</v>
      </c>
      <c r="L132" s="34"/>
      <c r="M132" s="140" t="s">
        <v>19</v>
      </c>
      <c r="N132" s="141" t="s">
        <v>43</v>
      </c>
      <c r="P132" s="142">
        <f t="shared" si="11"/>
        <v>0</v>
      </c>
      <c r="Q132" s="142">
        <v>0</v>
      </c>
      <c r="R132" s="142">
        <f t="shared" si="12"/>
        <v>0</v>
      </c>
      <c r="S132" s="142">
        <v>0</v>
      </c>
      <c r="T132" s="143">
        <f t="shared" si="13"/>
        <v>0</v>
      </c>
      <c r="AR132" s="144" t="s">
        <v>274</v>
      </c>
      <c r="AT132" s="144" t="s">
        <v>154</v>
      </c>
      <c r="AU132" s="144" t="s">
        <v>159</v>
      </c>
      <c r="AY132" s="19" t="s">
        <v>152</v>
      </c>
      <c r="BE132" s="145">
        <f t="shared" si="14"/>
        <v>0</v>
      </c>
      <c r="BF132" s="145">
        <f t="shared" si="15"/>
        <v>0</v>
      </c>
      <c r="BG132" s="145">
        <f t="shared" si="16"/>
        <v>0</v>
      </c>
      <c r="BH132" s="145">
        <f t="shared" si="17"/>
        <v>0</v>
      </c>
      <c r="BI132" s="145">
        <f t="shared" si="18"/>
        <v>0</v>
      </c>
      <c r="BJ132" s="19" t="s">
        <v>80</v>
      </c>
      <c r="BK132" s="145">
        <f t="shared" si="19"/>
        <v>0</v>
      </c>
      <c r="BL132" s="19" t="s">
        <v>274</v>
      </c>
      <c r="BM132" s="144" t="s">
        <v>1609</v>
      </c>
    </row>
    <row r="133" spans="2:65" s="1" customFormat="1" ht="24.15" customHeight="1">
      <c r="B133" s="34"/>
      <c r="C133" s="133" t="s">
        <v>351</v>
      </c>
      <c r="D133" s="133" t="s">
        <v>154</v>
      </c>
      <c r="E133" s="134" t="s">
        <v>1484</v>
      </c>
      <c r="F133" s="135" t="s">
        <v>1551</v>
      </c>
      <c r="G133" s="136" t="s">
        <v>269</v>
      </c>
      <c r="H133" s="137">
        <v>1</v>
      </c>
      <c r="I133" s="138"/>
      <c r="J133" s="139">
        <f t="shared" si="10"/>
        <v>0</v>
      </c>
      <c r="K133" s="135" t="s">
        <v>19</v>
      </c>
      <c r="L133" s="34"/>
      <c r="M133" s="140" t="s">
        <v>19</v>
      </c>
      <c r="N133" s="141" t="s">
        <v>43</v>
      </c>
      <c r="P133" s="142">
        <f t="shared" si="11"/>
        <v>0</v>
      </c>
      <c r="Q133" s="142">
        <v>0</v>
      </c>
      <c r="R133" s="142">
        <f t="shared" si="12"/>
        <v>0</v>
      </c>
      <c r="S133" s="142">
        <v>0</v>
      </c>
      <c r="T133" s="143">
        <f t="shared" si="13"/>
        <v>0</v>
      </c>
      <c r="AR133" s="144" t="s">
        <v>274</v>
      </c>
      <c r="AT133" s="144" t="s">
        <v>154</v>
      </c>
      <c r="AU133" s="144" t="s">
        <v>159</v>
      </c>
      <c r="AY133" s="19" t="s">
        <v>152</v>
      </c>
      <c r="BE133" s="145">
        <f t="shared" si="14"/>
        <v>0</v>
      </c>
      <c r="BF133" s="145">
        <f t="shared" si="15"/>
        <v>0</v>
      </c>
      <c r="BG133" s="145">
        <f t="shared" si="16"/>
        <v>0</v>
      </c>
      <c r="BH133" s="145">
        <f t="shared" si="17"/>
        <v>0</v>
      </c>
      <c r="BI133" s="145">
        <f t="shared" si="18"/>
        <v>0</v>
      </c>
      <c r="BJ133" s="19" t="s">
        <v>80</v>
      </c>
      <c r="BK133" s="145">
        <f t="shared" si="19"/>
        <v>0</v>
      </c>
      <c r="BL133" s="19" t="s">
        <v>274</v>
      </c>
      <c r="BM133" s="144" t="s">
        <v>1610</v>
      </c>
    </row>
    <row r="134" spans="2:65" s="1" customFormat="1" ht="16.5" customHeight="1">
      <c r="B134" s="34"/>
      <c r="C134" s="133" t="s">
        <v>361</v>
      </c>
      <c r="D134" s="133" t="s">
        <v>154</v>
      </c>
      <c r="E134" s="134" t="s">
        <v>1611</v>
      </c>
      <c r="F134" s="135" t="s">
        <v>1547</v>
      </c>
      <c r="G134" s="136" t="s">
        <v>269</v>
      </c>
      <c r="H134" s="137">
        <v>1</v>
      </c>
      <c r="I134" s="138"/>
      <c r="J134" s="139">
        <f t="shared" si="10"/>
        <v>0</v>
      </c>
      <c r="K134" s="135" t="s">
        <v>19</v>
      </c>
      <c r="L134" s="34"/>
      <c r="M134" s="140" t="s">
        <v>19</v>
      </c>
      <c r="N134" s="141" t="s">
        <v>43</v>
      </c>
      <c r="P134" s="142">
        <f t="shared" si="11"/>
        <v>0</v>
      </c>
      <c r="Q134" s="142">
        <v>0</v>
      </c>
      <c r="R134" s="142">
        <f t="shared" si="12"/>
        <v>0</v>
      </c>
      <c r="S134" s="142">
        <v>0</v>
      </c>
      <c r="T134" s="143">
        <f t="shared" si="13"/>
        <v>0</v>
      </c>
      <c r="AR134" s="144" t="s">
        <v>274</v>
      </c>
      <c r="AT134" s="144" t="s">
        <v>154</v>
      </c>
      <c r="AU134" s="144" t="s">
        <v>159</v>
      </c>
      <c r="AY134" s="19" t="s">
        <v>152</v>
      </c>
      <c r="BE134" s="145">
        <f t="shared" si="14"/>
        <v>0</v>
      </c>
      <c r="BF134" s="145">
        <f t="shared" si="15"/>
        <v>0</v>
      </c>
      <c r="BG134" s="145">
        <f t="shared" si="16"/>
        <v>0</v>
      </c>
      <c r="BH134" s="145">
        <f t="shared" si="17"/>
        <v>0</v>
      </c>
      <c r="BI134" s="145">
        <f t="shared" si="18"/>
        <v>0</v>
      </c>
      <c r="BJ134" s="19" t="s">
        <v>80</v>
      </c>
      <c r="BK134" s="145">
        <f t="shared" si="19"/>
        <v>0</v>
      </c>
      <c r="BL134" s="19" t="s">
        <v>274</v>
      </c>
      <c r="BM134" s="144" t="s">
        <v>1612</v>
      </c>
    </row>
    <row r="135" spans="2:65" s="1" customFormat="1" ht="55.5" customHeight="1">
      <c r="B135" s="34"/>
      <c r="C135" s="133" t="s">
        <v>371</v>
      </c>
      <c r="D135" s="133" t="s">
        <v>154</v>
      </c>
      <c r="E135" s="134" t="s">
        <v>1613</v>
      </c>
      <c r="F135" s="135" t="s">
        <v>1556</v>
      </c>
      <c r="G135" s="136" t="s">
        <v>269</v>
      </c>
      <c r="H135" s="137">
        <v>2</v>
      </c>
      <c r="I135" s="138"/>
      <c r="J135" s="139">
        <f t="shared" si="10"/>
        <v>0</v>
      </c>
      <c r="K135" s="135" t="s">
        <v>19</v>
      </c>
      <c r="L135" s="34"/>
      <c r="M135" s="140" t="s">
        <v>19</v>
      </c>
      <c r="N135" s="141" t="s">
        <v>43</v>
      </c>
      <c r="P135" s="142">
        <f t="shared" si="11"/>
        <v>0</v>
      </c>
      <c r="Q135" s="142">
        <v>0</v>
      </c>
      <c r="R135" s="142">
        <f t="shared" si="12"/>
        <v>0</v>
      </c>
      <c r="S135" s="142">
        <v>0</v>
      </c>
      <c r="T135" s="143">
        <f t="shared" si="13"/>
        <v>0</v>
      </c>
      <c r="AR135" s="144" t="s">
        <v>274</v>
      </c>
      <c r="AT135" s="144" t="s">
        <v>154</v>
      </c>
      <c r="AU135" s="144" t="s">
        <v>159</v>
      </c>
      <c r="AY135" s="19" t="s">
        <v>152</v>
      </c>
      <c r="BE135" s="145">
        <f t="shared" si="14"/>
        <v>0</v>
      </c>
      <c r="BF135" s="145">
        <f t="shared" si="15"/>
        <v>0</v>
      </c>
      <c r="BG135" s="145">
        <f t="shared" si="16"/>
        <v>0</v>
      </c>
      <c r="BH135" s="145">
        <f t="shared" si="17"/>
        <v>0</v>
      </c>
      <c r="BI135" s="145">
        <f t="shared" si="18"/>
        <v>0</v>
      </c>
      <c r="BJ135" s="19" t="s">
        <v>80</v>
      </c>
      <c r="BK135" s="145">
        <f t="shared" si="19"/>
        <v>0</v>
      </c>
      <c r="BL135" s="19" t="s">
        <v>274</v>
      </c>
      <c r="BM135" s="144" t="s">
        <v>1614</v>
      </c>
    </row>
    <row r="136" spans="2:65" s="1" customFormat="1" ht="16.5" customHeight="1">
      <c r="B136" s="34"/>
      <c r="C136" s="133" t="s">
        <v>377</v>
      </c>
      <c r="D136" s="133" t="s">
        <v>154</v>
      </c>
      <c r="E136" s="134" t="s">
        <v>1615</v>
      </c>
      <c r="F136" s="135" t="s">
        <v>1559</v>
      </c>
      <c r="G136" s="136" t="s">
        <v>269</v>
      </c>
      <c r="H136" s="137">
        <v>2</v>
      </c>
      <c r="I136" s="138"/>
      <c r="J136" s="139">
        <f t="shared" si="10"/>
        <v>0</v>
      </c>
      <c r="K136" s="135" t="s">
        <v>19</v>
      </c>
      <c r="L136" s="34"/>
      <c r="M136" s="140" t="s">
        <v>19</v>
      </c>
      <c r="N136" s="141" t="s">
        <v>43</v>
      </c>
      <c r="P136" s="142">
        <f t="shared" si="11"/>
        <v>0</v>
      </c>
      <c r="Q136" s="142">
        <v>0</v>
      </c>
      <c r="R136" s="142">
        <f t="shared" si="12"/>
        <v>0</v>
      </c>
      <c r="S136" s="142">
        <v>0</v>
      </c>
      <c r="T136" s="143">
        <f t="shared" si="13"/>
        <v>0</v>
      </c>
      <c r="AR136" s="144" t="s">
        <v>274</v>
      </c>
      <c r="AT136" s="144" t="s">
        <v>154</v>
      </c>
      <c r="AU136" s="144" t="s">
        <v>159</v>
      </c>
      <c r="AY136" s="19" t="s">
        <v>152</v>
      </c>
      <c r="BE136" s="145">
        <f t="shared" si="14"/>
        <v>0</v>
      </c>
      <c r="BF136" s="145">
        <f t="shared" si="15"/>
        <v>0</v>
      </c>
      <c r="BG136" s="145">
        <f t="shared" si="16"/>
        <v>0</v>
      </c>
      <c r="BH136" s="145">
        <f t="shared" si="17"/>
        <v>0</v>
      </c>
      <c r="BI136" s="145">
        <f t="shared" si="18"/>
        <v>0</v>
      </c>
      <c r="BJ136" s="19" t="s">
        <v>80</v>
      </c>
      <c r="BK136" s="145">
        <f t="shared" si="19"/>
        <v>0</v>
      </c>
      <c r="BL136" s="19" t="s">
        <v>274</v>
      </c>
      <c r="BM136" s="144" t="s">
        <v>1616</v>
      </c>
    </row>
    <row r="137" spans="2:65" s="1" customFormat="1" ht="66.75" customHeight="1">
      <c r="B137" s="34"/>
      <c r="C137" s="133" t="s">
        <v>383</v>
      </c>
      <c r="D137" s="133" t="s">
        <v>154</v>
      </c>
      <c r="E137" s="134" t="s">
        <v>1617</v>
      </c>
      <c r="F137" s="135" t="s">
        <v>1562</v>
      </c>
      <c r="G137" s="136" t="s">
        <v>269</v>
      </c>
      <c r="H137" s="137">
        <v>3</v>
      </c>
      <c r="I137" s="138"/>
      <c r="J137" s="139">
        <f t="shared" si="10"/>
        <v>0</v>
      </c>
      <c r="K137" s="135" t="s">
        <v>19</v>
      </c>
      <c r="L137" s="34"/>
      <c r="M137" s="140" t="s">
        <v>19</v>
      </c>
      <c r="N137" s="141" t="s">
        <v>43</v>
      </c>
      <c r="P137" s="142">
        <f t="shared" si="11"/>
        <v>0</v>
      </c>
      <c r="Q137" s="142">
        <v>0</v>
      </c>
      <c r="R137" s="142">
        <f t="shared" si="12"/>
        <v>0</v>
      </c>
      <c r="S137" s="142">
        <v>0</v>
      </c>
      <c r="T137" s="143">
        <f t="shared" si="13"/>
        <v>0</v>
      </c>
      <c r="AR137" s="144" t="s">
        <v>274</v>
      </c>
      <c r="AT137" s="144" t="s">
        <v>154</v>
      </c>
      <c r="AU137" s="144" t="s">
        <v>159</v>
      </c>
      <c r="AY137" s="19" t="s">
        <v>152</v>
      </c>
      <c r="BE137" s="145">
        <f t="shared" si="14"/>
        <v>0</v>
      </c>
      <c r="BF137" s="145">
        <f t="shared" si="15"/>
        <v>0</v>
      </c>
      <c r="BG137" s="145">
        <f t="shared" si="16"/>
        <v>0</v>
      </c>
      <c r="BH137" s="145">
        <f t="shared" si="17"/>
        <v>0</v>
      </c>
      <c r="BI137" s="145">
        <f t="shared" si="18"/>
        <v>0</v>
      </c>
      <c r="BJ137" s="19" t="s">
        <v>80</v>
      </c>
      <c r="BK137" s="145">
        <f t="shared" si="19"/>
        <v>0</v>
      </c>
      <c r="BL137" s="19" t="s">
        <v>274</v>
      </c>
      <c r="BM137" s="144" t="s">
        <v>1618</v>
      </c>
    </row>
    <row r="138" spans="2:65" s="1" customFormat="1" ht="66.75" customHeight="1">
      <c r="B138" s="34"/>
      <c r="C138" s="133" t="s">
        <v>390</v>
      </c>
      <c r="D138" s="133" t="s">
        <v>154</v>
      </c>
      <c r="E138" s="134" t="s">
        <v>1619</v>
      </c>
      <c r="F138" s="135" t="s">
        <v>1565</v>
      </c>
      <c r="G138" s="136" t="s">
        <v>269</v>
      </c>
      <c r="H138" s="137">
        <v>5</v>
      </c>
      <c r="I138" s="138"/>
      <c r="J138" s="139">
        <f t="shared" si="10"/>
        <v>0</v>
      </c>
      <c r="K138" s="135" t="s">
        <v>19</v>
      </c>
      <c r="L138" s="34"/>
      <c r="M138" s="140" t="s">
        <v>19</v>
      </c>
      <c r="N138" s="141" t="s">
        <v>43</v>
      </c>
      <c r="P138" s="142">
        <f t="shared" si="11"/>
        <v>0</v>
      </c>
      <c r="Q138" s="142">
        <v>0</v>
      </c>
      <c r="R138" s="142">
        <f t="shared" si="12"/>
        <v>0</v>
      </c>
      <c r="S138" s="142">
        <v>0</v>
      </c>
      <c r="T138" s="143">
        <f t="shared" si="13"/>
        <v>0</v>
      </c>
      <c r="AR138" s="144" t="s">
        <v>274</v>
      </c>
      <c r="AT138" s="144" t="s">
        <v>154</v>
      </c>
      <c r="AU138" s="144" t="s">
        <v>159</v>
      </c>
      <c r="AY138" s="19" t="s">
        <v>152</v>
      </c>
      <c r="BE138" s="145">
        <f t="shared" si="14"/>
        <v>0</v>
      </c>
      <c r="BF138" s="145">
        <f t="shared" si="15"/>
        <v>0</v>
      </c>
      <c r="BG138" s="145">
        <f t="shared" si="16"/>
        <v>0</v>
      </c>
      <c r="BH138" s="145">
        <f t="shared" si="17"/>
        <v>0</v>
      </c>
      <c r="BI138" s="145">
        <f t="shared" si="18"/>
        <v>0</v>
      </c>
      <c r="BJ138" s="19" t="s">
        <v>80</v>
      </c>
      <c r="BK138" s="145">
        <f t="shared" si="19"/>
        <v>0</v>
      </c>
      <c r="BL138" s="19" t="s">
        <v>274</v>
      </c>
      <c r="BM138" s="144" t="s">
        <v>1620</v>
      </c>
    </row>
    <row r="139" spans="2:65" s="1" customFormat="1" ht="16.5" customHeight="1">
      <c r="B139" s="34"/>
      <c r="C139" s="133" t="s">
        <v>396</v>
      </c>
      <c r="D139" s="133" t="s">
        <v>154</v>
      </c>
      <c r="E139" s="134" t="s">
        <v>1621</v>
      </c>
      <c r="F139" s="135" t="s">
        <v>1568</v>
      </c>
      <c r="G139" s="136" t="s">
        <v>269</v>
      </c>
      <c r="H139" s="137">
        <v>2</v>
      </c>
      <c r="I139" s="138"/>
      <c r="J139" s="139">
        <f t="shared" si="10"/>
        <v>0</v>
      </c>
      <c r="K139" s="135" t="s">
        <v>19</v>
      </c>
      <c r="L139" s="34"/>
      <c r="M139" s="140" t="s">
        <v>19</v>
      </c>
      <c r="N139" s="141" t="s">
        <v>43</v>
      </c>
      <c r="P139" s="142">
        <f t="shared" si="11"/>
        <v>0</v>
      </c>
      <c r="Q139" s="142">
        <v>0</v>
      </c>
      <c r="R139" s="142">
        <f t="shared" si="12"/>
        <v>0</v>
      </c>
      <c r="S139" s="142">
        <v>0</v>
      </c>
      <c r="T139" s="143">
        <f t="shared" si="13"/>
        <v>0</v>
      </c>
      <c r="AR139" s="144" t="s">
        <v>274</v>
      </c>
      <c r="AT139" s="144" t="s">
        <v>154</v>
      </c>
      <c r="AU139" s="144" t="s">
        <v>159</v>
      </c>
      <c r="AY139" s="19" t="s">
        <v>152</v>
      </c>
      <c r="BE139" s="145">
        <f t="shared" si="14"/>
        <v>0</v>
      </c>
      <c r="BF139" s="145">
        <f t="shared" si="15"/>
        <v>0</v>
      </c>
      <c r="BG139" s="145">
        <f t="shared" si="16"/>
        <v>0</v>
      </c>
      <c r="BH139" s="145">
        <f t="shared" si="17"/>
        <v>0</v>
      </c>
      <c r="BI139" s="145">
        <f t="shared" si="18"/>
        <v>0</v>
      </c>
      <c r="BJ139" s="19" t="s">
        <v>80</v>
      </c>
      <c r="BK139" s="145">
        <f t="shared" si="19"/>
        <v>0</v>
      </c>
      <c r="BL139" s="19" t="s">
        <v>274</v>
      </c>
      <c r="BM139" s="144" t="s">
        <v>1622</v>
      </c>
    </row>
    <row r="140" spans="2:65" s="1" customFormat="1" ht="16.5" customHeight="1">
      <c r="B140" s="34"/>
      <c r="C140" s="133" t="s">
        <v>402</v>
      </c>
      <c r="D140" s="133" t="s">
        <v>154</v>
      </c>
      <c r="E140" s="134" t="s">
        <v>1623</v>
      </c>
      <c r="F140" s="135" t="s">
        <v>1571</v>
      </c>
      <c r="G140" s="136" t="s">
        <v>269</v>
      </c>
      <c r="H140" s="137">
        <v>2</v>
      </c>
      <c r="I140" s="138"/>
      <c r="J140" s="139">
        <f t="shared" si="10"/>
        <v>0</v>
      </c>
      <c r="K140" s="135" t="s">
        <v>19</v>
      </c>
      <c r="L140" s="34"/>
      <c r="M140" s="140" t="s">
        <v>19</v>
      </c>
      <c r="N140" s="141" t="s">
        <v>43</v>
      </c>
      <c r="P140" s="142">
        <f t="shared" si="11"/>
        <v>0</v>
      </c>
      <c r="Q140" s="142">
        <v>0</v>
      </c>
      <c r="R140" s="142">
        <f t="shared" si="12"/>
        <v>0</v>
      </c>
      <c r="S140" s="142">
        <v>0</v>
      </c>
      <c r="T140" s="143">
        <f t="shared" si="13"/>
        <v>0</v>
      </c>
      <c r="AR140" s="144" t="s">
        <v>274</v>
      </c>
      <c r="AT140" s="144" t="s">
        <v>154</v>
      </c>
      <c r="AU140" s="144" t="s">
        <v>159</v>
      </c>
      <c r="AY140" s="19" t="s">
        <v>152</v>
      </c>
      <c r="BE140" s="145">
        <f t="shared" si="14"/>
        <v>0</v>
      </c>
      <c r="BF140" s="145">
        <f t="shared" si="15"/>
        <v>0</v>
      </c>
      <c r="BG140" s="145">
        <f t="shared" si="16"/>
        <v>0</v>
      </c>
      <c r="BH140" s="145">
        <f t="shared" si="17"/>
        <v>0</v>
      </c>
      <c r="BI140" s="145">
        <f t="shared" si="18"/>
        <v>0</v>
      </c>
      <c r="BJ140" s="19" t="s">
        <v>80</v>
      </c>
      <c r="BK140" s="145">
        <f t="shared" si="19"/>
        <v>0</v>
      </c>
      <c r="BL140" s="19" t="s">
        <v>274</v>
      </c>
      <c r="BM140" s="144" t="s">
        <v>1624</v>
      </c>
    </row>
    <row r="141" spans="2:65" s="1" customFormat="1" ht="16.5" customHeight="1">
      <c r="B141" s="34"/>
      <c r="C141" s="133" t="s">
        <v>413</v>
      </c>
      <c r="D141" s="133" t="s">
        <v>154</v>
      </c>
      <c r="E141" s="134" t="s">
        <v>1625</v>
      </c>
      <c r="F141" s="135" t="s">
        <v>1574</v>
      </c>
      <c r="G141" s="136" t="s">
        <v>269</v>
      </c>
      <c r="H141" s="137">
        <v>2</v>
      </c>
      <c r="I141" s="138"/>
      <c r="J141" s="139">
        <f t="shared" si="10"/>
        <v>0</v>
      </c>
      <c r="K141" s="135" t="s">
        <v>19</v>
      </c>
      <c r="L141" s="34"/>
      <c r="M141" s="140" t="s">
        <v>19</v>
      </c>
      <c r="N141" s="141" t="s">
        <v>43</v>
      </c>
      <c r="P141" s="142">
        <f t="shared" si="11"/>
        <v>0</v>
      </c>
      <c r="Q141" s="142">
        <v>0</v>
      </c>
      <c r="R141" s="142">
        <f t="shared" si="12"/>
        <v>0</v>
      </c>
      <c r="S141" s="142">
        <v>0</v>
      </c>
      <c r="T141" s="143">
        <f t="shared" si="13"/>
        <v>0</v>
      </c>
      <c r="AR141" s="144" t="s">
        <v>274</v>
      </c>
      <c r="AT141" s="144" t="s">
        <v>154</v>
      </c>
      <c r="AU141" s="144" t="s">
        <v>159</v>
      </c>
      <c r="AY141" s="19" t="s">
        <v>152</v>
      </c>
      <c r="BE141" s="145">
        <f t="shared" si="14"/>
        <v>0</v>
      </c>
      <c r="BF141" s="145">
        <f t="shared" si="15"/>
        <v>0</v>
      </c>
      <c r="BG141" s="145">
        <f t="shared" si="16"/>
        <v>0</v>
      </c>
      <c r="BH141" s="145">
        <f t="shared" si="17"/>
        <v>0</v>
      </c>
      <c r="BI141" s="145">
        <f t="shared" si="18"/>
        <v>0</v>
      </c>
      <c r="BJ141" s="19" t="s">
        <v>80</v>
      </c>
      <c r="BK141" s="145">
        <f t="shared" si="19"/>
        <v>0</v>
      </c>
      <c r="BL141" s="19" t="s">
        <v>274</v>
      </c>
      <c r="BM141" s="144" t="s">
        <v>1626</v>
      </c>
    </row>
    <row r="142" spans="2:65" s="1" customFormat="1" ht="24.15" customHeight="1">
      <c r="B142" s="34"/>
      <c r="C142" s="133" t="s">
        <v>421</v>
      </c>
      <c r="D142" s="133" t="s">
        <v>154</v>
      </c>
      <c r="E142" s="134" t="s">
        <v>1627</v>
      </c>
      <c r="F142" s="135" t="s">
        <v>1577</v>
      </c>
      <c r="G142" s="136" t="s">
        <v>269</v>
      </c>
      <c r="H142" s="137">
        <v>34</v>
      </c>
      <c r="I142" s="138"/>
      <c r="J142" s="139">
        <f t="shared" si="10"/>
        <v>0</v>
      </c>
      <c r="K142" s="135" t="s">
        <v>19</v>
      </c>
      <c r="L142" s="34"/>
      <c r="M142" s="140" t="s">
        <v>19</v>
      </c>
      <c r="N142" s="141" t="s">
        <v>43</v>
      </c>
      <c r="P142" s="142">
        <f t="shared" si="11"/>
        <v>0</v>
      </c>
      <c r="Q142" s="142">
        <v>0</v>
      </c>
      <c r="R142" s="142">
        <f t="shared" si="12"/>
        <v>0</v>
      </c>
      <c r="S142" s="142">
        <v>0</v>
      </c>
      <c r="T142" s="143">
        <f t="shared" si="13"/>
        <v>0</v>
      </c>
      <c r="AR142" s="144" t="s">
        <v>274</v>
      </c>
      <c r="AT142" s="144" t="s">
        <v>154</v>
      </c>
      <c r="AU142" s="144" t="s">
        <v>159</v>
      </c>
      <c r="AY142" s="19" t="s">
        <v>152</v>
      </c>
      <c r="BE142" s="145">
        <f t="shared" si="14"/>
        <v>0</v>
      </c>
      <c r="BF142" s="145">
        <f t="shared" si="15"/>
        <v>0</v>
      </c>
      <c r="BG142" s="145">
        <f t="shared" si="16"/>
        <v>0</v>
      </c>
      <c r="BH142" s="145">
        <f t="shared" si="17"/>
        <v>0</v>
      </c>
      <c r="BI142" s="145">
        <f t="shared" si="18"/>
        <v>0</v>
      </c>
      <c r="BJ142" s="19" t="s">
        <v>80</v>
      </c>
      <c r="BK142" s="145">
        <f t="shared" si="19"/>
        <v>0</v>
      </c>
      <c r="BL142" s="19" t="s">
        <v>274</v>
      </c>
      <c r="BM142" s="144" t="s">
        <v>1628</v>
      </c>
    </row>
    <row r="143" spans="2:65" s="1" customFormat="1" ht="16.5" customHeight="1">
      <c r="B143" s="34"/>
      <c r="C143" s="133" t="s">
        <v>428</v>
      </c>
      <c r="D143" s="133" t="s">
        <v>154</v>
      </c>
      <c r="E143" s="134" t="s">
        <v>1629</v>
      </c>
      <c r="F143" s="135" t="s">
        <v>1580</v>
      </c>
      <c r="G143" s="136" t="s">
        <v>269</v>
      </c>
      <c r="H143" s="137">
        <v>102</v>
      </c>
      <c r="I143" s="138"/>
      <c r="J143" s="139">
        <f t="shared" si="10"/>
        <v>0</v>
      </c>
      <c r="K143" s="135" t="s">
        <v>19</v>
      </c>
      <c r="L143" s="34"/>
      <c r="M143" s="140" t="s">
        <v>19</v>
      </c>
      <c r="N143" s="141" t="s">
        <v>43</v>
      </c>
      <c r="P143" s="142">
        <f t="shared" si="11"/>
        <v>0</v>
      </c>
      <c r="Q143" s="142">
        <v>0</v>
      </c>
      <c r="R143" s="142">
        <f t="shared" si="12"/>
        <v>0</v>
      </c>
      <c r="S143" s="142">
        <v>0</v>
      </c>
      <c r="T143" s="143">
        <f t="shared" si="13"/>
        <v>0</v>
      </c>
      <c r="AR143" s="144" t="s">
        <v>274</v>
      </c>
      <c r="AT143" s="144" t="s">
        <v>154</v>
      </c>
      <c r="AU143" s="144" t="s">
        <v>159</v>
      </c>
      <c r="AY143" s="19" t="s">
        <v>152</v>
      </c>
      <c r="BE143" s="145">
        <f t="shared" si="14"/>
        <v>0</v>
      </c>
      <c r="BF143" s="145">
        <f t="shared" si="15"/>
        <v>0</v>
      </c>
      <c r="BG143" s="145">
        <f t="shared" si="16"/>
        <v>0</v>
      </c>
      <c r="BH143" s="145">
        <f t="shared" si="17"/>
        <v>0</v>
      </c>
      <c r="BI143" s="145">
        <f t="shared" si="18"/>
        <v>0</v>
      </c>
      <c r="BJ143" s="19" t="s">
        <v>80</v>
      </c>
      <c r="BK143" s="145">
        <f t="shared" si="19"/>
        <v>0</v>
      </c>
      <c r="BL143" s="19" t="s">
        <v>274</v>
      </c>
      <c r="BM143" s="144" t="s">
        <v>1630</v>
      </c>
    </row>
    <row r="144" spans="2:65" s="1" customFormat="1" ht="62.75" customHeight="1">
      <c r="B144" s="34"/>
      <c r="C144" s="133" t="s">
        <v>435</v>
      </c>
      <c r="D144" s="133" t="s">
        <v>154</v>
      </c>
      <c r="E144" s="134" t="s">
        <v>1631</v>
      </c>
      <c r="F144" s="135" t="s">
        <v>1583</v>
      </c>
      <c r="G144" s="136" t="s">
        <v>269</v>
      </c>
      <c r="H144" s="137">
        <v>29</v>
      </c>
      <c r="I144" s="138"/>
      <c r="J144" s="139">
        <f t="shared" si="10"/>
        <v>0</v>
      </c>
      <c r="K144" s="135" t="s">
        <v>19</v>
      </c>
      <c r="L144" s="34"/>
      <c r="M144" s="140" t="s">
        <v>19</v>
      </c>
      <c r="N144" s="141" t="s">
        <v>43</v>
      </c>
      <c r="P144" s="142">
        <f t="shared" si="11"/>
        <v>0</v>
      </c>
      <c r="Q144" s="142">
        <v>0</v>
      </c>
      <c r="R144" s="142">
        <f t="shared" si="12"/>
        <v>0</v>
      </c>
      <c r="S144" s="142">
        <v>0</v>
      </c>
      <c r="T144" s="143">
        <f t="shared" si="13"/>
        <v>0</v>
      </c>
      <c r="AR144" s="144" t="s">
        <v>274</v>
      </c>
      <c r="AT144" s="144" t="s">
        <v>154</v>
      </c>
      <c r="AU144" s="144" t="s">
        <v>159</v>
      </c>
      <c r="AY144" s="19" t="s">
        <v>152</v>
      </c>
      <c r="BE144" s="145">
        <f t="shared" si="14"/>
        <v>0</v>
      </c>
      <c r="BF144" s="145">
        <f t="shared" si="15"/>
        <v>0</v>
      </c>
      <c r="BG144" s="145">
        <f t="shared" si="16"/>
        <v>0</v>
      </c>
      <c r="BH144" s="145">
        <f t="shared" si="17"/>
        <v>0</v>
      </c>
      <c r="BI144" s="145">
        <f t="shared" si="18"/>
        <v>0</v>
      </c>
      <c r="BJ144" s="19" t="s">
        <v>80</v>
      </c>
      <c r="BK144" s="145">
        <f t="shared" si="19"/>
        <v>0</v>
      </c>
      <c r="BL144" s="19" t="s">
        <v>274</v>
      </c>
      <c r="BM144" s="144" t="s">
        <v>1632</v>
      </c>
    </row>
    <row r="145" spans="2:65" s="1" customFormat="1" ht="16.5" customHeight="1">
      <c r="B145" s="34"/>
      <c r="C145" s="133" t="s">
        <v>441</v>
      </c>
      <c r="D145" s="133" t="s">
        <v>154</v>
      </c>
      <c r="E145" s="134" t="s">
        <v>1633</v>
      </c>
      <c r="F145" s="135" t="s">
        <v>1586</v>
      </c>
      <c r="G145" s="136" t="s">
        <v>269</v>
      </c>
      <c r="H145" s="137">
        <v>2</v>
      </c>
      <c r="I145" s="138"/>
      <c r="J145" s="139">
        <f t="shared" si="10"/>
        <v>0</v>
      </c>
      <c r="K145" s="135" t="s">
        <v>19</v>
      </c>
      <c r="L145" s="34"/>
      <c r="M145" s="140" t="s">
        <v>19</v>
      </c>
      <c r="N145" s="141" t="s">
        <v>43</v>
      </c>
      <c r="P145" s="142">
        <f t="shared" si="11"/>
        <v>0</v>
      </c>
      <c r="Q145" s="142">
        <v>0</v>
      </c>
      <c r="R145" s="142">
        <f t="shared" si="12"/>
        <v>0</v>
      </c>
      <c r="S145" s="142">
        <v>0</v>
      </c>
      <c r="T145" s="143">
        <f t="shared" si="13"/>
        <v>0</v>
      </c>
      <c r="AR145" s="144" t="s">
        <v>274</v>
      </c>
      <c r="AT145" s="144" t="s">
        <v>154</v>
      </c>
      <c r="AU145" s="144" t="s">
        <v>159</v>
      </c>
      <c r="AY145" s="19" t="s">
        <v>152</v>
      </c>
      <c r="BE145" s="145">
        <f t="shared" si="14"/>
        <v>0</v>
      </c>
      <c r="BF145" s="145">
        <f t="shared" si="15"/>
        <v>0</v>
      </c>
      <c r="BG145" s="145">
        <f t="shared" si="16"/>
        <v>0</v>
      </c>
      <c r="BH145" s="145">
        <f t="shared" si="17"/>
        <v>0</v>
      </c>
      <c r="BI145" s="145">
        <f t="shared" si="18"/>
        <v>0</v>
      </c>
      <c r="BJ145" s="19" t="s">
        <v>80</v>
      </c>
      <c r="BK145" s="145">
        <f t="shared" si="19"/>
        <v>0</v>
      </c>
      <c r="BL145" s="19" t="s">
        <v>274</v>
      </c>
      <c r="BM145" s="144" t="s">
        <v>1634</v>
      </c>
    </row>
    <row r="146" spans="2:65" s="1" customFormat="1" ht="16.5" customHeight="1">
      <c r="B146" s="34"/>
      <c r="C146" s="133" t="s">
        <v>446</v>
      </c>
      <c r="D146" s="133" t="s">
        <v>154</v>
      </c>
      <c r="E146" s="134" t="s">
        <v>1635</v>
      </c>
      <c r="F146" s="135" t="s">
        <v>1589</v>
      </c>
      <c r="G146" s="136" t="s">
        <v>269</v>
      </c>
      <c r="H146" s="137">
        <v>2</v>
      </c>
      <c r="I146" s="138"/>
      <c r="J146" s="139">
        <f t="shared" si="10"/>
        <v>0</v>
      </c>
      <c r="K146" s="135" t="s">
        <v>19</v>
      </c>
      <c r="L146" s="34"/>
      <c r="M146" s="140" t="s">
        <v>19</v>
      </c>
      <c r="N146" s="141" t="s">
        <v>43</v>
      </c>
      <c r="P146" s="142">
        <f t="shared" si="11"/>
        <v>0</v>
      </c>
      <c r="Q146" s="142">
        <v>0</v>
      </c>
      <c r="R146" s="142">
        <f t="shared" si="12"/>
        <v>0</v>
      </c>
      <c r="S146" s="142">
        <v>0</v>
      </c>
      <c r="T146" s="143">
        <f t="shared" si="13"/>
        <v>0</v>
      </c>
      <c r="AR146" s="144" t="s">
        <v>274</v>
      </c>
      <c r="AT146" s="144" t="s">
        <v>154</v>
      </c>
      <c r="AU146" s="144" t="s">
        <v>159</v>
      </c>
      <c r="AY146" s="19" t="s">
        <v>152</v>
      </c>
      <c r="BE146" s="145">
        <f t="shared" si="14"/>
        <v>0</v>
      </c>
      <c r="BF146" s="145">
        <f t="shared" si="15"/>
        <v>0</v>
      </c>
      <c r="BG146" s="145">
        <f t="shared" si="16"/>
        <v>0</v>
      </c>
      <c r="BH146" s="145">
        <f t="shared" si="17"/>
        <v>0</v>
      </c>
      <c r="BI146" s="145">
        <f t="shared" si="18"/>
        <v>0</v>
      </c>
      <c r="BJ146" s="19" t="s">
        <v>80</v>
      </c>
      <c r="BK146" s="145">
        <f t="shared" si="19"/>
        <v>0</v>
      </c>
      <c r="BL146" s="19" t="s">
        <v>274</v>
      </c>
      <c r="BM146" s="144" t="s">
        <v>1636</v>
      </c>
    </row>
    <row r="147" spans="2:65" s="1" customFormat="1" ht="16.5" customHeight="1">
      <c r="B147" s="34"/>
      <c r="C147" s="133" t="s">
        <v>453</v>
      </c>
      <c r="D147" s="133" t="s">
        <v>154</v>
      </c>
      <c r="E147" s="134" t="s">
        <v>1637</v>
      </c>
      <c r="F147" s="135" t="s">
        <v>1592</v>
      </c>
      <c r="G147" s="136" t="s">
        <v>269</v>
      </c>
      <c r="H147" s="137">
        <v>1</v>
      </c>
      <c r="I147" s="138"/>
      <c r="J147" s="139">
        <f t="shared" si="10"/>
        <v>0</v>
      </c>
      <c r="K147" s="135" t="s">
        <v>19</v>
      </c>
      <c r="L147" s="34"/>
      <c r="M147" s="140" t="s">
        <v>19</v>
      </c>
      <c r="N147" s="141" t="s">
        <v>43</v>
      </c>
      <c r="P147" s="142">
        <f t="shared" si="11"/>
        <v>0</v>
      </c>
      <c r="Q147" s="142">
        <v>0</v>
      </c>
      <c r="R147" s="142">
        <f t="shared" si="12"/>
        <v>0</v>
      </c>
      <c r="S147" s="142">
        <v>0</v>
      </c>
      <c r="T147" s="143">
        <f t="shared" si="13"/>
        <v>0</v>
      </c>
      <c r="AR147" s="144" t="s">
        <v>274</v>
      </c>
      <c r="AT147" s="144" t="s">
        <v>154</v>
      </c>
      <c r="AU147" s="144" t="s">
        <v>159</v>
      </c>
      <c r="AY147" s="19" t="s">
        <v>152</v>
      </c>
      <c r="BE147" s="145">
        <f t="shared" si="14"/>
        <v>0</v>
      </c>
      <c r="BF147" s="145">
        <f t="shared" si="15"/>
        <v>0</v>
      </c>
      <c r="BG147" s="145">
        <f t="shared" si="16"/>
        <v>0</v>
      </c>
      <c r="BH147" s="145">
        <f t="shared" si="17"/>
        <v>0</v>
      </c>
      <c r="BI147" s="145">
        <f t="shared" si="18"/>
        <v>0</v>
      </c>
      <c r="BJ147" s="19" t="s">
        <v>80</v>
      </c>
      <c r="BK147" s="145">
        <f t="shared" si="19"/>
        <v>0</v>
      </c>
      <c r="BL147" s="19" t="s">
        <v>274</v>
      </c>
      <c r="BM147" s="144" t="s">
        <v>1638</v>
      </c>
    </row>
    <row r="148" spans="2:65" s="1" customFormat="1" ht="16.5" customHeight="1">
      <c r="B148" s="34"/>
      <c r="C148" s="133" t="s">
        <v>459</v>
      </c>
      <c r="D148" s="133" t="s">
        <v>154</v>
      </c>
      <c r="E148" s="134" t="s">
        <v>1639</v>
      </c>
      <c r="F148" s="135" t="s">
        <v>1595</v>
      </c>
      <c r="G148" s="136" t="s">
        <v>269</v>
      </c>
      <c r="H148" s="137">
        <v>3</v>
      </c>
      <c r="I148" s="138"/>
      <c r="J148" s="139">
        <f t="shared" si="10"/>
        <v>0</v>
      </c>
      <c r="K148" s="135" t="s">
        <v>19</v>
      </c>
      <c r="L148" s="34"/>
      <c r="M148" s="140" t="s">
        <v>19</v>
      </c>
      <c r="N148" s="141" t="s">
        <v>43</v>
      </c>
      <c r="P148" s="142">
        <f t="shared" si="11"/>
        <v>0</v>
      </c>
      <c r="Q148" s="142">
        <v>0</v>
      </c>
      <c r="R148" s="142">
        <f t="shared" si="12"/>
        <v>0</v>
      </c>
      <c r="S148" s="142">
        <v>0</v>
      </c>
      <c r="T148" s="143">
        <f t="shared" si="13"/>
        <v>0</v>
      </c>
      <c r="AR148" s="144" t="s">
        <v>274</v>
      </c>
      <c r="AT148" s="144" t="s">
        <v>154</v>
      </c>
      <c r="AU148" s="144" t="s">
        <v>159</v>
      </c>
      <c r="AY148" s="19" t="s">
        <v>152</v>
      </c>
      <c r="BE148" s="145">
        <f t="shared" si="14"/>
        <v>0</v>
      </c>
      <c r="BF148" s="145">
        <f t="shared" si="15"/>
        <v>0</v>
      </c>
      <c r="BG148" s="145">
        <f t="shared" si="16"/>
        <v>0</v>
      </c>
      <c r="BH148" s="145">
        <f t="shared" si="17"/>
        <v>0</v>
      </c>
      <c r="BI148" s="145">
        <f t="shared" si="18"/>
        <v>0</v>
      </c>
      <c r="BJ148" s="19" t="s">
        <v>80</v>
      </c>
      <c r="BK148" s="145">
        <f t="shared" si="19"/>
        <v>0</v>
      </c>
      <c r="BL148" s="19" t="s">
        <v>274</v>
      </c>
      <c r="BM148" s="144" t="s">
        <v>1640</v>
      </c>
    </row>
    <row r="149" spans="2:65" s="1" customFormat="1" ht="16.5" customHeight="1">
      <c r="B149" s="34"/>
      <c r="C149" s="133" t="s">
        <v>466</v>
      </c>
      <c r="D149" s="133" t="s">
        <v>154</v>
      </c>
      <c r="E149" s="134" t="s">
        <v>1641</v>
      </c>
      <c r="F149" s="135" t="s">
        <v>1598</v>
      </c>
      <c r="G149" s="136" t="s">
        <v>269</v>
      </c>
      <c r="H149" s="137">
        <v>200</v>
      </c>
      <c r="I149" s="138"/>
      <c r="J149" s="139">
        <f t="shared" si="10"/>
        <v>0</v>
      </c>
      <c r="K149" s="135" t="s">
        <v>19</v>
      </c>
      <c r="L149" s="34"/>
      <c r="M149" s="140" t="s">
        <v>19</v>
      </c>
      <c r="N149" s="141" t="s">
        <v>43</v>
      </c>
      <c r="P149" s="142">
        <f t="shared" si="11"/>
        <v>0</v>
      </c>
      <c r="Q149" s="142">
        <v>0</v>
      </c>
      <c r="R149" s="142">
        <f t="shared" si="12"/>
        <v>0</v>
      </c>
      <c r="S149" s="142">
        <v>0</v>
      </c>
      <c r="T149" s="143">
        <f t="shared" si="13"/>
        <v>0</v>
      </c>
      <c r="AR149" s="144" t="s">
        <v>274</v>
      </c>
      <c r="AT149" s="144" t="s">
        <v>154</v>
      </c>
      <c r="AU149" s="144" t="s">
        <v>159</v>
      </c>
      <c r="AY149" s="19" t="s">
        <v>152</v>
      </c>
      <c r="BE149" s="145">
        <f t="shared" si="14"/>
        <v>0</v>
      </c>
      <c r="BF149" s="145">
        <f t="shared" si="15"/>
        <v>0</v>
      </c>
      <c r="BG149" s="145">
        <f t="shared" si="16"/>
        <v>0</v>
      </c>
      <c r="BH149" s="145">
        <f t="shared" si="17"/>
        <v>0</v>
      </c>
      <c r="BI149" s="145">
        <f t="shared" si="18"/>
        <v>0</v>
      </c>
      <c r="BJ149" s="19" t="s">
        <v>80</v>
      </c>
      <c r="BK149" s="145">
        <f t="shared" si="19"/>
        <v>0</v>
      </c>
      <c r="BL149" s="19" t="s">
        <v>274</v>
      </c>
      <c r="BM149" s="144" t="s">
        <v>1642</v>
      </c>
    </row>
    <row r="150" spans="2:65" s="1" customFormat="1" ht="16.5" customHeight="1">
      <c r="B150" s="34"/>
      <c r="C150" s="133" t="s">
        <v>471</v>
      </c>
      <c r="D150" s="133" t="s">
        <v>154</v>
      </c>
      <c r="E150" s="134" t="s">
        <v>1643</v>
      </c>
      <c r="F150" s="135" t="s">
        <v>1601</v>
      </c>
      <c r="G150" s="136" t="s">
        <v>1602</v>
      </c>
      <c r="H150" s="137">
        <v>1</v>
      </c>
      <c r="I150" s="138"/>
      <c r="J150" s="139">
        <f t="shared" si="10"/>
        <v>0</v>
      </c>
      <c r="K150" s="135" t="s">
        <v>19</v>
      </c>
      <c r="L150" s="34"/>
      <c r="M150" s="140" t="s">
        <v>19</v>
      </c>
      <c r="N150" s="141" t="s">
        <v>43</v>
      </c>
      <c r="P150" s="142">
        <f t="shared" si="11"/>
        <v>0</v>
      </c>
      <c r="Q150" s="142">
        <v>0</v>
      </c>
      <c r="R150" s="142">
        <f t="shared" si="12"/>
        <v>0</v>
      </c>
      <c r="S150" s="142">
        <v>0</v>
      </c>
      <c r="T150" s="143">
        <f t="shared" si="13"/>
        <v>0</v>
      </c>
      <c r="AR150" s="144" t="s">
        <v>274</v>
      </c>
      <c r="AT150" s="144" t="s">
        <v>154</v>
      </c>
      <c r="AU150" s="144" t="s">
        <v>159</v>
      </c>
      <c r="AY150" s="19" t="s">
        <v>152</v>
      </c>
      <c r="BE150" s="145">
        <f t="shared" si="14"/>
        <v>0</v>
      </c>
      <c r="BF150" s="145">
        <f t="shared" si="15"/>
        <v>0</v>
      </c>
      <c r="BG150" s="145">
        <f t="shared" si="16"/>
        <v>0</v>
      </c>
      <c r="BH150" s="145">
        <f t="shared" si="17"/>
        <v>0</v>
      </c>
      <c r="BI150" s="145">
        <f t="shared" si="18"/>
        <v>0</v>
      </c>
      <c r="BJ150" s="19" t="s">
        <v>80</v>
      </c>
      <c r="BK150" s="145">
        <f t="shared" si="19"/>
        <v>0</v>
      </c>
      <c r="BL150" s="19" t="s">
        <v>274</v>
      </c>
      <c r="BM150" s="144" t="s">
        <v>1644</v>
      </c>
    </row>
    <row r="151" spans="2:65" s="16" customFormat="1" ht="20.9" customHeight="1">
      <c r="B151" s="192"/>
      <c r="D151" s="193" t="s">
        <v>71</v>
      </c>
      <c r="E151" s="193" t="s">
        <v>1486</v>
      </c>
      <c r="F151" s="193" t="s">
        <v>1604</v>
      </c>
      <c r="I151" s="194"/>
      <c r="J151" s="195">
        <f>BK151</f>
        <v>0</v>
      </c>
      <c r="L151" s="192"/>
      <c r="M151" s="196"/>
      <c r="P151" s="197">
        <f>P152</f>
        <v>0</v>
      </c>
      <c r="R151" s="197">
        <f>R152</f>
        <v>0</v>
      </c>
      <c r="T151" s="198">
        <f>T152</f>
        <v>0</v>
      </c>
      <c r="AR151" s="193" t="s">
        <v>80</v>
      </c>
      <c r="AT151" s="199" t="s">
        <v>71</v>
      </c>
      <c r="AU151" s="199" t="s">
        <v>95</v>
      </c>
      <c r="AY151" s="193" t="s">
        <v>152</v>
      </c>
      <c r="BK151" s="200">
        <f>BK152</f>
        <v>0</v>
      </c>
    </row>
    <row r="152" spans="2:65" s="1" customFormat="1" ht="16.5" customHeight="1">
      <c r="B152" s="34"/>
      <c r="C152" s="133" t="s">
        <v>478</v>
      </c>
      <c r="D152" s="133" t="s">
        <v>154</v>
      </c>
      <c r="E152" s="134" t="s">
        <v>1487</v>
      </c>
      <c r="F152" s="135" t="s">
        <v>1456</v>
      </c>
      <c r="G152" s="136" t="s">
        <v>416</v>
      </c>
      <c r="H152" s="137">
        <v>950</v>
      </c>
      <c r="I152" s="138"/>
      <c r="J152" s="139">
        <f>ROUND(I152*H152,2)</f>
        <v>0</v>
      </c>
      <c r="K152" s="135" t="s">
        <v>19</v>
      </c>
      <c r="L152" s="34"/>
      <c r="M152" s="140" t="s">
        <v>19</v>
      </c>
      <c r="N152" s="141" t="s">
        <v>43</v>
      </c>
      <c r="P152" s="142">
        <f>O152*H152</f>
        <v>0</v>
      </c>
      <c r="Q152" s="142">
        <v>0</v>
      </c>
      <c r="R152" s="142">
        <f>Q152*H152</f>
        <v>0</v>
      </c>
      <c r="S152" s="142">
        <v>0</v>
      </c>
      <c r="T152" s="143">
        <f>S152*H152</f>
        <v>0</v>
      </c>
      <c r="AR152" s="144" t="s">
        <v>274</v>
      </c>
      <c r="AT152" s="144" t="s">
        <v>154</v>
      </c>
      <c r="AU152" s="144" t="s">
        <v>159</v>
      </c>
      <c r="AY152" s="19" t="s">
        <v>152</v>
      </c>
      <c r="BE152" s="145">
        <f>IF(N152="základní",J152,0)</f>
        <v>0</v>
      </c>
      <c r="BF152" s="145">
        <f>IF(N152="snížená",J152,0)</f>
        <v>0</v>
      </c>
      <c r="BG152" s="145">
        <f>IF(N152="zákl. přenesená",J152,0)</f>
        <v>0</v>
      </c>
      <c r="BH152" s="145">
        <f>IF(N152="sníž. přenesená",J152,0)</f>
        <v>0</v>
      </c>
      <c r="BI152" s="145">
        <f>IF(N152="nulová",J152,0)</f>
        <v>0</v>
      </c>
      <c r="BJ152" s="19" t="s">
        <v>80</v>
      </c>
      <c r="BK152" s="145">
        <f>ROUND(I152*H152,2)</f>
        <v>0</v>
      </c>
      <c r="BL152" s="19" t="s">
        <v>274</v>
      </c>
      <c r="BM152" s="144" t="s">
        <v>1645</v>
      </c>
    </row>
    <row r="153" spans="2:65" s="16" customFormat="1" ht="20.9" customHeight="1">
      <c r="B153" s="192"/>
      <c r="D153" s="193" t="s">
        <v>71</v>
      </c>
      <c r="E153" s="193" t="s">
        <v>1504</v>
      </c>
      <c r="F153" s="193" t="s">
        <v>1646</v>
      </c>
      <c r="I153" s="194"/>
      <c r="J153" s="195">
        <f>BK153</f>
        <v>0</v>
      </c>
      <c r="L153" s="192"/>
      <c r="M153" s="196"/>
      <c r="P153" s="197">
        <f>SUM(P154:P156)</f>
        <v>0</v>
      </c>
      <c r="R153" s="197">
        <f>SUM(R154:R156)</f>
        <v>0</v>
      </c>
      <c r="T153" s="198">
        <f>SUM(T154:T156)</f>
        <v>0</v>
      </c>
      <c r="AR153" s="193" t="s">
        <v>80</v>
      </c>
      <c r="AT153" s="199" t="s">
        <v>71</v>
      </c>
      <c r="AU153" s="199" t="s">
        <v>95</v>
      </c>
      <c r="AY153" s="193" t="s">
        <v>152</v>
      </c>
      <c r="BK153" s="200">
        <f>SUM(BK154:BK156)</f>
        <v>0</v>
      </c>
    </row>
    <row r="154" spans="2:65" s="1" customFormat="1" ht="16.5" customHeight="1">
      <c r="B154" s="34"/>
      <c r="C154" s="133" t="s">
        <v>483</v>
      </c>
      <c r="D154" s="133" t="s">
        <v>154</v>
      </c>
      <c r="E154" s="134" t="s">
        <v>1505</v>
      </c>
      <c r="F154" s="135" t="s">
        <v>1527</v>
      </c>
      <c r="G154" s="136" t="s">
        <v>354</v>
      </c>
      <c r="H154" s="137">
        <v>4</v>
      </c>
      <c r="I154" s="138"/>
      <c r="J154" s="139">
        <f>ROUND(I154*H154,2)</f>
        <v>0</v>
      </c>
      <c r="K154" s="135" t="s">
        <v>19</v>
      </c>
      <c r="L154" s="34"/>
      <c r="M154" s="140" t="s">
        <v>19</v>
      </c>
      <c r="N154" s="141" t="s">
        <v>43</v>
      </c>
      <c r="P154" s="142">
        <f>O154*H154</f>
        <v>0</v>
      </c>
      <c r="Q154" s="142">
        <v>0</v>
      </c>
      <c r="R154" s="142">
        <f>Q154*H154</f>
        <v>0</v>
      </c>
      <c r="S154" s="142">
        <v>0</v>
      </c>
      <c r="T154" s="143">
        <f>S154*H154</f>
        <v>0</v>
      </c>
      <c r="AR154" s="144" t="s">
        <v>274</v>
      </c>
      <c r="AT154" s="144" t="s">
        <v>154</v>
      </c>
      <c r="AU154" s="144" t="s">
        <v>159</v>
      </c>
      <c r="AY154" s="19" t="s">
        <v>152</v>
      </c>
      <c r="BE154" s="145">
        <f>IF(N154="základní",J154,0)</f>
        <v>0</v>
      </c>
      <c r="BF154" s="145">
        <f>IF(N154="snížená",J154,0)</f>
        <v>0</v>
      </c>
      <c r="BG154" s="145">
        <f>IF(N154="zákl. přenesená",J154,0)</f>
        <v>0</v>
      </c>
      <c r="BH154" s="145">
        <f>IF(N154="sníž. přenesená",J154,0)</f>
        <v>0</v>
      </c>
      <c r="BI154" s="145">
        <f>IF(N154="nulová",J154,0)</f>
        <v>0</v>
      </c>
      <c r="BJ154" s="19" t="s">
        <v>80</v>
      </c>
      <c r="BK154" s="145">
        <f>ROUND(I154*H154,2)</f>
        <v>0</v>
      </c>
      <c r="BL154" s="19" t="s">
        <v>274</v>
      </c>
      <c r="BM154" s="144" t="s">
        <v>1647</v>
      </c>
    </row>
    <row r="155" spans="2:65" s="1" customFormat="1" ht="16.5" customHeight="1">
      <c r="B155" s="34"/>
      <c r="C155" s="133" t="s">
        <v>488</v>
      </c>
      <c r="D155" s="133" t="s">
        <v>154</v>
      </c>
      <c r="E155" s="134" t="s">
        <v>1648</v>
      </c>
      <c r="F155" s="135" t="s">
        <v>1530</v>
      </c>
      <c r="G155" s="136" t="s">
        <v>354</v>
      </c>
      <c r="H155" s="137">
        <v>5</v>
      </c>
      <c r="I155" s="138"/>
      <c r="J155" s="139">
        <f>ROUND(I155*H155,2)</f>
        <v>0</v>
      </c>
      <c r="K155" s="135" t="s">
        <v>19</v>
      </c>
      <c r="L155" s="34"/>
      <c r="M155" s="140" t="s">
        <v>19</v>
      </c>
      <c r="N155" s="141" t="s">
        <v>43</v>
      </c>
      <c r="P155" s="142">
        <f>O155*H155</f>
        <v>0</v>
      </c>
      <c r="Q155" s="142">
        <v>0</v>
      </c>
      <c r="R155" s="142">
        <f>Q155*H155</f>
        <v>0</v>
      </c>
      <c r="S155" s="142">
        <v>0</v>
      </c>
      <c r="T155" s="143">
        <f>S155*H155</f>
        <v>0</v>
      </c>
      <c r="AR155" s="144" t="s">
        <v>274</v>
      </c>
      <c r="AT155" s="144" t="s">
        <v>154</v>
      </c>
      <c r="AU155" s="144" t="s">
        <v>159</v>
      </c>
      <c r="AY155" s="19" t="s">
        <v>152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9" t="s">
        <v>80</v>
      </c>
      <c r="BK155" s="145">
        <f>ROUND(I155*H155,2)</f>
        <v>0</v>
      </c>
      <c r="BL155" s="19" t="s">
        <v>274</v>
      </c>
      <c r="BM155" s="144" t="s">
        <v>1649</v>
      </c>
    </row>
    <row r="156" spans="2:65" s="1" customFormat="1" ht="16.5" customHeight="1">
      <c r="B156" s="34"/>
      <c r="C156" s="133" t="s">
        <v>494</v>
      </c>
      <c r="D156" s="133" t="s">
        <v>154</v>
      </c>
      <c r="E156" s="134" t="s">
        <v>1650</v>
      </c>
      <c r="F156" s="135" t="s">
        <v>1533</v>
      </c>
      <c r="G156" s="136" t="s">
        <v>354</v>
      </c>
      <c r="H156" s="137">
        <v>5</v>
      </c>
      <c r="I156" s="138"/>
      <c r="J156" s="139">
        <f>ROUND(I156*H156,2)</f>
        <v>0</v>
      </c>
      <c r="K156" s="135" t="s">
        <v>19</v>
      </c>
      <c r="L156" s="34"/>
      <c r="M156" s="201" t="s">
        <v>19</v>
      </c>
      <c r="N156" s="202" t="s">
        <v>43</v>
      </c>
      <c r="O156" s="190"/>
      <c r="P156" s="203">
        <f>O156*H156</f>
        <v>0</v>
      </c>
      <c r="Q156" s="203">
        <v>0</v>
      </c>
      <c r="R156" s="203">
        <f>Q156*H156</f>
        <v>0</v>
      </c>
      <c r="S156" s="203">
        <v>0</v>
      </c>
      <c r="T156" s="204">
        <f>S156*H156</f>
        <v>0</v>
      </c>
      <c r="AR156" s="144" t="s">
        <v>274</v>
      </c>
      <c r="AT156" s="144" t="s">
        <v>154</v>
      </c>
      <c r="AU156" s="144" t="s">
        <v>159</v>
      </c>
      <c r="AY156" s="19" t="s">
        <v>152</v>
      </c>
      <c r="BE156" s="145">
        <f>IF(N156="základní",J156,0)</f>
        <v>0</v>
      </c>
      <c r="BF156" s="145">
        <f>IF(N156="snížená",J156,0)</f>
        <v>0</v>
      </c>
      <c r="BG156" s="145">
        <f>IF(N156="zákl. přenesená",J156,0)</f>
        <v>0</v>
      </c>
      <c r="BH156" s="145">
        <f>IF(N156="sníž. přenesená",J156,0)</f>
        <v>0</v>
      </c>
      <c r="BI156" s="145">
        <f>IF(N156="nulová",J156,0)</f>
        <v>0</v>
      </c>
      <c r="BJ156" s="19" t="s">
        <v>80</v>
      </c>
      <c r="BK156" s="145">
        <f>ROUND(I156*H156,2)</f>
        <v>0</v>
      </c>
      <c r="BL156" s="19" t="s">
        <v>274</v>
      </c>
      <c r="BM156" s="144" t="s">
        <v>1651</v>
      </c>
    </row>
    <row r="157" spans="2:65" s="1" customFormat="1" ht="7" customHeight="1">
      <c r="B157" s="43"/>
      <c r="C157" s="44"/>
      <c r="D157" s="44"/>
      <c r="E157" s="44"/>
      <c r="F157" s="44"/>
      <c r="G157" s="44"/>
      <c r="H157" s="44"/>
      <c r="I157" s="44"/>
      <c r="J157" s="44"/>
      <c r="K157" s="44"/>
      <c r="L157" s="34"/>
    </row>
  </sheetData>
  <sheetProtection algorithmName="SHA-512" hashValue="eDXXpfeLoxN03oXMJsXLtmxmCqJsC0lfen2ev36VSlp+sf9DhuL1JIiViAvEF9DCMBx4kBrG0EtNa/vWKcB2Dg==" saltValue="6fm/HFsUo4PRiZi7uCB13IfcGlHkQdQ+mtTjoU2zdwR1OBUrUc4UfnVmD+Q77xe2RAimgIAgBNqc1P2bY25Jzw==" spinCount="100000" sheet="1" objects="1" scenarios="1" formatColumns="0" formatRows="0" autoFilter="0"/>
  <autoFilter ref="C99:K156" xr:uid="{00000000-0009-0000-0000-000004000000}"/>
  <mergeCells count="15">
    <mergeCell ref="E86:H86"/>
    <mergeCell ref="E90:H90"/>
    <mergeCell ref="E88:H88"/>
    <mergeCell ref="E92:H92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37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AT2" s="19" t="s">
        <v>102</v>
      </c>
    </row>
    <row r="3" spans="2:46" ht="7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pans="2:46" ht="25" customHeight="1">
      <c r="B4" s="22"/>
      <c r="D4" s="23" t="s">
        <v>112</v>
      </c>
      <c r="L4" s="22"/>
      <c r="M4" s="92" t="s">
        <v>10</v>
      </c>
      <c r="AT4" s="19" t="s">
        <v>4</v>
      </c>
    </row>
    <row r="5" spans="2:46" ht="7" customHeight="1">
      <c r="B5" s="22"/>
      <c r="L5" s="22"/>
    </row>
    <row r="6" spans="2:46" ht="12" customHeight="1">
      <c r="B6" s="22"/>
      <c r="D6" s="29" t="s">
        <v>16</v>
      </c>
      <c r="L6" s="22"/>
    </row>
    <row r="7" spans="2:46" ht="16.5" customHeight="1">
      <c r="B7" s="22"/>
      <c r="E7" s="332" t="str">
        <f>'Rekapitulace stavby'!K6</f>
        <v>Mateřská škola křesťanská Opava, Mnišská - rekonstrukce elektroinstalace</v>
      </c>
      <c r="F7" s="333"/>
      <c r="G7" s="333"/>
      <c r="H7" s="333"/>
      <c r="L7" s="22"/>
    </row>
    <row r="8" spans="2:46" ht="12.5">
      <c r="B8" s="22"/>
      <c r="D8" s="29" t="s">
        <v>113</v>
      </c>
      <c r="L8" s="22"/>
    </row>
    <row r="9" spans="2:46" ht="16.5" customHeight="1">
      <c r="B9" s="22"/>
      <c r="E9" s="332" t="s">
        <v>821</v>
      </c>
      <c r="F9" s="302"/>
      <c r="G9" s="302"/>
      <c r="H9" s="302"/>
      <c r="L9" s="22"/>
    </row>
    <row r="10" spans="2:46" ht="12" customHeight="1">
      <c r="B10" s="22"/>
      <c r="D10" s="29" t="s">
        <v>822</v>
      </c>
      <c r="L10" s="22"/>
    </row>
    <row r="11" spans="2:46" s="1" customFormat="1" ht="16.5" customHeight="1">
      <c r="B11" s="34"/>
      <c r="E11" s="330" t="s">
        <v>1390</v>
      </c>
      <c r="F11" s="334"/>
      <c r="G11" s="334"/>
      <c r="H11" s="334"/>
      <c r="L11" s="34"/>
    </row>
    <row r="12" spans="2:46" s="1" customFormat="1" ht="12" customHeight="1">
      <c r="B12" s="34"/>
      <c r="D12" s="29" t="s">
        <v>1391</v>
      </c>
      <c r="L12" s="34"/>
    </row>
    <row r="13" spans="2:46" s="1" customFormat="1" ht="16.5" customHeight="1">
      <c r="B13" s="34"/>
      <c r="E13" s="295" t="s">
        <v>1652</v>
      </c>
      <c r="F13" s="334"/>
      <c r="G13" s="334"/>
      <c r="H13" s="334"/>
      <c r="L13" s="34"/>
    </row>
    <row r="14" spans="2:46" s="1" customFormat="1" ht="10">
      <c r="B14" s="34"/>
      <c r="L14" s="34"/>
    </row>
    <row r="15" spans="2:46" s="1" customFormat="1" ht="12" customHeight="1">
      <c r="B15" s="34"/>
      <c r="D15" s="29" t="s">
        <v>18</v>
      </c>
      <c r="F15" s="27" t="s">
        <v>19</v>
      </c>
      <c r="I15" s="29" t="s">
        <v>20</v>
      </c>
      <c r="J15" s="27" t="s">
        <v>19</v>
      </c>
      <c r="L15" s="34"/>
    </row>
    <row r="16" spans="2:46" s="1" customFormat="1" ht="12" customHeight="1">
      <c r="B16" s="34"/>
      <c r="D16" s="29" t="s">
        <v>21</v>
      </c>
      <c r="F16" s="27" t="s">
        <v>22</v>
      </c>
      <c r="I16" s="29" t="s">
        <v>23</v>
      </c>
      <c r="J16" s="51" t="str">
        <f>'Rekapitulace stavby'!AN8</f>
        <v>30. 3. 2026</v>
      </c>
      <c r="L16" s="34"/>
    </row>
    <row r="17" spans="2:12" s="1" customFormat="1" ht="10.75" customHeight="1">
      <c r="B17" s="34"/>
      <c r="L17" s="34"/>
    </row>
    <row r="18" spans="2:12" s="1" customFormat="1" ht="12" customHeight="1">
      <c r="B18" s="34"/>
      <c r="D18" s="29" t="s">
        <v>25</v>
      </c>
      <c r="I18" s="29" t="s">
        <v>26</v>
      </c>
      <c r="J18" s="27" t="s">
        <v>19</v>
      </c>
      <c r="L18" s="34"/>
    </row>
    <row r="19" spans="2:12" s="1" customFormat="1" ht="18" customHeight="1">
      <c r="B19" s="34"/>
      <c r="E19" s="27" t="s">
        <v>27</v>
      </c>
      <c r="I19" s="29" t="s">
        <v>28</v>
      </c>
      <c r="J19" s="27" t="s">
        <v>19</v>
      </c>
      <c r="L19" s="34"/>
    </row>
    <row r="20" spans="2:12" s="1" customFormat="1" ht="7" customHeight="1">
      <c r="B20" s="34"/>
      <c r="L20" s="34"/>
    </row>
    <row r="21" spans="2:12" s="1" customFormat="1" ht="12" customHeight="1">
      <c r="B21" s="34"/>
      <c r="D21" s="29" t="s">
        <v>29</v>
      </c>
      <c r="I21" s="29" t="s">
        <v>26</v>
      </c>
      <c r="J21" s="30" t="str">
        <f>'Rekapitulace stavby'!AN13</f>
        <v>Vyplň údaj</v>
      </c>
      <c r="L21" s="34"/>
    </row>
    <row r="22" spans="2:12" s="1" customFormat="1" ht="18" customHeight="1">
      <c r="B22" s="34"/>
      <c r="E22" s="335" t="str">
        <f>'Rekapitulace stavby'!E14</f>
        <v>Vyplň údaj</v>
      </c>
      <c r="F22" s="301"/>
      <c r="G22" s="301"/>
      <c r="H22" s="301"/>
      <c r="I22" s="29" t="s">
        <v>28</v>
      </c>
      <c r="J22" s="30" t="str">
        <f>'Rekapitulace stavby'!AN14</f>
        <v>Vyplň údaj</v>
      </c>
      <c r="L22" s="34"/>
    </row>
    <row r="23" spans="2:12" s="1" customFormat="1" ht="7" customHeight="1">
      <c r="B23" s="34"/>
      <c r="L23" s="34"/>
    </row>
    <row r="24" spans="2:12" s="1" customFormat="1" ht="12" customHeight="1">
      <c r="B24" s="34"/>
      <c r="D24" s="29" t="s">
        <v>31</v>
      </c>
      <c r="I24" s="29" t="s">
        <v>26</v>
      </c>
      <c r="J24" s="27" t="s">
        <v>19</v>
      </c>
      <c r="L24" s="34"/>
    </row>
    <row r="25" spans="2:12" s="1" customFormat="1" ht="18" customHeight="1">
      <c r="B25" s="34"/>
      <c r="E25" s="27" t="s">
        <v>32</v>
      </c>
      <c r="I25" s="29" t="s">
        <v>28</v>
      </c>
      <c r="J25" s="27" t="s">
        <v>19</v>
      </c>
      <c r="L25" s="34"/>
    </row>
    <row r="26" spans="2:12" s="1" customFormat="1" ht="7" customHeight="1">
      <c r="B26" s="34"/>
      <c r="L26" s="34"/>
    </row>
    <row r="27" spans="2:12" s="1" customFormat="1" ht="12" customHeight="1">
      <c r="B27" s="34"/>
      <c r="D27" s="29" t="s">
        <v>34</v>
      </c>
      <c r="I27" s="29" t="s">
        <v>26</v>
      </c>
      <c r="J27" s="27" t="str">
        <f>IF('Rekapitulace stavby'!AN19="","",'Rekapitulace stavby'!AN19)</f>
        <v/>
      </c>
      <c r="L27" s="34"/>
    </row>
    <row r="28" spans="2:12" s="1" customFormat="1" ht="18" customHeight="1">
      <c r="B28" s="34"/>
      <c r="E28" s="27" t="str">
        <f>IF('Rekapitulace stavby'!E20="","",'Rekapitulace stavby'!E20)</f>
        <v xml:space="preserve"> </v>
      </c>
      <c r="I28" s="29" t="s">
        <v>28</v>
      </c>
      <c r="J28" s="27" t="str">
        <f>IF('Rekapitulace stavby'!AN20="","",'Rekapitulace stavby'!AN20)</f>
        <v/>
      </c>
      <c r="L28" s="34"/>
    </row>
    <row r="29" spans="2:12" s="1" customFormat="1" ht="7" customHeight="1">
      <c r="B29" s="34"/>
      <c r="L29" s="34"/>
    </row>
    <row r="30" spans="2:12" s="1" customFormat="1" ht="12" customHeight="1">
      <c r="B30" s="34"/>
      <c r="D30" s="29" t="s">
        <v>36</v>
      </c>
      <c r="L30" s="34"/>
    </row>
    <row r="31" spans="2:12" s="7" customFormat="1" ht="47.25" customHeight="1">
      <c r="B31" s="93"/>
      <c r="E31" s="306" t="s">
        <v>37</v>
      </c>
      <c r="F31" s="306"/>
      <c r="G31" s="306"/>
      <c r="H31" s="306"/>
      <c r="L31" s="93"/>
    </row>
    <row r="32" spans="2:12" s="1" customFormat="1" ht="7" customHeight="1">
      <c r="B32" s="34"/>
      <c r="L32" s="34"/>
    </row>
    <row r="33" spans="2:12" s="1" customFormat="1" ht="7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25.4" customHeight="1">
      <c r="B34" s="34"/>
      <c r="D34" s="94" t="s">
        <v>38</v>
      </c>
      <c r="J34" s="65">
        <f>ROUND(J100, 2)</f>
        <v>0</v>
      </c>
      <c r="L34" s="34"/>
    </row>
    <row r="35" spans="2:12" s="1" customFormat="1" ht="7" customHeight="1">
      <c r="B35" s="34"/>
      <c r="D35" s="52"/>
      <c r="E35" s="52"/>
      <c r="F35" s="52"/>
      <c r="G35" s="52"/>
      <c r="H35" s="52"/>
      <c r="I35" s="52"/>
      <c r="J35" s="52"/>
      <c r="K35" s="52"/>
      <c r="L35" s="34"/>
    </row>
    <row r="36" spans="2:12" s="1" customFormat="1" ht="14.4" customHeight="1">
      <c r="B36" s="34"/>
      <c r="F36" s="37" t="s">
        <v>40</v>
      </c>
      <c r="I36" s="37" t="s">
        <v>39</v>
      </c>
      <c r="J36" s="37" t="s">
        <v>41</v>
      </c>
      <c r="L36" s="34"/>
    </row>
    <row r="37" spans="2:12" s="1" customFormat="1" ht="14.4" customHeight="1">
      <c r="B37" s="34"/>
      <c r="D37" s="54" t="s">
        <v>42</v>
      </c>
      <c r="E37" s="29" t="s">
        <v>43</v>
      </c>
      <c r="F37" s="85">
        <f>ROUND((SUM(BE100:BE136)),  2)</f>
        <v>0</v>
      </c>
      <c r="I37" s="95">
        <v>0.21</v>
      </c>
      <c r="J37" s="85">
        <f>ROUND(((SUM(BE100:BE136))*I37),  2)</f>
        <v>0</v>
      </c>
      <c r="L37" s="34"/>
    </row>
    <row r="38" spans="2:12" s="1" customFormat="1" ht="14.4" customHeight="1">
      <c r="B38" s="34"/>
      <c r="E38" s="29" t="s">
        <v>44</v>
      </c>
      <c r="F38" s="85">
        <f>ROUND((SUM(BF100:BF136)),  2)</f>
        <v>0</v>
      </c>
      <c r="I38" s="95">
        <v>0.12</v>
      </c>
      <c r="J38" s="85">
        <f>ROUND(((SUM(BF100:BF136))*I38),  2)</f>
        <v>0</v>
      </c>
      <c r="L38" s="34"/>
    </row>
    <row r="39" spans="2:12" s="1" customFormat="1" ht="14.4" hidden="1" customHeight="1">
      <c r="B39" s="34"/>
      <c r="E39" s="29" t="s">
        <v>45</v>
      </c>
      <c r="F39" s="85">
        <f>ROUND((SUM(BG100:BG136)),  2)</f>
        <v>0</v>
      </c>
      <c r="I39" s="95">
        <v>0.21</v>
      </c>
      <c r="J39" s="85">
        <f>0</f>
        <v>0</v>
      </c>
      <c r="L39" s="34"/>
    </row>
    <row r="40" spans="2:12" s="1" customFormat="1" ht="14.4" hidden="1" customHeight="1">
      <c r="B40" s="34"/>
      <c r="E40" s="29" t="s">
        <v>46</v>
      </c>
      <c r="F40" s="85">
        <f>ROUND((SUM(BH100:BH136)),  2)</f>
        <v>0</v>
      </c>
      <c r="I40" s="95">
        <v>0.12</v>
      </c>
      <c r="J40" s="85">
        <f>0</f>
        <v>0</v>
      </c>
      <c r="L40" s="34"/>
    </row>
    <row r="41" spans="2:12" s="1" customFormat="1" ht="14.4" hidden="1" customHeight="1">
      <c r="B41" s="34"/>
      <c r="E41" s="29" t="s">
        <v>47</v>
      </c>
      <c r="F41" s="85">
        <f>ROUND((SUM(BI100:BI136)),  2)</f>
        <v>0</v>
      </c>
      <c r="I41" s="95">
        <v>0</v>
      </c>
      <c r="J41" s="85">
        <f>0</f>
        <v>0</v>
      </c>
      <c r="L41" s="34"/>
    </row>
    <row r="42" spans="2:12" s="1" customFormat="1" ht="7" customHeight="1">
      <c r="B42" s="34"/>
      <c r="L42" s="34"/>
    </row>
    <row r="43" spans="2:12" s="1" customFormat="1" ht="25.4" customHeight="1">
      <c r="B43" s="34"/>
      <c r="C43" s="96"/>
      <c r="D43" s="97" t="s">
        <v>48</v>
      </c>
      <c r="E43" s="56"/>
      <c r="F43" s="56"/>
      <c r="G43" s="98" t="s">
        <v>49</v>
      </c>
      <c r="H43" s="99" t="s">
        <v>50</v>
      </c>
      <c r="I43" s="56"/>
      <c r="J43" s="100">
        <f>SUM(J34:J41)</f>
        <v>0</v>
      </c>
      <c r="K43" s="101"/>
      <c r="L43" s="34"/>
    </row>
    <row r="44" spans="2:12" s="1" customFormat="1" ht="14.4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4"/>
    </row>
    <row r="48" spans="2:12" s="1" customFormat="1" ht="7" customHeight="1">
      <c r="B48" s="45"/>
      <c r="C48" s="46"/>
      <c r="D48" s="46"/>
      <c r="E48" s="46"/>
      <c r="F48" s="46"/>
      <c r="G48" s="46"/>
      <c r="H48" s="46"/>
      <c r="I48" s="46"/>
      <c r="J48" s="46"/>
      <c r="K48" s="46"/>
      <c r="L48" s="34"/>
    </row>
    <row r="49" spans="2:12" s="1" customFormat="1" ht="25" customHeight="1">
      <c r="B49" s="34"/>
      <c r="C49" s="23" t="s">
        <v>115</v>
      </c>
      <c r="L49" s="34"/>
    </row>
    <row r="50" spans="2:12" s="1" customFormat="1" ht="7" customHeight="1">
      <c r="B50" s="34"/>
      <c r="L50" s="34"/>
    </row>
    <row r="51" spans="2:12" s="1" customFormat="1" ht="12" customHeight="1">
      <c r="B51" s="34"/>
      <c r="C51" s="29" t="s">
        <v>16</v>
      </c>
      <c r="L51" s="34"/>
    </row>
    <row r="52" spans="2:12" s="1" customFormat="1" ht="16.5" customHeight="1">
      <c r="B52" s="34"/>
      <c r="E52" s="332" t="str">
        <f>E7</f>
        <v>Mateřská škola křesťanská Opava, Mnišská - rekonstrukce elektroinstalace</v>
      </c>
      <c r="F52" s="333"/>
      <c r="G52" s="333"/>
      <c r="H52" s="333"/>
      <c r="L52" s="34"/>
    </row>
    <row r="53" spans="2:12" ht="12" customHeight="1">
      <c r="B53" s="22"/>
      <c r="C53" s="29" t="s">
        <v>113</v>
      </c>
      <c r="L53" s="22"/>
    </row>
    <row r="54" spans="2:12" ht="16.5" customHeight="1">
      <c r="B54" s="22"/>
      <c r="E54" s="332" t="s">
        <v>821</v>
      </c>
      <c r="F54" s="302"/>
      <c r="G54" s="302"/>
      <c r="H54" s="302"/>
      <c r="L54" s="22"/>
    </row>
    <row r="55" spans="2:12" ht="12" customHeight="1">
      <c r="B55" s="22"/>
      <c r="C55" s="29" t="s">
        <v>822</v>
      </c>
      <c r="L55" s="22"/>
    </row>
    <row r="56" spans="2:12" s="1" customFormat="1" ht="16.5" customHeight="1">
      <c r="B56" s="34"/>
      <c r="E56" s="330" t="s">
        <v>1390</v>
      </c>
      <c r="F56" s="334"/>
      <c r="G56" s="334"/>
      <c r="H56" s="334"/>
      <c r="L56" s="34"/>
    </row>
    <row r="57" spans="2:12" s="1" customFormat="1" ht="12" customHeight="1">
      <c r="B57" s="34"/>
      <c r="C57" s="29" t="s">
        <v>1391</v>
      </c>
      <c r="L57" s="34"/>
    </row>
    <row r="58" spans="2:12" s="1" customFormat="1" ht="16.5" customHeight="1">
      <c r="B58" s="34"/>
      <c r="E58" s="295" t="str">
        <f>E13</f>
        <v>D.1.2.6.3 - Kamerový systém</v>
      </c>
      <c r="F58" s="334"/>
      <c r="G58" s="334"/>
      <c r="H58" s="334"/>
      <c r="L58" s="34"/>
    </row>
    <row r="59" spans="2:12" s="1" customFormat="1" ht="7" customHeight="1">
      <c r="B59" s="34"/>
      <c r="L59" s="34"/>
    </row>
    <row r="60" spans="2:12" s="1" customFormat="1" ht="12" customHeight="1">
      <c r="B60" s="34"/>
      <c r="C60" s="29" t="s">
        <v>21</v>
      </c>
      <c r="F60" s="27" t="str">
        <f>F16</f>
        <v>Mnišská 5/7, 746 01 Opava</v>
      </c>
      <c r="I60" s="29" t="s">
        <v>23</v>
      </c>
      <c r="J60" s="51" t="str">
        <f>IF(J16="","",J16)</f>
        <v>30. 3. 2026</v>
      </c>
      <c r="L60" s="34"/>
    </row>
    <row r="61" spans="2:12" s="1" customFormat="1" ht="7" customHeight="1">
      <c r="B61" s="34"/>
      <c r="L61" s="34"/>
    </row>
    <row r="62" spans="2:12" s="1" customFormat="1" ht="15.15" customHeight="1">
      <c r="B62" s="34"/>
      <c r="C62" s="29" t="s">
        <v>25</v>
      </c>
      <c r="F62" s="27" t="str">
        <f>E19</f>
        <v>Statutární město Opava, Horní nám. 382/69, Opava</v>
      </c>
      <c r="I62" s="29" t="s">
        <v>31</v>
      </c>
      <c r="J62" s="32" t="str">
        <f>E25</f>
        <v>Ing. Jan Pospíšil</v>
      </c>
      <c r="L62" s="34"/>
    </row>
    <row r="63" spans="2:12" s="1" customFormat="1" ht="15.15" customHeight="1">
      <c r="B63" s="34"/>
      <c r="C63" s="29" t="s">
        <v>29</v>
      </c>
      <c r="F63" s="27" t="str">
        <f>IF(E22="","",E22)</f>
        <v>Vyplň údaj</v>
      </c>
      <c r="I63" s="29" t="s">
        <v>34</v>
      </c>
      <c r="J63" s="32" t="str">
        <f>E28</f>
        <v xml:space="preserve"> </v>
      </c>
      <c r="L63" s="34"/>
    </row>
    <row r="64" spans="2:12" s="1" customFormat="1" ht="10.25" customHeight="1">
      <c r="B64" s="34"/>
      <c r="L64" s="34"/>
    </row>
    <row r="65" spans="2:47" s="1" customFormat="1" ht="29.25" customHeight="1">
      <c r="B65" s="34"/>
      <c r="C65" s="102" t="s">
        <v>116</v>
      </c>
      <c r="D65" s="96"/>
      <c r="E65" s="96"/>
      <c r="F65" s="96"/>
      <c r="G65" s="96"/>
      <c r="H65" s="96"/>
      <c r="I65" s="96"/>
      <c r="J65" s="103" t="s">
        <v>117</v>
      </c>
      <c r="K65" s="96"/>
      <c r="L65" s="34"/>
    </row>
    <row r="66" spans="2:47" s="1" customFormat="1" ht="10.25" customHeight="1">
      <c r="B66" s="34"/>
      <c r="L66" s="34"/>
    </row>
    <row r="67" spans="2:47" s="1" customFormat="1" ht="22.75" customHeight="1">
      <c r="B67" s="34"/>
      <c r="C67" s="104" t="s">
        <v>70</v>
      </c>
      <c r="J67" s="65">
        <f>J100</f>
        <v>0</v>
      </c>
      <c r="L67" s="34"/>
      <c r="AU67" s="19" t="s">
        <v>118</v>
      </c>
    </row>
    <row r="68" spans="2:47" s="8" customFormat="1" ht="25" customHeight="1">
      <c r="B68" s="105"/>
      <c r="D68" s="106" t="s">
        <v>130</v>
      </c>
      <c r="E68" s="107"/>
      <c r="F68" s="107"/>
      <c r="G68" s="107"/>
      <c r="H68" s="107"/>
      <c r="I68" s="107"/>
      <c r="J68" s="108">
        <f>J101</f>
        <v>0</v>
      </c>
      <c r="L68" s="105"/>
    </row>
    <row r="69" spans="2:47" s="9" customFormat="1" ht="19.899999999999999" customHeight="1">
      <c r="B69" s="109"/>
      <c r="D69" s="110" t="s">
        <v>1393</v>
      </c>
      <c r="E69" s="111"/>
      <c r="F69" s="111"/>
      <c r="G69" s="111"/>
      <c r="H69" s="111"/>
      <c r="I69" s="111"/>
      <c r="J69" s="112">
        <f>J102</f>
        <v>0</v>
      </c>
      <c r="L69" s="109"/>
    </row>
    <row r="70" spans="2:47" s="9" customFormat="1" ht="14.9" customHeight="1">
      <c r="B70" s="109"/>
      <c r="D70" s="110" t="s">
        <v>1653</v>
      </c>
      <c r="E70" s="111"/>
      <c r="F70" s="111"/>
      <c r="G70" s="111"/>
      <c r="H70" s="111"/>
      <c r="I70" s="111"/>
      <c r="J70" s="112">
        <f>J103</f>
        <v>0</v>
      </c>
      <c r="L70" s="109"/>
    </row>
    <row r="71" spans="2:47" s="9" customFormat="1" ht="21.75" customHeight="1">
      <c r="B71" s="109"/>
      <c r="D71" s="110" t="s">
        <v>1654</v>
      </c>
      <c r="E71" s="111"/>
      <c r="F71" s="111"/>
      <c r="G71" s="111"/>
      <c r="H71" s="111"/>
      <c r="I71" s="111"/>
      <c r="J71" s="112">
        <f>J104</f>
        <v>0</v>
      </c>
      <c r="L71" s="109"/>
    </row>
    <row r="72" spans="2:47" s="9" customFormat="1" ht="21.75" customHeight="1">
      <c r="B72" s="109"/>
      <c r="D72" s="110" t="s">
        <v>1538</v>
      </c>
      <c r="E72" s="111"/>
      <c r="F72" s="111"/>
      <c r="G72" s="111"/>
      <c r="H72" s="111"/>
      <c r="I72" s="111"/>
      <c r="J72" s="112">
        <f>J116</f>
        <v>0</v>
      </c>
      <c r="L72" s="109"/>
    </row>
    <row r="73" spans="2:47" s="9" customFormat="1" ht="14.9" customHeight="1">
      <c r="B73" s="109"/>
      <c r="D73" s="110" t="s">
        <v>1655</v>
      </c>
      <c r="E73" s="111"/>
      <c r="F73" s="111"/>
      <c r="G73" s="111"/>
      <c r="H73" s="111"/>
      <c r="I73" s="111"/>
      <c r="J73" s="112">
        <f>J118</f>
        <v>0</v>
      </c>
      <c r="L73" s="109"/>
    </row>
    <row r="74" spans="2:47" s="9" customFormat="1" ht="21.75" customHeight="1">
      <c r="B74" s="109"/>
      <c r="D74" s="110" t="s">
        <v>1656</v>
      </c>
      <c r="E74" s="111"/>
      <c r="F74" s="111"/>
      <c r="G74" s="111"/>
      <c r="H74" s="111"/>
      <c r="I74" s="111"/>
      <c r="J74" s="112">
        <f>J119</f>
        <v>0</v>
      </c>
      <c r="L74" s="109"/>
    </row>
    <row r="75" spans="2:47" s="9" customFormat="1" ht="21.75" customHeight="1">
      <c r="B75" s="109"/>
      <c r="D75" s="110" t="s">
        <v>1541</v>
      </c>
      <c r="E75" s="111"/>
      <c r="F75" s="111"/>
      <c r="G75" s="111"/>
      <c r="H75" s="111"/>
      <c r="I75" s="111"/>
      <c r="J75" s="112">
        <f>J131</f>
        <v>0</v>
      </c>
      <c r="L75" s="109"/>
    </row>
    <row r="76" spans="2:47" s="9" customFormat="1" ht="21.75" customHeight="1">
      <c r="B76" s="109"/>
      <c r="D76" s="110" t="s">
        <v>1542</v>
      </c>
      <c r="E76" s="111"/>
      <c r="F76" s="111"/>
      <c r="G76" s="111"/>
      <c r="H76" s="111"/>
      <c r="I76" s="111"/>
      <c r="J76" s="112">
        <f>J133</f>
        <v>0</v>
      </c>
      <c r="L76" s="109"/>
    </row>
    <row r="77" spans="2:47" s="1" customFormat="1" ht="21.75" customHeight="1">
      <c r="B77" s="34"/>
      <c r="L77" s="34"/>
    </row>
    <row r="78" spans="2:47" s="1" customFormat="1" ht="7" customHeight="1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34"/>
    </row>
    <row r="82" spans="2:12" s="1" customFormat="1" ht="7" customHeight="1">
      <c r="B82" s="45"/>
      <c r="C82" s="46"/>
      <c r="D82" s="46"/>
      <c r="E82" s="46"/>
      <c r="F82" s="46"/>
      <c r="G82" s="46"/>
      <c r="H82" s="46"/>
      <c r="I82" s="46"/>
      <c r="J82" s="46"/>
      <c r="K82" s="46"/>
      <c r="L82" s="34"/>
    </row>
    <row r="83" spans="2:12" s="1" customFormat="1" ht="25" customHeight="1">
      <c r="B83" s="34"/>
      <c r="C83" s="23" t="s">
        <v>137</v>
      </c>
      <c r="L83" s="34"/>
    </row>
    <row r="84" spans="2:12" s="1" customFormat="1" ht="7" customHeight="1">
      <c r="B84" s="34"/>
      <c r="L84" s="34"/>
    </row>
    <row r="85" spans="2:12" s="1" customFormat="1" ht="12" customHeight="1">
      <c r="B85" s="34"/>
      <c r="C85" s="29" t="s">
        <v>16</v>
      </c>
      <c r="L85" s="34"/>
    </row>
    <row r="86" spans="2:12" s="1" customFormat="1" ht="16.5" customHeight="1">
      <c r="B86" s="34"/>
      <c r="E86" s="332" t="str">
        <f>E7</f>
        <v>Mateřská škola křesťanská Opava, Mnišská - rekonstrukce elektroinstalace</v>
      </c>
      <c r="F86" s="333"/>
      <c r="G86" s="333"/>
      <c r="H86" s="333"/>
      <c r="L86" s="34"/>
    </row>
    <row r="87" spans="2:12" ht="12" customHeight="1">
      <c r="B87" s="22"/>
      <c r="C87" s="29" t="s">
        <v>113</v>
      </c>
      <c r="L87" s="22"/>
    </row>
    <row r="88" spans="2:12" ht="16.5" customHeight="1">
      <c r="B88" s="22"/>
      <c r="E88" s="332" t="s">
        <v>821</v>
      </c>
      <c r="F88" s="302"/>
      <c r="G88" s="302"/>
      <c r="H88" s="302"/>
      <c r="L88" s="22"/>
    </row>
    <row r="89" spans="2:12" ht="12" customHeight="1">
      <c r="B89" s="22"/>
      <c r="C89" s="29" t="s">
        <v>822</v>
      </c>
      <c r="L89" s="22"/>
    </row>
    <row r="90" spans="2:12" s="1" customFormat="1" ht="16.5" customHeight="1">
      <c r="B90" s="34"/>
      <c r="E90" s="330" t="s">
        <v>1390</v>
      </c>
      <c r="F90" s="334"/>
      <c r="G90" s="334"/>
      <c r="H90" s="334"/>
      <c r="L90" s="34"/>
    </row>
    <row r="91" spans="2:12" s="1" customFormat="1" ht="12" customHeight="1">
      <c r="B91" s="34"/>
      <c r="C91" s="29" t="s">
        <v>1391</v>
      </c>
      <c r="L91" s="34"/>
    </row>
    <row r="92" spans="2:12" s="1" customFormat="1" ht="16.5" customHeight="1">
      <c r="B92" s="34"/>
      <c r="E92" s="295" t="str">
        <f>E13</f>
        <v>D.1.2.6.3 - Kamerový systém</v>
      </c>
      <c r="F92" s="334"/>
      <c r="G92" s="334"/>
      <c r="H92" s="334"/>
      <c r="L92" s="34"/>
    </row>
    <row r="93" spans="2:12" s="1" customFormat="1" ht="7" customHeight="1">
      <c r="B93" s="34"/>
      <c r="L93" s="34"/>
    </row>
    <row r="94" spans="2:12" s="1" customFormat="1" ht="12" customHeight="1">
      <c r="B94" s="34"/>
      <c r="C94" s="29" t="s">
        <v>21</v>
      </c>
      <c r="F94" s="27" t="str">
        <f>F16</f>
        <v>Mnišská 5/7, 746 01 Opava</v>
      </c>
      <c r="I94" s="29" t="s">
        <v>23</v>
      </c>
      <c r="J94" s="51" t="str">
        <f>IF(J16="","",J16)</f>
        <v>30. 3. 2026</v>
      </c>
      <c r="L94" s="34"/>
    </row>
    <row r="95" spans="2:12" s="1" customFormat="1" ht="7" customHeight="1">
      <c r="B95" s="34"/>
      <c r="L95" s="34"/>
    </row>
    <row r="96" spans="2:12" s="1" customFormat="1" ht="15.15" customHeight="1">
      <c r="B96" s="34"/>
      <c r="C96" s="29" t="s">
        <v>25</v>
      </c>
      <c r="F96" s="27" t="str">
        <f>E19</f>
        <v>Statutární město Opava, Horní nám. 382/69, Opava</v>
      </c>
      <c r="I96" s="29" t="s">
        <v>31</v>
      </c>
      <c r="J96" s="32" t="str">
        <f>E25</f>
        <v>Ing. Jan Pospíšil</v>
      </c>
      <c r="L96" s="34"/>
    </row>
    <row r="97" spans="2:65" s="1" customFormat="1" ht="15.15" customHeight="1">
      <c r="B97" s="34"/>
      <c r="C97" s="29" t="s">
        <v>29</v>
      </c>
      <c r="F97" s="27" t="str">
        <f>IF(E22="","",E22)</f>
        <v>Vyplň údaj</v>
      </c>
      <c r="I97" s="29" t="s">
        <v>34</v>
      </c>
      <c r="J97" s="32" t="str">
        <f>E28</f>
        <v xml:space="preserve"> </v>
      </c>
      <c r="L97" s="34"/>
    </row>
    <row r="98" spans="2:65" s="1" customFormat="1" ht="10.25" customHeight="1">
      <c r="B98" s="34"/>
      <c r="L98" s="34"/>
    </row>
    <row r="99" spans="2:65" s="10" customFormat="1" ht="29.25" customHeight="1">
      <c r="B99" s="113"/>
      <c r="C99" s="114" t="s">
        <v>138</v>
      </c>
      <c r="D99" s="115" t="s">
        <v>57</v>
      </c>
      <c r="E99" s="115" t="s">
        <v>53</v>
      </c>
      <c r="F99" s="115" t="s">
        <v>54</v>
      </c>
      <c r="G99" s="115" t="s">
        <v>139</v>
      </c>
      <c r="H99" s="115" t="s">
        <v>140</v>
      </c>
      <c r="I99" s="115" t="s">
        <v>141</v>
      </c>
      <c r="J99" s="115" t="s">
        <v>117</v>
      </c>
      <c r="K99" s="116" t="s">
        <v>142</v>
      </c>
      <c r="L99" s="113"/>
      <c r="M99" s="58" t="s">
        <v>19</v>
      </c>
      <c r="N99" s="59" t="s">
        <v>42</v>
      </c>
      <c r="O99" s="59" t="s">
        <v>143</v>
      </c>
      <c r="P99" s="59" t="s">
        <v>144</v>
      </c>
      <c r="Q99" s="59" t="s">
        <v>145</v>
      </c>
      <c r="R99" s="59" t="s">
        <v>146</v>
      </c>
      <c r="S99" s="59" t="s">
        <v>147</v>
      </c>
      <c r="T99" s="60" t="s">
        <v>148</v>
      </c>
    </row>
    <row r="100" spans="2:65" s="1" customFormat="1" ht="22.75" customHeight="1">
      <c r="B100" s="34"/>
      <c r="C100" s="63" t="s">
        <v>149</v>
      </c>
      <c r="J100" s="117">
        <f>BK100</f>
        <v>0</v>
      </c>
      <c r="L100" s="34"/>
      <c r="M100" s="61"/>
      <c r="N100" s="52"/>
      <c r="O100" s="52"/>
      <c r="P100" s="118">
        <f>P101</f>
        <v>0</v>
      </c>
      <c r="Q100" s="52"/>
      <c r="R100" s="118">
        <f>R101</f>
        <v>0</v>
      </c>
      <c r="S100" s="52"/>
      <c r="T100" s="119">
        <f>T101</f>
        <v>0</v>
      </c>
      <c r="AT100" s="19" t="s">
        <v>71</v>
      </c>
      <c r="AU100" s="19" t="s">
        <v>118</v>
      </c>
      <c r="BK100" s="120">
        <f>BK101</f>
        <v>0</v>
      </c>
    </row>
    <row r="101" spans="2:65" s="11" customFormat="1" ht="25.9" customHeight="1">
      <c r="B101" s="121"/>
      <c r="D101" s="122" t="s">
        <v>71</v>
      </c>
      <c r="E101" s="123" t="s">
        <v>506</v>
      </c>
      <c r="F101" s="123" t="s">
        <v>507</v>
      </c>
      <c r="I101" s="124"/>
      <c r="J101" s="125">
        <f>BK101</f>
        <v>0</v>
      </c>
      <c r="L101" s="121"/>
      <c r="M101" s="126"/>
      <c r="P101" s="127">
        <f>P102</f>
        <v>0</v>
      </c>
      <c r="R101" s="127">
        <f>R102</f>
        <v>0</v>
      </c>
      <c r="T101" s="128">
        <f>T102</f>
        <v>0</v>
      </c>
      <c r="AR101" s="122" t="s">
        <v>82</v>
      </c>
      <c r="AT101" s="129" t="s">
        <v>71</v>
      </c>
      <c r="AU101" s="129" t="s">
        <v>72</v>
      </c>
      <c r="AY101" s="122" t="s">
        <v>152</v>
      </c>
      <c r="BK101" s="130">
        <f>BK102</f>
        <v>0</v>
      </c>
    </row>
    <row r="102" spans="2:65" s="11" customFormat="1" ht="22.75" customHeight="1">
      <c r="B102" s="121"/>
      <c r="D102" s="122" t="s">
        <v>71</v>
      </c>
      <c r="E102" s="131" t="s">
        <v>1407</v>
      </c>
      <c r="F102" s="131" t="s">
        <v>1408</v>
      </c>
      <c r="I102" s="124"/>
      <c r="J102" s="132">
        <f>BK102</f>
        <v>0</v>
      </c>
      <c r="L102" s="121"/>
      <c r="M102" s="126"/>
      <c r="P102" s="127">
        <f>P103+P118</f>
        <v>0</v>
      </c>
      <c r="R102" s="127">
        <f>R103+R118</f>
        <v>0</v>
      </c>
      <c r="T102" s="128">
        <f>T103+T118</f>
        <v>0</v>
      </c>
      <c r="AR102" s="122" t="s">
        <v>82</v>
      </c>
      <c r="AT102" s="129" t="s">
        <v>71</v>
      </c>
      <c r="AU102" s="129" t="s">
        <v>80</v>
      </c>
      <c r="AY102" s="122" t="s">
        <v>152</v>
      </c>
      <c r="BK102" s="130">
        <f>BK103+BK118</f>
        <v>0</v>
      </c>
    </row>
    <row r="103" spans="2:65" s="11" customFormat="1" ht="20.9" customHeight="1">
      <c r="B103" s="121"/>
      <c r="D103" s="122" t="s">
        <v>71</v>
      </c>
      <c r="E103" s="131" t="s">
        <v>1409</v>
      </c>
      <c r="F103" s="131" t="s">
        <v>1657</v>
      </c>
      <c r="I103" s="124"/>
      <c r="J103" s="132">
        <f>BK103</f>
        <v>0</v>
      </c>
      <c r="L103" s="121"/>
      <c r="M103" s="126"/>
      <c r="P103" s="127">
        <f>P104+P116</f>
        <v>0</v>
      </c>
      <c r="R103" s="127">
        <f>R104+R116</f>
        <v>0</v>
      </c>
      <c r="T103" s="128">
        <f>T104+T116</f>
        <v>0</v>
      </c>
      <c r="AR103" s="122" t="s">
        <v>82</v>
      </c>
      <c r="AT103" s="129" t="s">
        <v>71</v>
      </c>
      <c r="AU103" s="129" t="s">
        <v>82</v>
      </c>
      <c r="AY103" s="122" t="s">
        <v>152</v>
      </c>
      <c r="BK103" s="130">
        <f>BK104+BK116</f>
        <v>0</v>
      </c>
    </row>
    <row r="104" spans="2:65" s="16" customFormat="1" ht="20.9" customHeight="1">
      <c r="B104" s="192"/>
      <c r="D104" s="193" t="s">
        <v>71</v>
      </c>
      <c r="E104" s="193" t="s">
        <v>1411</v>
      </c>
      <c r="F104" s="193" t="s">
        <v>1658</v>
      </c>
      <c r="I104" s="194"/>
      <c r="J104" s="195">
        <f>BK104</f>
        <v>0</v>
      </c>
      <c r="L104" s="192"/>
      <c r="M104" s="196"/>
      <c r="P104" s="197">
        <f>SUM(P105:P115)</f>
        <v>0</v>
      </c>
      <c r="R104" s="197">
        <f>SUM(R105:R115)</f>
        <v>0</v>
      </c>
      <c r="T104" s="198">
        <f>SUM(T105:T115)</f>
        <v>0</v>
      </c>
      <c r="AR104" s="193" t="s">
        <v>80</v>
      </c>
      <c r="AT104" s="199" t="s">
        <v>71</v>
      </c>
      <c r="AU104" s="199" t="s">
        <v>95</v>
      </c>
      <c r="AY104" s="193" t="s">
        <v>152</v>
      </c>
      <c r="BK104" s="200">
        <f>SUM(BK105:BK115)</f>
        <v>0</v>
      </c>
    </row>
    <row r="105" spans="2:65" s="1" customFormat="1" ht="78" customHeight="1">
      <c r="B105" s="34"/>
      <c r="C105" s="178" t="s">
        <v>80</v>
      </c>
      <c r="D105" s="178" t="s">
        <v>582</v>
      </c>
      <c r="E105" s="179" t="s">
        <v>1413</v>
      </c>
      <c r="F105" s="180" t="s">
        <v>1659</v>
      </c>
      <c r="G105" s="181" t="s">
        <v>269</v>
      </c>
      <c r="H105" s="182">
        <v>1</v>
      </c>
      <c r="I105" s="183"/>
      <c r="J105" s="184">
        <f t="shared" ref="J105:J115" si="0">ROUND(I105*H105,2)</f>
        <v>0</v>
      </c>
      <c r="K105" s="180" t="s">
        <v>19</v>
      </c>
      <c r="L105" s="185"/>
      <c r="M105" s="186" t="s">
        <v>19</v>
      </c>
      <c r="N105" s="187" t="s">
        <v>43</v>
      </c>
      <c r="P105" s="142">
        <f t="shared" ref="P105:P115" si="1">O105*H105</f>
        <v>0</v>
      </c>
      <c r="Q105" s="142">
        <v>0</v>
      </c>
      <c r="R105" s="142">
        <f t="shared" ref="R105:R115" si="2">Q105*H105</f>
        <v>0</v>
      </c>
      <c r="S105" s="142">
        <v>0</v>
      </c>
      <c r="T105" s="143">
        <f t="shared" ref="T105:T115" si="3">S105*H105</f>
        <v>0</v>
      </c>
      <c r="AR105" s="144" t="s">
        <v>396</v>
      </c>
      <c r="AT105" s="144" t="s">
        <v>582</v>
      </c>
      <c r="AU105" s="144" t="s">
        <v>159</v>
      </c>
      <c r="AY105" s="19" t="s">
        <v>152</v>
      </c>
      <c r="BE105" s="145">
        <f t="shared" ref="BE105:BE115" si="4">IF(N105="základní",J105,0)</f>
        <v>0</v>
      </c>
      <c r="BF105" s="145">
        <f t="shared" ref="BF105:BF115" si="5">IF(N105="snížená",J105,0)</f>
        <v>0</v>
      </c>
      <c r="BG105" s="145">
        <f t="shared" ref="BG105:BG115" si="6">IF(N105="zákl. přenesená",J105,0)</f>
        <v>0</v>
      </c>
      <c r="BH105" s="145">
        <f t="shared" ref="BH105:BH115" si="7">IF(N105="sníž. přenesená",J105,0)</f>
        <v>0</v>
      </c>
      <c r="BI105" s="145">
        <f t="shared" ref="BI105:BI115" si="8">IF(N105="nulová",J105,0)</f>
        <v>0</v>
      </c>
      <c r="BJ105" s="19" t="s">
        <v>80</v>
      </c>
      <c r="BK105" s="145">
        <f t="shared" ref="BK105:BK115" si="9">ROUND(I105*H105,2)</f>
        <v>0</v>
      </c>
      <c r="BL105" s="19" t="s">
        <v>274</v>
      </c>
      <c r="BM105" s="144" t="s">
        <v>1660</v>
      </c>
    </row>
    <row r="106" spans="2:65" s="1" customFormat="1" ht="16.5" customHeight="1">
      <c r="B106" s="34"/>
      <c r="C106" s="178" t="s">
        <v>82</v>
      </c>
      <c r="D106" s="178" t="s">
        <v>582</v>
      </c>
      <c r="E106" s="179" t="s">
        <v>1416</v>
      </c>
      <c r="F106" s="180" t="s">
        <v>1661</v>
      </c>
      <c r="G106" s="181" t="s">
        <v>269</v>
      </c>
      <c r="H106" s="182">
        <v>2</v>
      </c>
      <c r="I106" s="183"/>
      <c r="J106" s="184">
        <f t="shared" si="0"/>
        <v>0</v>
      </c>
      <c r="K106" s="180" t="s">
        <v>19</v>
      </c>
      <c r="L106" s="185"/>
      <c r="M106" s="186" t="s">
        <v>19</v>
      </c>
      <c r="N106" s="187" t="s">
        <v>43</v>
      </c>
      <c r="P106" s="142">
        <f t="shared" si="1"/>
        <v>0</v>
      </c>
      <c r="Q106" s="142">
        <v>0</v>
      </c>
      <c r="R106" s="142">
        <f t="shared" si="2"/>
        <v>0</v>
      </c>
      <c r="S106" s="142">
        <v>0</v>
      </c>
      <c r="T106" s="143">
        <f t="shared" si="3"/>
        <v>0</v>
      </c>
      <c r="AR106" s="144" t="s">
        <v>396</v>
      </c>
      <c r="AT106" s="144" t="s">
        <v>582</v>
      </c>
      <c r="AU106" s="144" t="s">
        <v>159</v>
      </c>
      <c r="AY106" s="19" t="s">
        <v>152</v>
      </c>
      <c r="BE106" s="145">
        <f t="shared" si="4"/>
        <v>0</v>
      </c>
      <c r="BF106" s="145">
        <f t="shared" si="5"/>
        <v>0</v>
      </c>
      <c r="BG106" s="145">
        <f t="shared" si="6"/>
        <v>0</v>
      </c>
      <c r="BH106" s="145">
        <f t="shared" si="7"/>
        <v>0</v>
      </c>
      <c r="BI106" s="145">
        <f t="shared" si="8"/>
        <v>0</v>
      </c>
      <c r="BJ106" s="19" t="s">
        <v>80</v>
      </c>
      <c r="BK106" s="145">
        <f t="shared" si="9"/>
        <v>0</v>
      </c>
      <c r="BL106" s="19" t="s">
        <v>274</v>
      </c>
      <c r="BM106" s="144" t="s">
        <v>1662</v>
      </c>
    </row>
    <row r="107" spans="2:65" s="1" customFormat="1" ht="66.75" customHeight="1">
      <c r="B107" s="34"/>
      <c r="C107" s="178" t="s">
        <v>95</v>
      </c>
      <c r="D107" s="178" t="s">
        <v>582</v>
      </c>
      <c r="E107" s="179" t="s">
        <v>1419</v>
      </c>
      <c r="F107" s="180" t="s">
        <v>1663</v>
      </c>
      <c r="G107" s="181" t="s">
        <v>269</v>
      </c>
      <c r="H107" s="182">
        <v>5</v>
      </c>
      <c r="I107" s="183"/>
      <c r="J107" s="184">
        <f t="shared" si="0"/>
        <v>0</v>
      </c>
      <c r="K107" s="180" t="s">
        <v>19</v>
      </c>
      <c r="L107" s="185"/>
      <c r="M107" s="186" t="s">
        <v>19</v>
      </c>
      <c r="N107" s="187" t="s">
        <v>43</v>
      </c>
      <c r="P107" s="142">
        <f t="shared" si="1"/>
        <v>0</v>
      </c>
      <c r="Q107" s="142">
        <v>0</v>
      </c>
      <c r="R107" s="142">
        <f t="shared" si="2"/>
        <v>0</v>
      </c>
      <c r="S107" s="142">
        <v>0</v>
      </c>
      <c r="T107" s="143">
        <f t="shared" si="3"/>
        <v>0</v>
      </c>
      <c r="AR107" s="144" t="s">
        <v>396</v>
      </c>
      <c r="AT107" s="144" t="s">
        <v>582</v>
      </c>
      <c r="AU107" s="144" t="s">
        <v>159</v>
      </c>
      <c r="AY107" s="19" t="s">
        <v>152</v>
      </c>
      <c r="BE107" s="145">
        <f t="shared" si="4"/>
        <v>0</v>
      </c>
      <c r="BF107" s="145">
        <f t="shared" si="5"/>
        <v>0</v>
      </c>
      <c r="BG107" s="145">
        <f t="shared" si="6"/>
        <v>0</v>
      </c>
      <c r="BH107" s="145">
        <f t="shared" si="7"/>
        <v>0</v>
      </c>
      <c r="BI107" s="145">
        <f t="shared" si="8"/>
        <v>0</v>
      </c>
      <c r="BJ107" s="19" t="s">
        <v>80</v>
      </c>
      <c r="BK107" s="145">
        <f t="shared" si="9"/>
        <v>0</v>
      </c>
      <c r="BL107" s="19" t="s">
        <v>274</v>
      </c>
      <c r="BM107" s="144" t="s">
        <v>1664</v>
      </c>
    </row>
    <row r="108" spans="2:65" s="1" customFormat="1" ht="16.5" customHeight="1">
      <c r="B108" s="34"/>
      <c r="C108" s="178" t="s">
        <v>159</v>
      </c>
      <c r="D108" s="178" t="s">
        <v>582</v>
      </c>
      <c r="E108" s="179" t="s">
        <v>1422</v>
      </c>
      <c r="F108" s="180" t="s">
        <v>1665</v>
      </c>
      <c r="G108" s="181" t="s">
        <v>269</v>
      </c>
      <c r="H108" s="182">
        <v>5</v>
      </c>
      <c r="I108" s="183"/>
      <c r="J108" s="184">
        <f t="shared" si="0"/>
        <v>0</v>
      </c>
      <c r="K108" s="180" t="s">
        <v>19</v>
      </c>
      <c r="L108" s="185"/>
      <c r="M108" s="186" t="s">
        <v>19</v>
      </c>
      <c r="N108" s="187" t="s">
        <v>43</v>
      </c>
      <c r="P108" s="142">
        <f t="shared" si="1"/>
        <v>0</v>
      </c>
      <c r="Q108" s="142">
        <v>0</v>
      </c>
      <c r="R108" s="142">
        <f t="shared" si="2"/>
        <v>0</v>
      </c>
      <c r="S108" s="142">
        <v>0</v>
      </c>
      <c r="T108" s="143">
        <f t="shared" si="3"/>
        <v>0</v>
      </c>
      <c r="AR108" s="144" t="s">
        <v>396</v>
      </c>
      <c r="AT108" s="144" t="s">
        <v>582</v>
      </c>
      <c r="AU108" s="144" t="s">
        <v>159</v>
      </c>
      <c r="AY108" s="19" t="s">
        <v>152</v>
      </c>
      <c r="BE108" s="145">
        <f t="shared" si="4"/>
        <v>0</v>
      </c>
      <c r="BF108" s="145">
        <f t="shared" si="5"/>
        <v>0</v>
      </c>
      <c r="BG108" s="145">
        <f t="shared" si="6"/>
        <v>0</v>
      </c>
      <c r="BH108" s="145">
        <f t="shared" si="7"/>
        <v>0</v>
      </c>
      <c r="BI108" s="145">
        <f t="shared" si="8"/>
        <v>0</v>
      </c>
      <c r="BJ108" s="19" t="s">
        <v>80</v>
      </c>
      <c r="BK108" s="145">
        <f t="shared" si="9"/>
        <v>0</v>
      </c>
      <c r="BL108" s="19" t="s">
        <v>274</v>
      </c>
      <c r="BM108" s="144" t="s">
        <v>1666</v>
      </c>
    </row>
    <row r="109" spans="2:65" s="1" customFormat="1" ht="66.75" customHeight="1">
      <c r="B109" s="34"/>
      <c r="C109" s="178" t="s">
        <v>184</v>
      </c>
      <c r="D109" s="178" t="s">
        <v>582</v>
      </c>
      <c r="E109" s="179" t="s">
        <v>1553</v>
      </c>
      <c r="F109" s="180" t="s">
        <v>1667</v>
      </c>
      <c r="G109" s="181" t="s">
        <v>269</v>
      </c>
      <c r="H109" s="182">
        <v>3</v>
      </c>
      <c r="I109" s="183"/>
      <c r="J109" s="184">
        <f t="shared" si="0"/>
        <v>0</v>
      </c>
      <c r="K109" s="180" t="s">
        <v>19</v>
      </c>
      <c r="L109" s="185"/>
      <c r="M109" s="186" t="s">
        <v>19</v>
      </c>
      <c r="N109" s="187" t="s">
        <v>43</v>
      </c>
      <c r="P109" s="142">
        <f t="shared" si="1"/>
        <v>0</v>
      </c>
      <c r="Q109" s="142">
        <v>0</v>
      </c>
      <c r="R109" s="142">
        <f t="shared" si="2"/>
        <v>0</v>
      </c>
      <c r="S109" s="142">
        <v>0</v>
      </c>
      <c r="T109" s="143">
        <f t="shared" si="3"/>
        <v>0</v>
      </c>
      <c r="AR109" s="144" t="s">
        <v>396</v>
      </c>
      <c r="AT109" s="144" t="s">
        <v>582</v>
      </c>
      <c r="AU109" s="144" t="s">
        <v>159</v>
      </c>
      <c r="AY109" s="19" t="s">
        <v>152</v>
      </c>
      <c r="BE109" s="145">
        <f t="shared" si="4"/>
        <v>0</v>
      </c>
      <c r="BF109" s="145">
        <f t="shared" si="5"/>
        <v>0</v>
      </c>
      <c r="BG109" s="145">
        <f t="shared" si="6"/>
        <v>0</v>
      </c>
      <c r="BH109" s="145">
        <f t="shared" si="7"/>
        <v>0</v>
      </c>
      <c r="BI109" s="145">
        <f t="shared" si="8"/>
        <v>0</v>
      </c>
      <c r="BJ109" s="19" t="s">
        <v>80</v>
      </c>
      <c r="BK109" s="145">
        <f t="shared" si="9"/>
        <v>0</v>
      </c>
      <c r="BL109" s="19" t="s">
        <v>274</v>
      </c>
      <c r="BM109" s="144" t="s">
        <v>1668</v>
      </c>
    </row>
    <row r="110" spans="2:65" s="1" customFormat="1" ht="16.5" customHeight="1">
      <c r="B110" s="34"/>
      <c r="C110" s="178" t="s">
        <v>191</v>
      </c>
      <c r="D110" s="178" t="s">
        <v>582</v>
      </c>
      <c r="E110" s="179" t="s">
        <v>1555</v>
      </c>
      <c r="F110" s="180" t="s">
        <v>1665</v>
      </c>
      <c r="G110" s="181" t="s">
        <v>269</v>
      </c>
      <c r="H110" s="182">
        <v>3</v>
      </c>
      <c r="I110" s="183"/>
      <c r="J110" s="184">
        <f t="shared" si="0"/>
        <v>0</v>
      </c>
      <c r="K110" s="180" t="s">
        <v>19</v>
      </c>
      <c r="L110" s="185"/>
      <c r="M110" s="186" t="s">
        <v>19</v>
      </c>
      <c r="N110" s="187" t="s">
        <v>43</v>
      </c>
      <c r="P110" s="142">
        <f t="shared" si="1"/>
        <v>0</v>
      </c>
      <c r="Q110" s="142">
        <v>0</v>
      </c>
      <c r="R110" s="142">
        <f t="shared" si="2"/>
        <v>0</v>
      </c>
      <c r="S110" s="142">
        <v>0</v>
      </c>
      <c r="T110" s="143">
        <f t="shared" si="3"/>
        <v>0</v>
      </c>
      <c r="AR110" s="144" t="s">
        <v>396</v>
      </c>
      <c r="AT110" s="144" t="s">
        <v>582</v>
      </c>
      <c r="AU110" s="144" t="s">
        <v>159</v>
      </c>
      <c r="AY110" s="19" t="s">
        <v>152</v>
      </c>
      <c r="BE110" s="145">
        <f t="shared" si="4"/>
        <v>0</v>
      </c>
      <c r="BF110" s="145">
        <f t="shared" si="5"/>
        <v>0</v>
      </c>
      <c r="BG110" s="145">
        <f t="shared" si="6"/>
        <v>0</v>
      </c>
      <c r="BH110" s="145">
        <f t="shared" si="7"/>
        <v>0</v>
      </c>
      <c r="BI110" s="145">
        <f t="shared" si="8"/>
        <v>0</v>
      </c>
      <c r="BJ110" s="19" t="s">
        <v>80</v>
      </c>
      <c r="BK110" s="145">
        <f t="shared" si="9"/>
        <v>0</v>
      </c>
      <c r="BL110" s="19" t="s">
        <v>274</v>
      </c>
      <c r="BM110" s="144" t="s">
        <v>1669</v>
      </c>
    </row>
    <row r="111" spans="2:65" s="1" customFormat="1" ht="24.15" customHeight="1">
      <c r="B111" s="34"/>
      <c r="C111" s="178" t="s">
        <v>196</v>
      </c>
      <c r="D111" s="178" t="s">
        <v>582</v>
      </c>
      <c r="E111" s="179" t="s">
        <v>1558</v>
      </c>
      <c r="F111" s="180" t="s">
        <v>1670</v>
      </c>
      <c r="G111" s="181" t="s">
        <v>269</v>
      </c>
      <c r="H111" s="182">
        <v>6</v>
      </c>
      <c r="I111" s="183"/>
      <c r="J111" s="184">
        <f t="shared" si="0"/>
        <v>0</v>
      </c>
      <c r="K111" s="180" t="s">
        <v>19</v>
      </c>
      <c r="L111" s="185"/>
      <c r="M111" s="186" t="s">
        <v>19</v>
      </c>
      <c r="N111" s="187" t="s">
        <v>43</v>
      </c>
      <c r="P111" s="142">
        <f t="shared" si="1"/>
        <v>0</v>
      </c>
      <c r="Q111" s="142">
        <v>0</v>
      </c>
      <c r="R111" s="142">
        <f t="shared" si="2"/>
        <v>0</v>
      </c>
      <c r="S111" s="142">
        <v>0</v>
      </c>
      <c r="T111" s="143">
        <f t="shared" si="3"/>
        <v>0</v>
      </c>
      <c r="AR111" s="144" t="s">
        <v>396</v>
      </c>
      <c r="AT111" s="144" t="s">
        <v>582</v>
      </c>
      <c r="AU111" s="144" t="s">
        <v>159</v>
      </c>
      <c r="AY111" s="19" t="s">
        <v>152</v>
      </c>
      <c r="BE111" s="145">
        <f t="shared" si="4"/>
        <v>0</v>
      </c>
      <c r="BF111" s="145">
        <f t="shared" si="5"/>
        <v>0</v>
      </c>
      <c r="BG111" s="145">
        <f t="shared" si="6"/>
        <v>0</v>
      </c>
      <c r="BH111" s="145">
        <f t="shared" si="7"/>
        <v>0</v>
      </c>
      <c r="BI111" s="145">
        <f t="shared" si="8"/>
        <v>0</v>
      </c>
      <c r="BJ111" s="19" t="s">
        <v>80</v>
      </c>
      <c r="BK111" s="145">
        <f t="shared" si="9"/>
        <v>0</v>
      </c>
      <c r="BL111" s="19" t="s">
        <v>274</v>
      </c>
      <c r="BM111" s="144" t="s">
        <v>1671</v>
      </c>
    </row>
    <row r="112" spans="2:65" s="1" customFormat="1" ht="16.5" customHeight="1">
      <c r="B112" s="34"/>
      <c r="C112" s="178" t="s">
        <v>203</v>
      </c>
      <c r="D112" s="178" t="s">
        <v>582</v>
      </c>
      <c r="E112" s="179" t="s">
        <v>1561</v>
      </c>
      <c r="F112" s="180" t="s">
        <v>1672</v>
      </c>
      <c r="G112" s="181" t="s">
        <v>269</v>
      </c>
      <c r="H112" s="182">
        <v>5</v>
      </c>
      <c r="I112" s="183"/>
      <c r="J112" s="184">
        <f t="shared" si="0"/>
        <v>0</v>
      </c>
      <c r="K112" s="180" t="s">
        <v>19</v>
      </c>
      <c r="L112" s="185"/>
      <c r="M112" s="186" t="s">
        <v>19</v>
      </c>
      <c r="N112" s="187" t="s">
        <v>43</v>
      </c>
      <c r="P112" s="142">
        <f t="shared" si="1"/>
        <v>0</v>
      </c>
      <c r="Q112" s="142">
        <v>0</v>
      </c>
      <c r="R112" s="142">
        <f t="shared" si="2"/>
        <v>0</v>
      </c>
      <c r="S112" s="142">
        <v>0</v>
      </c>
      <c r="T112" s="143">
        <f t="shared" si="3"/>
        <v>0</v>
      </c>
      <c r="AR112" s="144" t="s">
        <v>396</v>
      </c>
      <c r="AT112" s="144" t="s">
        <v>582</v>
      </c>
      <c r="AU112" s="144" t="s">
        <v>159</v>
      </c>
      <c r="AY112" s="19" t="s">
        <v>152</v>
      </c>
      <c r="BE112" s="145">
        <f t="shared" si="4"/>
        <v>0</v>
      </c>
      <c r="BF112" s="145">
        <f t="shared" si="5"/>
        <v>0</v>
      </c>
      <c r="BG112" s="145">
        <f t="shared" si="6"/>
        <v>0</v>
      </c>
      <c r="BH112" s="145">
        <f t="shared" si="7"/>
        <v>0</v>
      </c>
      <c r="BI112" s="145">
        <f t="shared" si="8"/>
        <v>0</v>
      </c>
      <c r="BJ112" s="19" t="s">
        <v>80</v>
      </c>
      <c r="BK112" s="145">
        <f t="shared" si="9"/>
        <v>0</v>
      </c>
      <c r="BL112" s="19" t="s">
        <v>274</v>
      </c>
      <c r="BM112" s="144" t="s">
        <v>1673</v>
      </c>
    </row>
    <row r="113" spans="2:65" s="1" customFormat="1" ht="78" customHeight="1">
      <c r="B113" s="34"/>
      <c r="C113" s="178" t="s">
        <v>219</v>
      </c>
      <c r="D113" s="178" t="s">
        <v>582</v>
      </c>
      <c r="E113" s="179" t="s">
        <v>1564</v>
      </c>
      <c r="F113" s="180" t="s">
        <v>1674</v>
      </c>
      <c r="G113" s="181" t="s">
        <v>269</v>
      </c>
      <c r="H113" s="182">
        <v>1</v>
      </c>
      <c r="I113" s="183"/>
      <c r="J113" s="184">
        <f t="shared" si="0"/>
        <v>0</v>
      </c>
      <c r="K113" s="180" t="s">
        <v>19</v>
      </c>
      <c r="L113" s="185"/>
      <c r="M113" s="186" t="s">
        <v>19</v>
      </c>
      <c r="N113" s="187" t="s">
        <v>43</v>
      </c>
      <c r="P113" s="142">
        <f t="shared" si="1"/>
        <v>0</v>
      </c>
      <c r="Q113" s="142">
        <v>0</v>
      </c>
      <c r="R113" s="142">
        <f t="shared" si="2"/>
        <v>0</v>
      </c>
      <c r="S113" s="142">
        <v>0</v>
      </c>
      <c r="T113" s="143">
        <f t="shared" si="3"/>
        <v>0</v>
      </c>
      <c r="AR113" s="144" t="s">
        <v>396</v>
      </c>
      <c r="AT113" s="144" t="s">
        <v>582</v>
      </c>
      <c r="AU113" s="144" t="s">
        <v>159</v>
      </c>
      <c r="AY113" s="19" t="s">
        <v>152</v>
      </c>
      <c r="BE113" s="145">
        <f t="shared" si="4"/>
        <v>0</v>
      </c>
      <c r="BF113" s="145">
        <f t="shared" si="5"/>
        <v>0</v>
      </c>
      <c r="BG113" s="145">
        <f t="shared" si="6"/>
        <v>0</v>
      </c>
      <c r="BH113" s="145">
        <f t="shared" si="7"/>
        <v>0</v>
      </c>
      <c r="BI113" s="145">
        <f t="shared" si="8"/>
        <v>0</v>
      </c>
      <c r="BJ113" s="19" t="s">
        <v>80</v>
      </c>
      <c r="BK113" s="145">
        <f t="shared" si="9"/>
        <v>0</v>
      </c>
      <c r="BL113" s="19" t="s">
        <v>274</v>
      </c>
      <c r="BM113" s="144" t="s">
        <v>1675</v>
      </c>
    </row>
    <row r="114" spans="2:65" s="1" customFormat="1" ht="16.5" customHeight="1">
      <c r="B114" s="34"/>
      <c r="C114" s="178" t="s">
        <v>227</v>
      </c>
      <c r="D114" s="178" t="s">
        <v>582</v>
      </c>
      <c r="E114" s="179" t="s">
        <v>1567</v>
      </c>
      <c r="F114" s="180" t="s">
        <v>1676</v>
      </c>
      <c r="G114" s="181" t="s">
        <v>269</v>
      </c>
      <c r="H114" s="182">
        <v>1</v>
      </c>
      <c r="I114" s="183"/>
      <c r="J114" s="184">
        <f t="shared" si="0"/>
        <v>0</v>
      </c>
      <c r="K114" s="180" t="s">
        <v>19</v>
      </c>
      <c r="L114" s="185"/>
      <c r="M114" s="186" t="s">
        <v>19</v>
      </c>
      <c r="N114" s="187" t="s">
        <v>43</v>
      </c>
      <c r="P114" s="142">
        <f t="shared" si="1"/>
        <v>0</v>
      </c>
      <c r="Q114" s="142">
        <v>0</v>
      </c>
      <c r="R114" s="142">
        <f t="shared" si="2"/>
        <v>0</v>
      </c>
      <c r="S114" s="142">
        <v>0</v>
      </c>
      <c r="T114" s="143">
        <f t="shared" si="3"/>
        <v>0</v>
      </c>
      <c r="AR114" s="144" t="s">
        <v>396</v>
      </c>
      <c r="AT114" s="144" t="s">
        <v>582</v>
      </c>
      <c r="AU114" s="144" t="s">
        <v>159</v>
      </c>
      <c r="AY114" s="19" t="s">
        <v>152</v>
      </c>
      <c r="BE114" s="145">
        <f t="shared" si="4"/>
        <v>0</v>
      </c>
      <c r="BF114" s="145">
        <f t="shared" si="5"/>
        <v>0</v>
      </c>
      <c r="BG114" s="145">
        <f t="shared" si="6"/>
        <v>0</v>
      </c>
      <c r="BH114" s="145">
        <f t="shared" si="7"/>
        <v>0</v>
      </c>
      <c r="BI114" s="145">
        <f t="shared" si="8"/>
        <v>0</v>
      </c>
      <c r="BJ114" s="19" t="s">
        <v>80</v>
      </c>
      <c r="BK114" s="145">
        <f t="shared" si="9"/>
        <v>0</v>
      </c>
      <c r="BL114" s="19" t="s">
        <v>274</v>
      </c>
      <c r="BM114" s="144" t="s">
        <v>1677</v>
      </c>
    </row>
    <row r="115" spans="2:65" s="1" customFormat="1" ht="16.5" customHeight="1">
      <c r="B115" s="34"/>
      <c r="C115" s="178" t="s">
        <v>238</v>
      </c>
      <c r="D115" s="178" t="s">
        <v>582</v>
      </c>
      <c r="E115" s="179" t="s">
        <v>1570</v>
      </c>
      <c r="F115" s="180" t="s">
        <v>1473</v>
      </c>
      <c r="G115" s="181" t="s">
        <v>222</v>
      </c>
      <c r="H115" s="182">
        <v>1</v>
      </c>
      <c r="I115" s="183"/>
      <c r="J115" s="184">
        <f t="shared" si="0"/>
        <v>0</v>
      </c>
      <c r="K115" s="180" t="s">
        <v>19</v>
      </c>
      <c r="L115" s="185"/>
      <c r="M115" s="186" t="s">
        <v>19</v>
      </c>
      <c r="N115" s="187" t="s">
        <v>43</v>
      </c>
      <c r="P115" s="142">
        <f t="shared" si="1"/>
        <v>0</v>
      </c>
      <c r="Q115" s="142">
        <v>0</v>
      </c>
      <c r="R115" s="142">
        <f t="shared" si="2"/>
        <v>0</v>
      </c>
      <c r="S115" s="142">
        <v>0</v>
      </c>
      <c r="T115" s="143">
        <f t="shared" si="3"/>
        <v>0</v>
      </c>
      <c r="AR115" s="144" t="s">
        <v>396</v>
      </c>
      <c r="AT115" s="144" t="s">
        <v>582</v>
      </c>
      <c r="AU115" s="144" t="s">
        <v>159</v>
      </c>
      <c r="AY115" s="19" t="s">
        <v>152</v>
      </c>
      <c r="BE115" s="145">
        <f t="shared" si="4"/>
        <v>0</v>
      </c>
      <c r="BF115" s="145">
        <f t="shared" si="5"/>
        <v>0</v>
      </c>
      <c r="BG115" s="145">
        <f t="shared" si="6"/>
        <v>0</v>
      </c>
      <c r="BH115" s="145">
        <f t="shared" si="7"/>
        <v>0</v>
      </c>
      <c r="BI115" s="145">
        <f t="shared" si="8"/>
        <v>0</v>
      </c>
      <c r="BJ115" s="19" t="s">
        <v>80</v>
      </c>
      <c r="BK115" s="145">
        <f t="shared" si="9"/>
        <v>0</v>
      </c>
      <c r="BL115" s="19" t="s">
        <v>274</v>
      </c>
      <c r="BM115" s="144" t="s">
        <v>1678</v>
      </c>
    </row>
    <row r="116" spans="2:65" s="16" customFormat="1" ht="20.9" customHeight="1">
      <c r="B116" s="192"/>
      <c r="D116" s="193" t="s">
        <v>71</v>
      </c>
      <c r="E116" s="193" t="s">
        <v>1425</v>
      </c>
      <c r="F116" s="193" t="s">
        <v>1604</v>
      </c>
      <c r="I116" s="194"/>
      <c r="J116" s="195">
        <f>BK116</f>
        <v>0</v>
      </c>
      <c r="L116" s="192"/>
      <c r="M116" s="196"/>
      <c r="P116" s="197">
        <f>P117</f>
        <v>0</v>
      </c>
      <c r="R116" s="197">
        <f>R117</f>
        <v>0</v>
      </c>
      <c r="T116" s="198">
        <f>T117</f>
        <v>0</v>
      </c>
      <c r="AR116" s="193" t="s">
        <v>80</v>
      </c>
      <c r="AT116" s="199" t="s">
        <v>71</v>
      </c>
      <c r="AU116" s="199" t="s">
        <v>95</v>
      </c>
      <c r="AY116" s="193" t="s">
        <v>152</v>
      </c>
      <c r="BK116" s="200">
        <f>BK117</f>
        <v>0</v>
      </c>
    </row>
    <row r="117" spans="2:65" s="1" customFormat="1" ht="16.5" customHeight="1">
      <c r="B117" s="34"/>
      <c r="C117" s="178" t="s">
        <v>8</v>
      </c>
      <c r="D117" s="178" t="s">
        <v>582</v>
      </c>
      <c r="E117" s="179" t="s">
        <v>1427</v>
      </c>
      <c r="F117" s="180" t="s">
        <v>1456</v>
      </c>
      <c r="G117" s="181" t="s">
        <v>416</v>
      </c>
      <c r="H117" s="182">
        <v>480</v>
      </c>
      <c r="I117" s="183"/>
      <c r="J117" s="184">
        <f>ROUND(I117*H117,2)</f>
        <v>0</v>
      </c>
      <c r="K117" s="180" t="s">
        <v>19</v>
      </c>
      <c r="L117" s="185"/>
      <c r="M117" s="186" t="s">
        <v>19</v>
      </c>
      <c r="N117" s="187" t="s">
        <v>43</v>
      </c>
      <c r="P117" s="142">
        <f>O117*H117</f>
        <v>0</v>
      </c>
      <c r="Q117" s="142">
        <v>0</v>
      </c>
      <c r="R117" s="142">
        <f>Q117*H117</f>
        <v>0</v>
      </c>
      <c r="S117" s="142">
        <v>0</v>
      </c>
      <c r="T117" s="143">
        <f>S117*H117</f>
        <v>0</v>
      </c>
      <c r="AR117" s="144" t="s">
        <v>396</v>
      </c>
      <c r="AT117" s="144" t="s">
        <v>582</v>
      </c>
      <c r="AU117" s="144" t="s">
        <v>159</v>
      </c>
      <c r="AY117" s="19" t="s">
        <v>152</v>
      </c>
      <c r="BE117" s="145">
        <f>IF(N117="základní",J117,0)</f>
        <v>0</v>
      </c>
      <c r="BF117" s="145">
        <f>IF(N117="snížená",J117,0)</f>
        <v>0</v>
      </c>
      <c r="BG117" s="145">
        <f>IF(N117="zákl. přenesená",J117,0)</f>
        <v>0</v>
      </c>
      <c r="BH117" s="145">
        <f>IF(N117="sníž. přenesená",J117,0)</f>
        <v>0</v>
      </c>
      <c r="BI117" s="145">
        <f>IF(N117="nulová",J117,0)</f>
        <v>0</v>
      </c>
      <c r="BJ117" s="19" t="s">
        <v>80</v>
      </c>
      <c r="BK117" s="145">
        <f>ROUND(I117*H117,2)</f>
        <v>0</v>
      </c>
      <c r="BL117" s="19" t="s">
        <v>274</v>
      </c>
      <c r="BM117" s="144" t="s">
        <v>1679</v>
      </c>
    </row>
    <row r="118" spans="2:65" s="11" customFormat="1" ht="20.9" customHeight="1">
      <c r="B118" s="121"/>
      <c r="D118" s="122" t="s">
        <v>71</v>
      </c>
      <c r="E118" s="131" t="s">
        <v>1475</v>
      </c>
      <c r="F118" s="131" t="s">
        <v>1680</v>
      </c>
      <c r="I118" s="124"/>
      <c r="J118" s="132">
        <f>BK118</f>
        <v>0</v>
      </c>
      <c r="L118" s="121"/>
      <c r="M118" s="126"/>
      <c r="P118" s="127">
        <f>P119+P131+P133</f>
        <v>0</v>
      </c>
      <c r="R118" s="127">
        <f>R119+R131+R133</f>
        <v>0</v>
      </c>
      <c r="T118" s="128">
        <f>T119+T131+T133</f>
        <v>0</v>
      </c>
      <c r="AR118" s="122" t="s">
        <v>82</v>
      </c>
      <c r="AT118" s="129" t="s">
        <v>71</v>
      </c>
      <c r="AU118" s="129" t="s">
        <v>82</v>
      </c>
      <c r="AY118" s="122" t="s">
        <v>152</v>
      </c>
      <c r="BK118" s="130">
        <f>BK119+BK131+BK133</f>
        <v>0</v>
      </c>
    </row>
    <row r="119" spans="2:65" s="16" customFormat="1" ht="20.9" customHeight="1">
      <c r="B119" s="192"/>
      <c r="D119" s="193" t="s">
        <v>71</v>
      </c>
      <c r="E119" s="193" t="s">
        <v>1477</v>
      </c>
      <c r="F119" s="193" t="s">
        <v>1658</v>
      </c>
      <c r="I119" s="194"/>
      <c r="J119" s="195">
        <f>BK119</f>
        <v>0</v>
      </c>
      <c r="L119" s="192"/>
      <c r="M119" s="196"/>
      <c r="P119" s="197">
        <f>SUM(P120:P130)</f>
        <v>0</v>
      </c>
      <c r="R119" s="197">
        <f>SUM(R120:R130)</f>
        <v>0</v>
      </c>
      <c r="T119" s="198">
        <f>SUM(T120:T130)</f>
        <v>0</v>
      </c>
      <c r="AR119" s="193" t="s">
        <v>80</v>
      </c>
      <c r="AT119" s="199" t="s">
        <v>71</v>
      </c>
      <c r="AU119" s="199" t="s">
        <v>95</v>
      </c>
      <c r="AY119" s="193" t="s">
        <v>152</v>
      </c>
      <c r="BK119" s="200">
        <f>SUM(BK120:BK130)</f>
        <v>0</v>
      </c>
    </row>
    <row r="120" spans="2:65" s="1" customFormat="1" ht="78" customHeight="1">
      <c r="B120" s="34"/>
      <c r="C120" s="133" t="s">
        <v>251</v>
      </c>
      <c r="D120" s="133" t="s">
        <v>154</v>
      </c>
      <c r="E120" s="134" t="s">
        <v>1478</v>
      </c>
      <c r="F120" s="135" t="s">
        <v>1659</v>
      </c>
      <c r="G120" s="136" t="s">
        <v>269</v>
      </c>
      <c r="H120" s="137">
        <v>1</v>
      </c>
      <c r="I120" s="138"/>
      <c r="J120" s="139">
        <f t="shared" ref="J120:J130" si="10">ROUND(I120*H120,2)</f>
        <v>0</v>
      </c>
      <c r="K120" s="135" t="s">
        <v>19</v>
      </c>
      <c r="L120" s="34"/>
      <c r="M120" s="140" t="s">
        <v>19</v>
      </c>
      <c r="N120" s="141" t="s">
        <v>43</v>
      </c>
      <c r="P120" s="142">
        <f t="shared" ref="P120:P130" si="11">O120*H120</f>
        <v>0</v>
      </c>
      <c r="Q120" s="142">
        <v>0</v>
      </c>
      <c r="R120" s="142">
        <f t="shared" ref="R120:R130" si="12">Q120*H120</f>
        <v>0</v>
      </c>
      <c r="S120" s="142">
        <v>0</v>
      </c>
      <c r="T120" s="143">
        <f t="shared" ref="T120:T130" si="13">S120*H120</f>
        <v>0</v>
      </c>
      <c r="AR120" s="144" t="s">
        <v>274</v>
      </c>
      <c r="AT120" s="144" t="s">
        <v>154</v>
      </c>
      <c r="AU120" s="144" t="s">
        <v>159</v>
      </c>
      <c r="AY120" s="19" t="s">
        <v>152</v>
      </c>
      <c r="BE120" s="145">
        <f t="shared" ref="BE120:BE130" si="14">IF(N120="základní",J120,0)</f>
        <v>0</v>
      </c>
      <c r="BF120" s="145">
        <f t="shared" ref="BF120:BF130" si="15">IF(N120="snížená",J120,0)</f>
        <v>0</v>
      </c>
      <c r="BG120" s="145">
        <f t="shared" ref="BG120:BG130" si="16">IF(N120="zákl. přenesená",J120,0)</f>
        <v>0</v>
      </c>
      <c r="BH120" s="145">
        <f t="shared" ref="BH120:BH130" si="17">IF(N120="sníž. přenesená",J120,0)</f>
        <v>0</v>
      </c>
      <c r="BI120" s="145">
        <f t="shared" ref="BI120:BI130" si="18">IF(N120="nulová",J120,0)</f>
        <v>0</v>
      </c>
      <c r="BJ120" s="19" t="s">
        <v>80</v>
      </c>
      <c r="BK120" s="145">
        <f t="shared" ref="BK120:BK130" si="19">ROUND(I120*H120,2)</f>
        <v>0</v>
      </c>
      <c r="BL120" s="19" t="s">
        <v>274</v>
      </c>
      <c r="BM120" s="144" t="s">
        <v>1681</v>
      </c>
    </row>
    <row r="121" spans="2:65" s="1" customFormat="1" ht="16.5" customHeight="1">
      <c r="B121" s="34"/>
      <c r="C121" s="133" t="s">
        <v>261</v>
      </c>
      <c r="D121" s="133" t="s">
        <v>154</v>
      </c>
      <c r="E121" s="134" t="s">
        <v>1480</v>
      </c>
      <c r="F121" s="135" t="s">
        <v>1661</v>
      </c>
      <c r="G121" s="136" t="s">
        <v>269</v>
      </c>
      <c r="H121" s="137">
        <v>2</v>
      </c>
      <c r="I121" s="138"/>
      <c r="J121" s="139">
        <f t="shared" si="10"/>
        <v>0</v>
      </c>
      <c r="K121" s="135" t="s">
        <v>19</v>
      </c>
      <c r="L121" s="34"/>
      <c r="M121" s="140" t="s">
        <v>19</v>
      </c>
      <c r="N121" s="141" t="s">
        <v>43</v>
      </c>
      <c r="P121" s="142">
        <f t="shared" si="11"/>
        <v>0</v>
      </c>
      <c r="Q121" s="142">
        <v>0</v>
      </c>
      <c r="R121" s="142">
        <f t="shared" si="12"/>
        <v>0</v>
      </c>
      <c r="S121" s="142">
        <v>0</v>
      </c>
      <c r="T121" s="143">
        <f t="shared" si="13"/>
        <v>0</v>
      </c>
      <c r="AR121" s="144" t="s">
        <v>274</v>
      </c>
      <c r="AT121" s="144" t="s">
        <v>154</v>
      </c>
      <c r="AU121" s="144" t="s">
        <v>159</v>
      </c>
      <c r="AY121" s="19" t="s">
        <v>152</v>
      </c>
      <c r="BE121" s="145">
        <f t="shared" si="14"/>
        <v>0</v>
      </c>
      <c r="BF121" s="145">
        <f t="shared" si="15"/>
        <v>0</v>
      </c>
      <c r="BG121" s="145">
        <f t="shared" si="16"/>
        <v>0</v>
      </c>
      <c r="BH121" s="145">
        <f t="shared" si="17"/>
        <v>0</v>
      </c>
      <c r="BI121" s="145">
        <f t="shared" si="18"/>
        <v>0</v>
      </c>
      <c r="BJ121" s="19" t="s">
        <v>80</v>
      </c>
      <c r="BK121" s="145">
        <f t="shared" si="19"/>
        <v>0</v>
      </c>
      <c r="BL121" s="19" t="s">
        <v>274</v>
      </c>
      <c r="BM121" s="144" t="s">
        <v>1682</v>
      </c>
    </row>
    <row r="122" spans="2:65" s="1" customFormat="1" ht="66.75" customHeight="1">
      <c r="B122" s="34"/>
      <c r="C122" s="133" t="s">
        <v>266</v>
      </c>
      <c r="D122" s="133" t="s">
        <v>154</v>
      </c>
      <c r="E122" s="134" t="s">
        <v>1482</v>
      </c>
      <c r="F122" s="135" t="s">
        <v>1663</v>
      </c>
      <c r="G122" s="136" t="s">
        <v>269</v>
      </c>
      <c r="H122" s="137">
        <v>5</v>
      </c>
      <c r="I122" s="138"/>
      <c r="J122" s="139">
        <f t="shared" si="10"/>
        <v>0</v>
      </c>
      <c r="K122" s="135" t="s">
        <v>19</v>
      </c>
      <c r="L122" s="34"/>
      <c r="M122" s="140" t="s">
        <v>19</v>
      </c>
      <c r="N122" s="141" t="s">
        <v>43</v>
      </c>
      <c r="P122" s="142">
        <f t="shared" si="11"/>
        <v>0</v>
      </c>
      <c r="Q122" s="142">
        <v>0</v>
      </c>
      <c r="R122" s="142">
        <f t="shared" si="12"/>
        <v>0</v>
      </c>
      <c r="S122" s="142">
        <v>0</v>
      </c>
      <c r="T122" s="143">
        <f t="shared" si="13"/>
        <v>0</v>
      </c>
      <c r="AR122" s="144" t="s">
        <v>274</v>
      </c>
      <c r="AT122" s="144" t="s">
        <v>154</v>
      </c>
      <c r="AU122" s="144" t="s">
        <v>159</v>
      </c>
      <c r="AY122" s="19" t="s">
        <v>152</v>
      </c>
      <c r="BE122" s="145">
        <f t="shared" si="14"/>
        <v>0</v>
      </c>
      <c r="BF122" s="145">
        <f t="shared" si="15"/>
        <v>0</v>
      </c>
      <c r="BG122" s="145">
        <f t="shared" si="16"/>
        <v>0</v>
      </c>
      <c r="BH122" s="145">
        <f t="shared" si="17"/>
        <v>0</v>
      </c>
      <c r="BI122" s="145">
        <f t="shared" si="18"/>
        <v>0</v>
      </c>
      <c r="BJ122" s="19" t="s">
        <v>80</v>
      </c>
      <c r="BK122" s="145">
        <f t="shared" si="19"/>
        <v>0</v>
      </c>
      <c r="BL122" s="19" t="s">
        <v>274</v>
      </c>
      <c r="BM122" s="144" t="s">
        <v>1683</v>
      </c>
    </row>
    <row r="123" spans="2:65" s="1" customFormat="1" ht="16.5" customHeight="1">
      <c r="B123" s="34"/>
      <c r="C123" s="133" t="s">
        <v>274</v>
      </c>
      <c r="D123" s="133" t="s">
        <v>154</v>
      </c>
      <c r="E123" s="134" t="s">
        <v>1484</v>
      </c>
      <c r="F123" s="135" t="s">
        <v>1665</v>
      </c>
      <c r="G123" s="136" t="s">
        <v>269</v>
      </c>
      <c r="H123" s="137">
        <v>5</v>
      </c>
      <c r="I123" s="138"/>
      <c r="J123" s="139">
        <f t="shared" si="10"/>
        <v>0</v>
      </c>
      <c r="K123" s="135" t="s">
        <v>19</v>
      </c>
      <c r="L123" s="34"/>
      <c r="M123" s="140" t="s">
        <v>19</v>
      </c>
      <c r="N123" s="141" t="s">
        <v>43</v>
      </c>
      <c r="P123" s="142">
        <f t="shared" si="11"/>
        <v>0</v>
      </c>
      <c r="Q123" s="142">
        <v>0</v>
      </c>
      <c r="R123" s="142">
        <f t="shared" si="12"/>
        <v>0</v>
      </c>
      <c r="S123" s="142">
        <v>0</v>
      </c>
      <c r="T123" s="143">
        <f t="shared" si="13"/>
        <v>0</v>
      </c>
      <c r="AR123" s="144" t="s">
        <v>274</v>
      </c>
      <c r="AT123" s="144" t="s">
        <v>154</v>
      </c>
      <c r="AU123" s="144" t="s">
        <v>159</v>
      </c>
      <c r="AY123" s="19" t="s">
        <v>152</v>
      </c>
      <c r="BE123" s="145">
        <f t="shared" si="14"/>
        <v>0</v>
      </c>
      <c r="BF123" s="145">
        <f t="shared" si="15"/>
        <v>0</v>
      </c>
      <c r="BG123" s="145">
        <f t="shared" si="16"/>
        <v>0</v>
      </c>
      <c r="BH123" s="145">
        <f t="shared" si="17"/>
        <v>0</v>
      </c>
      <c r="BI123" s="145">
        <f t="shared" si="18"/>
        <v>0</v>
      </c>
      <c r="BJ123" s="19" t="s">
        <v>80</v>
      </c>
      <c r="BK123" s="145">
        <f t="shared" si="19"/>
        <v>0</v>
      </c>
      <c r="BL123" s="19" t="s">
        <v>274</v>
      </c>
      <c r="BM123" s="144" t="s">
        <v>1684</v>
      </c>
    </row>
    <row r="124" spans="2:65" s="1" customFormat="1" ht="66.75" customHeight="1">
      <c r="B124" s="34"/>
      <c r="C124" s="133" t="s">
        <v>279</v>
      </c>
      <c r="D124" s="133" t="s">
        <v>154</v>
      </c>
      <c r="E124" s="134" t="s">
        <v>1611</v>
      </c>
      <c r="F124" s="135" t="s">
        <v>1667</v>
      </c>
      <c r="G124" s="136" t="s">
        <v>269</v>
      </c>
      <c r="H124" s="137">
        <v>3</v>
      </c>
      <c r="I124" s="138"/>
      <c r="J124" s="139">
        <f t="shared" si="10"/>
        <v>0</v>
      </c>
      <c r="K124" s="135" t="s">
        <v>19</v>
      </c>
      <c r="L124" s="34"/>
      <c r="M124" s="140" t="s">
        <v>19</v>
      </c>
      <c r="N124" s="141" t="s">
        <v>43</v>
      </c>
      <c r="P124" s="142">
        <f t="shared" si="11"/>
        <v>0</v>
      </c>
      <c r="Q124" s="142">
        <v>0</v>
      </c>
      <c r="R124" s="142">
        <f t="shared" si="12"/>
        <v>0</v>
      </c>
      <c r="S124" s="142">
        <v>0</v>
      </c>
      <c r="T124" s="143">
        <f t="shared" si="13"/>
        <v>0</v>
      </c>
      <c r="AR124" s="144" t="s">
        <v>274</v>
      </c>
      <c r="AT124" s="144" t="s">
        <v>154</v>
      </c>
      <c r="AU124" s="144" t="s">
        <v>159</v>
      </c>
      <c r="AY124" s="19" t="s">
        <v>152</v>
      </c>
      <c r="BE124" s="145">
        <f t="shared" si="14"/>
        <v>0</v>
      </c>
      <c r="BF124" s="145">
        <f t="shared" si="15"/>
        <v>0</v>
      </c>
      <c r="BG124" s="145">
        <f t="shared" si="16"/>
        <v>0</v>
      </c>
      <c r="BH124" s="145">
        <f t="shared" si="17"/>
        <v>0</v>
      </c>
      <c r="BI124" s="145">
        <f t="shared" si="18"/>
        <v>0</v>
      </c>
      <c r="BJ124" s="19" t="s">
        <v>80</v>
      </c>
      <c r="BK124" s="145">
        <f t="shared" si="19"/>
        <v>0</v>
      </c>
      <c r="BL124" s="19" t="s">
        <v>274</v>
      </c>
      <c r="BM124" s="144" t="s">
        <v>1685</v>
      </c>
    </row>
    <row r="125" spans="2:65" s="1" customFormat="1" ht="16.5" customHeight="1">
      <c r="B125" s="34"/>
      <c r="C125" s="133" t="s">
        <v>299</v>
      </c>
      <c r="D125" s="133" t="s">
        <v>154</v>
      </c>
      <c r="E125" s="134" t="s">
        <v>1613</v>
      </c>
      <c r="F125" s="135" t="s">
        <v>1665</v>
      </c>
      <c r="G125" s="136" t="s">
        <v>269</v>
      </c>
      <c r="H125" s="137">
        <v>3</v>
      </c>
      <c r="I125" s="138"/>
      <c r="J125" s="139">
        <f t="shared" si="10"/>
        <v>0</v>
      </c>
      <c r="K125" s="135" t="s">
        <v>19</v>
      </c>
      <c r="L125" s="34"/>
      <c r="M125" s="140" t="s">
        <v>19</v>
      </c>
      <c r="N125" s="141" t="s">
        <v>43</v>
      </c>
      <c r="P125" s="142">
        <f t="shared" si="11"/>
        <v>0</v>
      </c>
      <c r="Q125" s="142">
        <v>0</v>
      </c>
      <c r="R125" s="142">
        <f t="shared" si="12"/>
        <v>0</v>
      </c>
      <c r="S125" s="142">
        <v>0</v>
      </c>
      <c r="T125" s="143">
        <f t="shared" si="13"/>
        <v>0</v>
      </c>
      <c r="AR125" s="144" t="s">
        <v>274</v>
      </c>
      <c r="AT125" s="144" t="s">
        <v>154</v>
      </c>
      <c r="AU125" s="144" t="s">
        <v>159</v>
      </c>
      <c r="AY125" s="19" t="s">
        <v>152</v>
      </c>
      <c r="BE125" s="145">
        <f t="shared" si="14"/>
        <v>0</v>
      </c>
      <c r="BF125" s="145">
        <f t="shared" si="15"/>
        <v>0</v>
      </c>
      <c r="BG125" s="145">
        <f t="shared" si="16"/>
        <v>0</v>
      </c>
      <c r="BH125" s="145">
        <f t="shared" si="17"/>
        <v>0</v>
      </c>
      <c r="BI125" s="145">
        <f t="shared" si="18"/>
        <v>0</v>
      </c>
      <c r="BJ125" s="19" t="s">
        <v>80</v>
      </c>
      <c r="BK125" s="145">
        <f t="shared" si="19"/>
        <v>0</v>
      </c>
      <c r="BL125" s="19" t="s">
        <v>274</v>
      </c>
      <c r="BM125" s="144" t="s">
        <v>1686</v>
      </c>
    </row>
    <row r="126" spans="2:65" s="1" customFormat="1" ht="24.15" customHeight="1">
      <c r="B126" s="34"/>
      <c r="C126" s="133" t="s">
        <v>305</v>
      </c>
      <c r="D126" s="133" t="s">
        <v>154</v>
      </c>
      <c r="E126" s="134" t="s">
        <v>1615</v>
      </c>
      <c r="F126" s="135" t="s">
        <v>1670</v>
      </c>
      <c r="G126" s="136" t="s">
        <v>269</v>
      </c>
      <c r="H126" s="137">
        <v>6</v>
      </c>
      <c r="I126" s="138"/>
      <c r="J126" s="139">
        <f t="shared" si="10"/>
        <v>0</v>
      </c>
      <c r="K126" s="135" t="s">
        <v>19</v>
      </c>
      <c r="L126" s="34"/>
      <c r="M126" s="140" t="s">
        <v>19</v>
      </c>
      <c r="N126" s="141" t="s">
        <v>43</v>
      </c>
      <c r="P126" s="142">
        <f t="shared" si="11"/>
        <v>0</v>
      </c>
      <c r="Q126" s="142">
        <v>0</v>
      </c>
      <c r="R126" s="142">
        <f t="shared" si="12"/>
        <v>0</v>
      </c>
      <c r="S126" s="142">
        <v>0</v>
      </c>
      <c r="T126" s="143">
        <f t="shared" si="13"/>
        <v>0</v>
      </c>
      <c r="AR126" s="144" t="s">
        <v>274</v>
      </c>
      <c r="AT126" s="144" t="s">
        <v>154</v>
      </c>
      <c r="AU126" s="144" t="s">
        <v>159</v>
      </c>
      <c r="AY126" s="19" t="s">
        <v>152</v>
      </c>
      <c r="BE126" s="145">
        <f t="shared" si="14"/>
        <v>0</v>
      </c>
      <c r="BF126" s="145">
        <f t="shared" si="15"/>
        <v>0</v>
      </c>
      <c r="BG126" s="145">
        <f t="shared" si="16"/>
        <v>0</v>
      </c>
      <c r="BH126" s="145">
        <f t="shared" si="17"/>
        <v>0</v>
      </c>
      <c r="BI126" s="145">
        <f t="shared" si="18"/>
        <v>0</v>
      </c>
      <c r="BJ126" s="19" t="s">
        <v>80</v>
      </c>
      <c r="BK126" s="145">
        <f t="shared" si="19"/>
        <v>0</v>
      </c>
      <c r="BL126" s="19" t="s">
        <v>274</v>
      </c>
      <c r="BM126" s="144" t="s">
        <v>1687</v>
      </c>
    </row>
    <row r="127" spans="2:65" s="1" customFormat="1" ht="16.5" customHeight="1">
      <c r="B127" s="34"/>
      <c r="C127" s="133" t="s">
        <v>311</v>
      </c>
      <c r="D127" s="133" t="s">
        <v>154</v>
      </c>
      <c r="E127" s="134" t="s">
        <v>1617</v>
      </c>
      <c r="F127" s="135" t="s">
        <v>1672</v>
      </c>
      <c r="G127" s="136" t="s">
        <v>269</v>
      </c>
      <c r="H127" s="137">
        <v>5</v>
      </c>
      <c r="I127" s="138"/>
      <c r="J127" s="139">
        <f t="shared" si="10"/>
        <v>0</v>
      </c>
      <c r="K127" s="135" t="s">
        <v>19</v>
      </c>
      <c r="L127" s="34"/>
      <c r="M127" s="140" t="s">
        <v>19</v>
      </c>
      <c r="N127" s="141" t="s">
        <v>43</v>
      </c>
      <c r="P127" s="142">
        <f t="shared" si="11"/>
        <v>0</v>
      </c>
      <c r="Q127" s="142">
        <v>0</v>
      </c>
      <c r="R127" s="142">
        <f t="shared" si="12"/>
        <v>0</v>
      </c>
      <c r="S127" s="142">
        <v>0</v>
      </c>
      <c r="T127" s="143">
        <f t="shared" si="13"/>
        <v>0</v>
      </c>
      <c r="AR127" s="144" t="s">
        <v>274</v>
      </c>
      <c r="AT127" s="144" t="s">
        <v>154</v>
      </c>
      <c r="AU127" s="144" t="s">
        <v>159</v>
      </c>
      <c r="AY127" s="19" t="s">
        <v>152</v>
      </c>
      <c r="BE127" s="145">
        <f t="shared" si="14"/>
        <v>0</v>
      </c>
      <c r="BF127" s="145">
        <f t="shared" si="15"/>
        <v>0</v>
      </c>
      <c r="BG127" s="145">
        <f t="shared" si="16"/>
        <v>0</v>
      </c>
      <c r="BH127" s="145">
        <f t="shared" si="17"/>
        <v>0</v>
      </c>
      <c r="BI127" s="145">
        <f t="shared" si="18"/>
        <v>0</v>
      </c>
      <c r="BJ127" s="19" t="s">
        <v>80</v>
      </c>
      <c r="BK127" s="145">
        <f t="shared" si="19"/>
        <v>0</v>
      </c>
      <c r="BL127" s="19" t="s">
        <v>274</v>
      </c>
      <c r="BM127" s="144" t="s">
        <v>1688</v>
      </c>
    </row>
    <row r="128" spans="2:65" s="1" customFormat="1" ht="78" customHeight="1">
      <c r="B128" s="34"/>
      <c r="C128" s="133" t="s">
        <v>7</v>
      </c>
      <c r="D128" s="133" t="s">
        <v>154</v>
      </c>
      <c r="E128" s="134" t="s">
        <v>1619</v>
      </c>
      <c r="F128" s="135" t="s">
        <v>1674</v>
      </c>
      <c r="G128" s="136" t="s">
        <v>269</v>
      </c>
      <c r="H128" s="137">
        <v>1</v>
      </c>
      <c r="I128" s="138"/>
      <c r="J128" s="139">
        <f t="shared" si="10"/>
        <v>0</v>
      </c>
      <c r="K128" s="135" t="s">
        <v>19</v>
      </c>
      <c r="L128" s="34"/>
      <c r="M128" s="140" t="s">
        <v>19</v>
      </c>
      <c r="N128" s="141" t="s">
        <v>43</v>
      </c>
      <c r="P128" s="142">
        <f t="shared" si="11"/>
        <v>0</v>
      </c>
      <c r="Q128" s="142">
        <v>0</v>
      </c>
      <c r="R128" s="142">
        <f t="shared" si="12"/>
        <v>0</v>
      </c>
      <c r="S128" s="142">
        <v>0</v>
      </c>
      <c r="T128" s="143">
        <f t="shared" si="13"/>
        <v>0</v>
      </c>
      <c r="AR128" s="144" t="s">
        <v>274</v>
      </c>
      <c r="AT128" s="144" t="s">
        <v>154</v>
      </c>
      <c r="AU128" s="144" t="s">
        <v>159</v>
      </c>
      <c r="AY128" s="19" t="s">
        <v>152</v>
      </c>
      <c r="BE128" s="145">
        <f t="shared" si="14"/>
        <v>0</v>
      </c>
      <c r="BF128" s="145">
        <f t="shared" si="15"/>
        <v>0</v>
      </c>
      <c r="BG128" s="145">
        <f t="shared" si="16"/>
        <v>0</v>
      </c>
      <c r="BH128" s="145">
        <f t="shared" si="17"/>
        <v>0</v>
      </c>
      <c r="BI128" s="145">
        <f t="shared" si="18"/>
        <v>0</v>
      </c>
      <c r="BJ128" s="19" t="s">
        <v>80</v>
      </c>
      <c r="BK128" s="145">
        <f t="shared" si="19"/>
        <v>0</v>
      </c>
      <c r="BL128" s="19" t="s">
        <v>274</v>
      </c>
      <c r="BM128" s="144" t="s">
        <v>1689</v>
      </c>
    </row>
    <row r="129" spans="2:65" s="1" customFormat="1" ht="16.5" customHeight="1">
      <c r="B129" s="34"/>
      <c r="C129" s="133" t="s">
        <v>324</v>
      </c>
      <c r="D129" s="133" t="s">
        <v>154</v>
      </c>
      <c r="E129" s="134" t="s">
        <v>1621</v>
      </c>
      <c r="F129" s="135" t="s">
        <v>1676</v>
      </c>
      <c r="G129" s="136" t="s">
        <v>269</v>
      </c>
      <c r="H129" s="137">
        <v>1</v>
      </c>
      <c r="I129" s="138"/>
      <c r="J129" s="139">
        <f t="shared" si="10"/>
        <v>0</v>
      </c>
      <c r="K129" s="135" t="s">
        <v>19</v>
      </c>
      <c r="L129" s="34"/>
      <c r="M129" s="140" t="s">
        <v>19</v>
      </c>
      <c r="N129" s="141" t="s">
        <v>43</v>
      </c>
      <c r="P129" s="142">
        <f t="shared" si="11"/>
        <v>0</v>
      </c>
      <c r="Q129" s="142">
        <v>0</v>
      </c>
      <c r="R129" s="142">
        <f t="shared" si="12"/>
        <v>0</v>
      </c>
      <c r="S129" s="142">
        <v>0</v>
      </c>
      <c r="T129" s="143">
        <f t="shared" si="13"/>
        <v>0</v>
      </c>
      <c r="AR129" s="144" t="s">
        <v>274</v>
      </c>
      <c r="AT129" s="144" t="s">
        <v>154</v>
      </c>
      <c r="AU129" s="144" t="s">
        <v>159</v>
      </c>
      <c r="AY129" s="19" t="s">
        <v>152</v>
      </c>
      <c r="BE129" s="145">
        <f t="shared" si="14"/>
        <v>0</v>
      </c>
      <c r="BF129" s="145">
        <f t="shared" si="15"/>
        <v>0</v>
      </c>
      <c r="BG129" s="145">
        <f t="shared" si="16"/>
        <v>0</v>
      </c>
      <c r="BH129" s="145">
        <f t="shared" si="17"/>
        <v>0</v>
      </c>
      <c r="BI129" s="145">
        <f t="shared" si="18"/>
        <v>0</v>
      </c>
      <c r="BJ129" s="19" t="s">
        <v>80</v>
      </c>
      <c r="BK129" s="145">
        <f t="shared" si="19"/>
        <v>0</v>
      </c>
      <c r="BL129" s="19" t="s">
        <v>274</v>
      </c>
      <c r="BM129" s="144" t="s">
        <v>1690</v>
      </c>
    </row>
    <row r="130" spans="2:65" s="1" customFormat="1" ht="16.5" customHeight="1">
      <c r="B130" s="34"/>
      <c r="C130" s="133" t="s">
        <v>329</v>
      </c>
      <c r="D130" s="133" t="s">
        <v>154</v>
      </c>
      <c r="E130" s="134" t="s">
        <v>1623</v>
      </c>
      <c r="F130" s="135" t="s">
        <v>1473</v>
      </c>
      <c r="G130" s="136" t="s">
        <v>222</v>
      </c>
      <c r="H130" s="137">
        <v>1</v>
      </c>
      <c r="I130" s="138"/>
      <c r="J130" s="139">
        <f t="shared" si="10"/>
        <v>0</v>
      </c>
      <c r="K130" s="135" t="s">
        <v>19</v>
      </c>
      <c r="L130" s="34"/>
      <c r="M130" s="140" t="s">
        <v>19</v>
      </c>
      <c r="N130" s="141" t="s">
        <v>43</v>
      </c>
      <c r="P130" s="142">
        <f t="shared" si="11"/>
        <v>0</v>
      </c>
      <c r="Q130" s="142">
        <v>0</v>
      </c>
      <c r="R130" s="142">
        <f t="shared" si="12"/>
        <v>0</v>
      </c>
      <c r="S130" s="142">
        <v>0</v>
      </c>
      <c r="T130" s="143">
        <f t="shared" si="13"/>
        <v>0</v>
      </c>
      <c r="AR130" s="144" t="s">
        <v>274</v>
      </c>
      <c r="AT130" s="144" t="s">
        <v>154</v>
      </c>
      <c r="AU130" s="144" t="s">
        <v>159</v>
      </c>
      <c r="AY130" s="19" t="s">
        <v>152</v>
      </c>
      <c r="BE130" s="145">
        <f t="shared" si="14"/>
        <v>0</v>
      </c>
      <c r="BF130" s="145">
        <f t="shared" si="15"/>
        <v>0</v>
      </c>
      <c r="BG130" s="145">
        <f t="shared" si="16"/>
        <v>0</v>
      </c>
      <c r="BH130" s="145">
        <f t="shared" si="17"/>
        <v>0</v>
      </c>
      <c r="BI130" s="145">
        <f t="shared" si="18"/>
        <v>0</v>
      </c>
      <c r="BJ130" s="19" t="s">
        <v>80</v>
      </c>
      <c r="BK130" s="145">
        <f t="shared" si="19"/>
        <v>0</v>
      </c>
      <c r="BL130" s="19" t="s">
        <v>274</v>
      </c>
      <c r="BM130" s="144" t="s">
        <v>1691</v>
      </c>
    </row>
    <row r="131" spans="2:65" s="16" customFormat="1" ht="20.9" customHeight="1">
      <c r="B131" s="192"/>
      <c r="D131" s="193" t="s">
        <v>71</v>
      </c>
      <c r="E131" s="193" t="s">
        <v>1486</v>
      </c>
      <c r="F131" s="193" t="s">
        <v>1604</v>
      </c>
      <c r="I131" s="194"/>
      <c r="J131" s="195">
        <f>BK131</f>
        <v>0</v>
      </c>
      <c r="L131" s="192"/>
      <c r="M131" s="196"/>
      <c r="P131" s="197">
        <f>P132</f>
        <v>0</v>
      </c>
      <c r="R131" s="197">
        <f>R132</f>
        <v>0</v>
      </c>
      <c r="T131" s="198">
        <f>T132</f>
        <v>0</v>
      </c>
      <c r="AR131" s="193" t="s">
        <v>80</v>
      </c>
      <c r="AT131" s="199" t="s">
        <v>71</v>
      </c>
      <c r="AU131" s="199" t="s">
        <v>95</v>
      </c>
      <c r="AY131" s="193" t="s">
        <v>152</v>
      </c>
      <c r="BK131" s="200">
        <f>BK132</f>
        <v>0</v>
      </c>
    </row>
    <row r="132" spans="2:65" s="1" customFormat="1" ht="16.5" customHeight="1">
      <c r="B132" s="34"/>
      <c r="C132" s="133" t="s">
        <v>336</v>
      </c>
      <c r="D132" s="133" t="s">
        <v>154</v>
      </c>
      <c r="E132" s="134" t="s">
        <v>1487</v>
      </c>
      <c r="F132" s="135" t="s">
        <v>1456</v>
      </c>
      <c r="G132" s="136" t="s">
        <v>416</v>
      </c>
      <c r="H132" s="137">
        <v>480</v>
      </c>
      <c r="I132" s="138"/>
      <c r="J132" s="139">
        <f>ROUND(I132*H132,2)</f>
        <v>0</v>
      </c>
      <c r="K132" s="135" t="s">
        <v>19</v>
      </c>
      <c r="L132" s="34"/>
      <c r="M132" s="140" t="s">
        <v>19</v>
      </c>
      <c r="N132" s="141" t="s">
        <v>43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274</v>
      </c>
      <c r="AT132" s="144" t="s">
        <v>154</v>
      </c>
      <c r="AU132" s="144" t="s">
        <v>159</v>
      </c>
      <c r="AY132" s="19" t="s">
        <v>152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9" t="s">
        <v>80</v>
      </c>
      <c r="BK132" s="145">
        <f>ROUND(I132*H132,2)</f>
        <v>0</v>
      </c>
      <c r="BL132" s="19" t="s">
        <v>274</v>
      </c>
      <c r="BM132" s="144" t="s">
        <v>1692</v>
      </c>
    </row>
    <row r="133" spans="2:65" s="16" customFormat="1" ht="20.9" customHeight="1">
      <c r="B133" s="192"/>
      <c r="D133" s="193" t="s">
        <v>71</v>
      </c>
      <c r="E133" s="193" t="s">
        <v>1504</v>
      </c>
      <c r="F133" s="193" t="s">
        <v>1646</v>
      </c>
      <c r="I133" s="194"/>
      <c r="J133" s="195">
        <f>BK133</f>
        <v>0</v>
      </c>
      <c r="L133" s="192"/>
      <c r="M133" s="196"/>
      <c r="P133" s="197">
        <f>SUM(P134:P136)</f>
        <v>0</v>
      </c>
      <c r="R133" s="197">
        <f>SUM(R134:R136)</f>
        <v>0</v>
      </c>
      <c r="T133" s="198">
        <f>SUM(T134:T136)</f>
        <v>0</v>
      </c>
      <c r="AR133" s="193" t="s">
        <v>80</v>
      </c>
      <c r="AT133" s="199" t="s">
        <v>71</v>
      </c>
      <c r="AU133" s="199" t="s">
        <v>95</v>
      </c>
      <c r="AY133" s="193" t="s">
        <v>152</v>
      </c>
      <c r="BK133" s="200">
        <f>SUM(BK134:BK136)</f>
        <v>0</v>
      </c>
    </row>
    <row r="134" spans="2:65" s="1" customFormat="1" ht="16.5" customHeight="1">
      <c r="B134" s="34"/>
      <c r="C134" s="133" t="s">
        <v>341</v>
      </c>
      <c r="D134" s="133" t="s">
        <v>154</v>
      </c>
      <c r="E134" s="134" t="s">
        <v>1505</v>
      </c>
      <c r="F134" s="135" t="s">
        <v>1527</v>
      </c>
      <c r="G134" s="136" t="s">
        <v>354</v>
      </c>
      <c r="H134" s="137">
        <v>4</v>
      </c>
      <c r="I134" s="138"/>
      <c r="J134" s="139">
        <f>ROUND(I134*H134,2)</f>
        <v>0</v>
      </c>
      <c r="K134" s="135" t="s">
        <v>19</v>
      </c>
      <c r="L134" s="34"/>
      <c r="M134" s="140" t="s">
        <v>19</v>
      </c>
      <c r="N134" s="141" t="s">
        <v>43</v>
      </c>
      <c r="P134" s="142">
        <f>O134*H134</f>
        <v>0</v>
      </c>
      <c r="Q134" s="142">
        <v>0</v>
      </c>
      <c r="R134" s="142">
        <f>Q134*H134</f>
        <v>0</v>
      </c>
      <c r="S134" s="142">
        <v>0</v>
      </c>
      <c r="T134" s="143">
        <f>S134*H134</f>
        <v>0</v>
      </c>
      <c r="AR134" s="144" t="s">
        <v>274</v>
      </c>
      <c r="AT134" s="144" t="s">
        <v>154</v>
      </c>
      <c r="AU134" s="144" t="s">
        <v>159</v>
      </c>
      <c r="AY134" s="19" t="s">
        <v>152</v>
      </c>
      <c r="BE134" s="145">
        <f>IF(N134="základní",J134,0)</f>
        <v>0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9" t="s">
        <v>80</v>
      </c>
      <c r="BK134" s="145">
        <f>ROUND(I134*H134,2)</f>
        <v>0</v>
      </c>
      <c r="BL134" s="19" t="s">
        <v>274</v>
      </c>
      <c r="BM134" s="144" t="s">
        <v>1693</v>
      </c>
    </row>
    <row r="135" spans="2:65" s="1" customFormat="1" ht="16.5" customHeight="1">
      <c r="B135" s="34"/>
      <c r="C135" s="133" t="s">
        <v>351</v>
      </c>
      <c r="D135" s="133" t="s">
        <v>154</v>
      </c>
      <c r="E135" s="134" t="s">
        <v>1648</v>
      </c>
      <c r="F135" s="135" t="s">
        <v>1530</v>
      </c>
      <c r="G135" s="136" t="s">
        <v>354</v>
      </c>
      <c r="H135" s="137">
        <v>8</v>
      </c>
      <c r="I135" s="138"/>
      <c r="J135" s="139">
        <f>ROUND(I135*H135,2)</f>
        <v>0</v>
      </c>
      <c r="K135" s="135" t="s">
        <v>19</v>
      </c>
      <c r="L135" s="34"/>
      <c r="M135" s="140" t="s">
        <v>19</v>
      </c>
      <c r="N135" s="141" t="s">
        <v>43</v>
      </c>
      <c r="P135" s="142">
        <f>O135*H135</f>
        <v>0</v>
      </c>
      <c r="Q135" s="142">
        <v>0</v>
      </c>
      <c r="R135" s="142">
        <f>Q135*H135</f>
        <v>0</v>
      </c>
      <c r="S135" s="142">
        <v>0</v>
      </c>
      <c r="T135" s="143">
        <f>S135*H135</f>
        <v>0</v>
      </c>
      <c r="AR135" s="144" t="s">
        <v>274</v>
      </c>
      <c r="AT135" s="144" t="s">
        <v>154</v>
      </c>
      <c r="AU135" s="144" t="s">
        <v>159</v>
      </c>
      <c r="AY135" s="19" t="s">
        <v>152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9" t="s">
        <v>80</v>
      </c>
      <c r="BK135" s="145">
        <f>ROUND(I135*H135,2)</f>
        <v>0</v>
      </c>
      <c r="BL135" s="19" t="s">
        <v>274</v>
      </c>
      <c r="BM135" s="144" t="s">
        <v>1694</v>
      </c>
    </row>
    <row r="136" spans="2:65" s="1" customFormat="1" ht="16.5" customHeight="1">
      <c r="B136" s="34"/>
      <c r="C136" s="133" t="s">
        <v>361</v>
      </c>
      <c r="D136" s="133" t="s">
        <v>154</v>
      </c>
      <c r="E136" s="134" t="s">
        <v>1650</v>
      </c>
      <c r="F136" s="135" t="s">
        <v>1533</v>
      </c>
      <c r="G136" s="136" t="s">
        <v>354</v>
      </c>
      <c r="H136" s="137">
        <v>4</v>
      </c>
      <c r="I136" s="138"/>
      <c r="J136" s="139">
        <f>ROUND(I136*H136,2)</f>
        <v>0</v>
      </c>
      <c r="K136" s="135" t="s">
        <v>19</v>
      </c>
      <c r="L136" s="34"/>
      <c r="M136" s="201" t="s">
        <v>19</v>
      </c>
      <c r="N136" s="202" t="s">
        <v>43</v>
      </c>
      <c r="O136" s="190"/>
      <c r="P136" s="203">
        <f>O136*H136</f>
        <v>0</v>
      </c>
      <c r="Q136" s="203">
        <v>0</v>
      </c>
      <c r="R136" s="203">
        <f>Q136*H136</f>
        <v>0</v>
      </c>
      <c r="S136" s="203">
        <v>0</v>
      </c>
      <c r="T136" s="204">
        <f>S136*H136</f>
        <v>0</v>
      </c>
      <c r="AR136" s="144" t="s">
        <v>274</v>
      </c>
      <c r="AT136" s="144" t="s">
        <v>154</v>
      </c>
      <c r="AU136" s="144" t="s">
        <v>159</v>
      </c>
      <c r="AY136" s="19" t="s">
        <v>152</v>
      </c>
      <c r="BE136" s="145">
        <f>IF(N136="základní",J136,0)</f>
        <v>0</v>
      </c>
      <c r="BF136" s="145">
        <f>IF(N136="snížená",J136,0)</f>
        <v>0</v>
      </c>
      <c r="BG136" s="145">
        <f>IF(N136="zákl. přenesená",J136,0)</f>
        <v>0</v>
      </c>
      <c r="BH136" s="145">
        <f>IF(N136="sníž. přenesená",J136,0)</f>
        <v>0</v>
      </c>
      <c r="BI136" s="145">
        <f>IF(N136="nulová",J136,0)</f>
        <v>0</v>
      </c>
      <c r="BJ136" s="19" t="s">
        <v>80</v>
      </c>
      <c r="BK136" s="145">
        <f>ROUND(I136*H136,2)</f>
        <v>0</v>
      </c>
      <c r="BL136" s="19" t="s">
        <v>274</v>
      </c>
      <c r="BM136" s="144" t="s">
        <v>1695</v>
      </c>
    </row>
    <row r="137" spans="2:65" s="1" customFormat="1" ht="7" customHeight="1">
      <c r="B137" s="43"/>
      <c r="C137" s="44"/>
      <c r="D137" s="44"/>
      <c r="E137" s="44"/>
      <c r="F137" s="44"/>
      <c r="G137" s="44"/>
      <c r="H137" s="44"/>
      <c r="I137" s="44"/>
      <c r="J137" s="44"/>
      <c r="K137" s="44"/>
      <c r="L137" s="34"/>
    </row>
  </sheetData>
  <sheetProtection algorithmName="SHA-512" hashValue="3CfdJjo2OlV/GMOPLa+sL8pJMjZ3/ma1KTD5hl3UwZHmSI7MO5HYAkwwg88MPeWRupNW4gKNW99subjQXGcw5A==" saltValue="wKLjEjybqIMn4nybJu6+zWgpKTuaNsfxOneZTUPg07gxvjQHIeTZ9LfyxqHNLW8h9q9Z7FC8Kk1SODkR6LjENQ==" spinCount="100000" sheet="1" objects="1" scenarios="1" formatColumns="0" formatRows="0" autoFilter="0"/>
  <autoFilter ref="C99:K136" xr:uid="{00000000-0009-0000-0000-000005000000}"/>
  <mergeCells count="15">
    <mergeCell ref="E86:H86"/>
    <mergeCell ref="E90:H90"/>
    <mergeCell ref="E88:H88"/>
    <mergeCell ref="E92:H92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35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AT2" s="19" t="s">
        <v>105</v>
      </c>
    </row>
    <row r="3" spans="2:46" ht="7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pans="2:46" ht="25" customHeight="1">
      <c r="B4" s="22"/>
      <c r="D4" s="23" t="s">
        <v>112</v>
      </c>
      <c r="L4" s="22"/>
      <c r="M4" s="92" t="s">
        <v>10</v>
      </c>
      <c r="AT4" s="19" t="s">
        <v>4</v>
      </c>
    </row>
    <row r="5" spans="2:46" ht="7" customHeight="1">
      <c r="B5" s="22"/>
      <c r="L5" s="22"/>
    </row>
    <row r="6" spans="2:46" ht="12" customHeight="1">
      <c r="B6" s="22"/>
      <c r="D6" s="29" t="s">
        <v>16</v>
      </c>
      <c r="L6" s="22"/>
    </row>
    <row r="7" spans="2:46" ht="16.5" customHeight="1">
      <c r="B7" s="22"/>
      <c r="E7" s="332" t="str">
        <f>'Rekapitulace stavby'!K6</f>
        <v>Mateřská škola křesťanská Opava, Mnišská - rekonstrukce elektroinstalace</v>
      </c>
      <c r="F7" s="333"/>
      <c r="G7" s="333"/>
      <c r="H7" s="333"/>
      <c r="L7" s="22"/>
    </row>
    <row r="8" spans="2:46" ht="12.5">
      <c r="B8" s="22"/>
      <c r="D8" s="29" t="s">
        <v>113</v>
      </c>
      <c r="L8" s="22"/>
    </row>
    <row r="9" spans="2:46" ht="16.5" customHeight="1">
      <c r="B9" s="22"/>
      <c r="E9" s="332" t="s">
        <v>821</v>
      </c>
      <c r="F9" s="302"/>
      <c r="G9" s="302"/>
      <c r="H9" s="302"/>
      <c r="L9" s="22"/>
    </row>
    <row r="10" spans="2:46" ht="12" customHeight="1">
      <c r="B10" s="22"/>
      <c r="D10" s="29" t="s">
        <v>822</v>
      </c>
      <c r="L10" s="22"/>
    </row>
    <row r="11" spans="2:46" s="1" customFormat="1" ht="16.5" customHeight="1">
      <c r="B11" s="34"/>
      <c r="E11" s="330" t="s">
        <v>1390</v>
      </c>
      <c r="F11" s="334"/>
      <c r="G11" s="334"/>
      <c r="H11" s="334"/>
      <c r="L11" s="34"/>
    </row>
    <row r="12" spans="2:46" s="1" customFormat="1" ht="12" customHeight="1">
      <c r="B12" s="34"/>
      <c r="D12" s="29" t="s">
        <v>1391</v>
      </c>
      <c r="L12" s="34"/>
    </row>
    <row r="13" spans="2:46" s="1" customFormat="1" ht="16.5" customHeight="1">
      <c r="B13" s="34"/>
      <c r="E13" s="295" t="s">
        <v>1696</v>
      </c>
      <c r="F13" s="334"/>
      <c r="G13" s="334"/>
      <c r="H13" s="334"/>
      <c r="L13" s="34"/>
    </row>
    <row r="14" spans="2:46" s="1" customFormat="1" ht="10">
      <c r="B14" s="34"/>
      <c r="L14" s="34"/>
    </row>
    <row r="15" spans="2:46" s="1" customFormat="1" ht="12" customHeight="1">
      <c r="B15" s="34"/>
      <c r="D15" s="29" t="s">
        <v>18</v>
      </c>
      <c r="F15" s="27" t="s">
        <v>19</v>
      </c>
      <c r="I15" s="29" t="s">
        <v>20</v>
      </c>
      <c r="J15" s="27" t="s">
        <v>19</v>
      </c>
      <c r="L15" s="34"/>
    </row>
    <row r="16" spans="2:46" s="1" customFormat="1" ht="12" customHeight="1">
      <c r="B16" s="34"/>
      <c r="D16" s="29" t="s">
        <v>21</v>
      </c>
      <c r="F16" s="27" t="s">
        <v>22</v>
      </c>
      <c r="I16" s="29" t="s">
        <v>23</v>
      </c>
      <c r="J16" s="51" t="str">
        <f>'Rekapitulace stavby'!AN8</f>
        <v>30. 3. 2026</v>
      </c>
      <c r="L16" s="34"/>
    </row>
    <row r="17" spans="2:12" s="1" customFormat="1" ht="10.75" customHeight="1">
      <c r="B17" s="34"/>
      <c r="L17" s="34"/>
    </row>
    <row r="18" spans="2:12" s="1" customFormat="1" ht="12" customHeight="1">
      <c r="B18" s="34"/>
      <c r="D18" s="29" t="s">
        <v>25</v>
      </c>
      <c r="I18" s="29" t="s">
        <v>26</v>
      </c>
      <c r="J18" s="27" t="s">
        <v>19</v>
      </c>
      <c r="L18" s="34"/>
    </row>
    <row r="19" spans="2:12" s="1" customFormat="1" ht="18" customHeight="1">
      <c r="B19" s="34"/>
      <c r="E19" s="27" t="s">
        <v>27</v>
      </c>
      <c r="I19" s="29" t="s">
        <v>28</v>
      </c>
      <c r="J19" s="27" t="s">
        <v>19</v>
      </c>
      <c r="L19" s="34"/>
    </row>
    <row r="20" spans="2:12" s="1" customFormat="1" ht="7" customHeight="1">
      <c r="B20" s="34"/>
      <c r="L20" s="34"/>
    </row>
    <row r="21" spans="2:12" s="1" customFormat="1" ht="12" customHeight="1">
      <c r="B21" s="34"/>
      <c r="D21" s="29" t="s">
        <v>29</v>
      </c>
      <c r="I21" s="29" t="s">
        <v>26</v>
      </c>
      <c r="J21" s="30" t="str">
        <f>'Rekapitulace stavby'!AN13</f>
        <v>Vyplň údaj</v>
      </c>
      <c r="L21" s="34"/>
    </row>
    <row r="22" spans="2:12" s="1" customFormat="1" ht="18" customHeight="1">
      <c r="B22" s="34"/>
      <c r="E22" s="335" t="str">
        <f>'Rekapitulace stavby'!E14</f>
        <v>Vyplň údaj</v>
      </c>
      <c r="F22" s="301"/>
      <c r="G22" s="301"/>
      <c r="H22" s="301"/>
      <c r="I22" s="29" t="s">
        <v>28</v>
      </c>
      <c r="J22" s="30" t="str">
        <f>'Rekapitulace stavby'!AN14</f>
        <v>Vyplň údaj</v>
      </c>
      <c r="L22" s="34"/>
    </row>
    <row r="23" spans="2:12" s="1" customFormat="1" ht="7" customHeight="1">
      <c r="B23" s="34"/>
      <c r="L23" s="34"/>
    </row>
    <row r="24" spans="2:12" s="1" customFormat="1" ht="12" customHeight="1">
      <c r="B24" s="34"/>
      <c r="D24" s="29" t="s">
        <v>31</v>
      </c>
      <c r="I24" s="29" t="s">
        <v>26</v>
      </c>
      <c r="J24" s="27" t="s">
        <v>19</v>
      </c>
      <c r="L24" s="34"/>
    </row>
    <row r="25" spans="2:12" s="1" customFormat="1" ht="18" customHeight="1">
      <c r="B25" s="34"/>
      <c r="E25" s="27" t="s">
        <v>32</v>
      </c>
      <c r="I25" s="29" t="s">
        <v>28</v>
      </c>
      <c r="J25" s="27" t="s">
        <v>19</v>
      </c>
      <c r="L25" s="34"/>
    </row>
    <row r="26" spans="2:12" s="1" customFormat="1" ht="7" customHeight="1">
      <c r="B26" s="34"/>
      <c r="L26" s="34"/>
    </row>
    <row r="27" spans="2:12" s="1" customFormat="1" ht="12" customHeight="1">
      <c r="B27" s="34"/>
      <c r="D27" s="29" t="s">
        <v>34</v>
      </c>
      <c r="I27" s="29" t="s">
        <v>26</v>
      </c>
      <c r="J27" s="27" t="str">
        <f>IF('Rekapitulace stavby'!AN19="","",'Rekapitulace stavby'!AN19)</f>
        <v/>
      </c>
      <c r="L27" s="34"/>
    </row>
    <row r="28" spans="2:12" s="1" customFormat="1" ht="18" customHeight="1">
      <c r="B28" s="34"/>
      <c r="E28" s="27" t="str">
        <f>IF('Rekapitulace stavby'!E20="","",'Rekapitulace stavby'!E20)</f>
        <v xml:space="preserve"> </v>
      </c>
      <c r="I28" s="29" t="s">
        <v>28</v>
      </c>
      <c r="J28" s="27" t="str">
        <f>IF('Rekapitulace stavby'!AN20="","",'Rekapitulace stavby'!AN20)</f>
        <v/>
      </c>
      <c r="L28" s="34"/>
    </row>
    <row r="29" spans="2:12" s="1" customFormat="1" ht="7" customHeight="1">
      <c r="B29" s="34"/>
      <c r="L29" s="34"/>
    </row>
    <row r="30" spans="2:12" s="1" customFormat="1" ht="12" customHeight="1">
      <c r="B30" s="34"/>
      <c r="D30" s="29" t="s">
        <v>36</v>
      </c>
      <c r="L30" s="34"/>
    </row>
    <row r="31" spans="2:12" s="7" customFormat="1" ht="47.25" customHeight="1">
      <c r="B31" s="93"/>
      <c r="E31" s="306" t="s">
        <v>37</v>
      </c>
      <c r="F31" s="306"/>
      <c r="G31" s="306"/>
      <c r="H31" s="306"/>
      <c r="L31" s="93"/>
    </row>
    <row r="32" spans="2:12" s="1" customFormat="1" ht="7" customHeight="1">
      <c r="B32" s="34"/>
      <c r="L32" s="34"/>
    </row>
    <row r="33" spans="2:12" s="1" customFormat="1" ht="7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25.4" customHeight="1">
      <c r="B34" s="34"/>
      <c r="D34" s="94" t="s">
        <v>38</v>
      </c>
      <c r="J34" s="65">
        <f>ROUND(J100, 2)</f>
        <v>0</v>
      </c>
      <c r="L34" s="34"/>
    </row>
    <row r="35" spans="2:12" s="1" customFormat="1" ht="7" customHeight="1">
      <c r="B35" s="34"/>
      <c r="D35" s="52"/>
      <c r="E35" s="52"/>
      <c r="F35" s="52"/>
      <c r="G35" s="52"/>
      <c r="H35" s="52"/>
      <c r="I35" s="52"/>
      <c r="J35" s="52"/>
      <c r="K35" s="52"/>
      <c r="L35" s="34"/>
    </row>
    <row r="36" spans="2:12" s="1" customFormat="1" ht="14.4" customHeight="1">
      <c r="B36" s="34"/>
      <c r="F36" s="37" t="s">
        <v>40</v>
      </c>
      <c r="I36" s="37" t="s">
        <v>39</v>
      </c>
      <c r="J36" s="37" t="s">
        <v>41</v>
      </c>
      <c r="L36" s="34"/>
    </row>
    <row r="37" spans="2:12" s="1" customFormat="1" ht="14.4" customHeight="1">
      <c r="B37" s="34"/>
      <c r="D37" s="54" t="s">
        <v>42</v>
      </c>
      <c r="E37" s="29" t="s">
        <v>43</v>
      </c>
      <c r="F37" s="85">
        <f>ROUND((SUM(BE100:BE134)),  2)</f>
        <v>0</v>
      </c>
      <c r="I37" s="95">
        <v>0.21</v>
      </c>
      <c r="J37" s="85">
        <f>ROUND(((SUM(BE100:BE134))*I37),  2)</f>
        <v>0</v>
      </c>
      <c r="L37" s="34"/>
    </row>
    <row r="38" spans="2:12" s="1" customFormat="1" ht="14.4" customHeight="1">
      <c r="B38" s="34"/>
      <c r="E38" s="29" t="s">
        <v>44</v>
      </c>
      <c r="F38" s="85">
        <f>ROUND((SUM(BF100:BF134)),  2)</f>
        <v>0</v>
      </c>
      <c r="I38" s="95">
        <v>0.12</v>
      </c>
      <c r="J38" s="85">
        <f>ROUND(((SUM(BF100:BF134))*I38),  2)</f>
        <v>0</v>
      </c>
      <c r="L38" s="34"/>
    </row>
    <row r="39" spans="2:12" s="1" customFormat="1" ht="14.4" hidden="1" customHeight="1">
      <c r="B39" s="34"/>
      <c r="E39" s="29" t="s">
        <v>45</v>
      </c>
      <c r="F39" s="85">
        <f>ROUND((SUM(BG100:BG134)),  2)</f>
        <v>0</v>
      </c>
      <c r="I39" s="95">
        <v>0.21</v>
      </c>
      <c r="J39" s="85">
        <f>0</f>
        <v>0</v>
      </c>
      <c r="L39" s="34"/>
    </row>
    <row r="40" spans="2:12" s="1" customFormat="1" ht="14.4" hidden="1" customHeight="1">
      <c r="B40" s="34"/>
      <c r="E40" s="29" t="s">
        <v>46</v>
      </c>
      <c r="F40" s="85">
        <f>ROUND((SUM(BH100:BH134)),  2)</f>
        <v>0</v>
      </c>
      <c r="I40" s="95">
        <v>0.12</v>
      </c>
      <c r="J40" s="85">
        <f>0</f>
        <v>0</v>
      </c>
      <c r="L40" s="34"/>
    </row>
    <row r="41" spans="2:12" s="1" customFormat="1" ht="14.4" hidden="1" customHeight="1">
      <c r="B41" s="34"/>
      <c r="E41" s="29" t="s">
        <v>47</v>
      </c>
      <c r="F41" s="85">
        <f>ROUND((SUM(BI100:BI134)),  2)</f>
        <v>0</v>
      </c>
      <c r="I41" s="95">
        <v>0</v>
      </c>
      <c r="J41" s="85">
        <f>0</f>
        <v>0</v>
      </c>
      <c r="L41" s="34"/>
    </row>
    <row r="42" spans="2:12" s="1" customFormat="1" ht="7" customHeight="1">
      <c r="B42" s="34"/>
      <c r="L42" s="34"/>
    </row>
    <row r="43" spans="2:12" s="1" customFormat="1" ht="25.4" customHeight="1">
      <c r="B43" s="34"/>
      <c r="C43" s="96"/>
      <c r="D43" s="97" t="s">
        <v>48</v>
      </c>
      <c r="E43" s="56"/>
      <c r="F43" s="56"/>
      <c r="G43" s="98" t="s">
        <v>49</v>
      </c>
      <c r="H43" s="99" t="s">
        <v>50</v>
      </c>
      <c r="I43" s="56"/>
      <c r="J43" s="100">
        <f>SUM(J34:J41)</f>
        <v>0</v>
      </c>
      <c r="K43" s="101"/>
      <c r="L43" s="34"/>
    </row>
    <row r="44" spans="2:12" s="1" customFormat="1" ht="14.4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4"/>
    </row>
    <row r="48" spans="2:12" s="1" customFormat="1" ht="7" customHeight="1">
      <c r="B48" s="45"/>
      <c r="C48" s="46"/>
      <c r="D48" s="46"/>
      <c r="E48" s="46"/>
      <c r="F48" s="46"/>
      <c r="G48" s="46"/>
      <c r="H48" s="46"/>
      <c r="I48" s="46"/>
      <c r="J48" s="46"/>
      <c r="K48" s="46"/>
      <c r="L48" s="34"/>
    </row>
    <row r="49" spans="2:12" s="1" customFormat="1" ht="25" customHeight="1">
      <c r="B49" s="34"/>
      <c r="C49" s="23" t="s">
        <v>115</v>
      </c>
      <c r="L49" s="34"/>
    </row>
    <row r="50" spans="2:12" s="1" customFormat="1" ht="7" customHeight="1">
      <c r="B50" s="34"/>
      <c r="L50" s="34"/>
    </row>
    <row r="51" spans="2:12" s="1" customFormat="1" ht="12" customHeight="1">
      <c r="B51" s="34"/>
      <c r="C51" s="29" t="s">
        <v>16</v>
      </c>
      <c r="L51" s="34"/>
    </row>
    <row r="52" spans="2:12" s="1" customFormat="1" ht="16.5" customHeight="1">
      <c r="B52" s="34"/>
      <c r="E52" s="332" t="str">
        <f>E7</f>
        <v>Mateřská škola křesťanská Opava, Mnišská - rekonstrukce elektroinstalace</v>
      </c>
      <c r="F52" s="333"/>
      <c r="G52" s="333"/>
      <c r="H52" s="333"/>
      <c r="L52" s="34"/>
    </row>
    <row r="53" spans="2:12" ht="12" customHeight="1">
      <c r="B53" s="22"/>
      <c r="C53" s="29" t="s">
        <v>113</v>
      </c>
      <c r="L53" s="22"/>
    </row>
    <row r="54" spans="2:12" ht="16.5" customHeight="1">
      <c r="B54" s="22"/>
      <c r="E54" s="332" t="s">
        <v>821</v>
      </c>
      <c r="F54" s="302"/>
      <c r="G54" s="302"/>
      <c r="H54" s="302"/>
      <c r="L54" s="22"/>
    </row>
    <row r="55" spans="2:12" ht="12" customHeight="1">
      <c r="B55" s="22"/>
      <c r="C55" s="29" t="s">
        <v>822</v>
      </c>
      <c r="L55" s="22"/>
    </row>
    <row r="56" spans="2:12" s="1" customFormat="1" ht="16.5" customHeight="1">
      <c r="B56" s="34"/>
      <c r="E56" s="330" t="s">
        <v>1390</v>
      </c>
      <c r="F56" s="334"/>
      <c r="G56" s="334"/>
      <c r="H56" s="334"/>
      <c r="L56" s="34"/>
    </row>
    <row r="57" spans="2:12" s="1" customFormat="1" ht="12" customHeight="1">
      <c r="B57" s="34"/>
      <c r="C57" s="29" t="s">
        <v>1391</v>
      </c>
      <c r="L57" s="34"/>
    </row>
    <row r="58" spans="2:12" s="1" customFormat="1" ht="16.5" customHeight="1">
      <c r="B58" s="34"/>
      <c r="E58" s="295" t="str">
        <f>E13</f>
        <v>D.1.2.6.4 - Elektronická kontrola vstupu</v>
      </c>
      <c r="F58" s="334"/>
      <c r="G58" s="334"/>
      <c r="H58" s="334"/>
      <c r="L58" s="34"/>
    </row>
    <row r="59" spans="2:12" s="1" customFormat="1" ht="7" customHeight="1">
      <c r="B59" s="34"/>
      <c r="L59" s="34"/>
    </row>
    <row r="60" spans="2:12" s="1" customFormat="1" ht="12" customHeight="1">
      <c r="B60" s="34"/>
      <c r="C60" s="29" t="s">
        <v>21</v>
      </c>
      <c r="F60" s="27" t="str">
        <f>F16</f>
        <v>Mnišská 5/7, 746 01 Opava</v>
      </c>
      <c r="I60" s="29" t="s">
        <v>23</v>
      </c>
      <c r="J60" s="51" t="str">
        <f>IF(J16="","",J16)</f>
        <v>30. 3. 2026</v>
      </c>
      <c r="L60" s="34"/>
    </row>
    <row r="61" spans="2:12" s="1" customFormat="1" ht="7" customHeight="1">
      <c r="B61" s="34"/>
      <c r="L61" s="34"/>
    </row>
    <row r="62" spans="2:12" s="1" customFormat="1" ht="15.15" customHeight="1">
      <c r="B62" s="34"/>
      <c r="C62" s="29" t="s">
        <v>25</v>
      </c>
      <c r="F62" s="27" t="str">
        <f>E19</f>
        <v>Statutární město Opava, Horní nám. 382/69, Opava</v>
      </c>
      <c r="I62" s="29" t="s">
        <v>31</v>
      </c>
      <c r="J62" s="32" t="str">
        <f>E25</f>
        <v>Ing. Jan Pospíšil</v>
      </c>
      <c r="L62" s="34"/>
    </row>
    <row r="63" spans="2:12" s="1" customFormat="1" ht="15.15" customHeight="1">
      <c r="B63" s="34"/>
      <c r="C63" s="29" t="s">
        <v>29</v>
      </c>
      <c r="F63" s="27" t="str">
        <f>IF(E22="","",E22)</f>
        <v>Vyplň údaj</v>
      </c>
      <c r="I63" s="29" t="s">
        <v>34</v>
      </c>
      <c r="J63" s="32" t="str">
        <f>E28</f>
        <v xml:space="preserve"> </v>
      </c>
      <c r="L63" s="34"/>
    </row>
    <row r="64" spans="2:12" s="1" customFormat="1" ht="10.25" customHeight="1">
      <c r="B64" s="34"/>
      <c r="L64" s="34"/>
    </row>
    <row r="65" spans="2:47" s="1" customFormat="1" ht="29.25" customHeight="1">
      <c r="B65" s="34"/>
      <c r="C65" s="102" t="s">
        <v>116</v>
      </c>
      <c r="D65" s="96"/>
      <c r="E65" s="96"/>
      <c r="F65" s="96"/>
      <c r="G65" s="96"/>
      <c r="H65" s="96"/>
      <c r="I65" s="96"/>
      <c r="J65" s="103" t="s">
        <v>117</v>
      </c>
      <c r="K65" s="96"/>
      <c r="L65" s="34"/>
    </row>
    <row r="66" spans="2:47" s="1" customFormat="1" ht="10.25" customHeight="1">
      <c r="B66" s="34"/>
      <c r="L66" s="34"/>
    </row>
    <row r="67" spans="2:47" s="1" customFormat="1" ht="22.75" customHeight="1">
      <c r="B67" s="34"/>
      <c r="C67" s="104" t="s">
        <v>70</v>
      </c>
      <c r="J67" s="65">
        <f>J100</f>
        <v>0</v>
      </c>
      <c r="L67" s="34"/>
      <c r="AU67" s="19" t="s">
        <v>118</v>
      </c>
    </row>
    <row r="68" spans="2:47" s="8" customFormat="1" ht="25" customHeight="1">
      <c r="B68" s="105"/>
      <c r="D68" s="106" t="s">
        <v>130</v>
      </c>
      <c r="E68" s="107"/>
      <c r="F68" s="107"/>
      <c r="G68" s="107"/>
      <c r="H68" s="107"/>
      <c r="I68" s="107"/>
      <c r="J68" s="108">
        <f>J101</f>
        <v>0</v>
      </c>
      <c r="L68" s="105"/>
    </row>
    <row r="69" spans="2:47" s="9" customFormat="1" ht="19.899999999999999" customHeight="1">
      <c r="B69" s="109"/>
      <c r="D69" s="110" t="s">
        <v>1393</v>
      </c>
      <c r="E69" s="111"/>
      <c r="F69" s="111"/>
      <c r="G69" s="111"/>
      <c r="H69" s="111"/>
      <c r="I69" s="111"/>
      <c r="J69" s="112">
        <f>J102</f>
        <v>0</v>
      </c>
      <c r="L69" s="109"/>
    </row>
    <row r="70" spans="2:47" s="9" customFormat="1" ht="14.9" customHeight="1">
      <c r="B70" s="109"/>
      <c r="D70" s="110" t="s">
        <v>1697</v>
      </c>
      <c r="E70" s="111"/>
      <c r="F70" s="111"/>
      <c r="G70" s="111"/>
      <c r="H70" s="111"/>
      <c r="I70" s="111"/>
      <c r="J70" s="112">
        <f>J103</f>
        <v>0</v>
      </c>
      <c r="L70" s="109"/>
    </row>
    <row r="71" spans="2:47" s="9" customFormat="1" ht="21.75" customHeight="1">
      <c r="B71" s="109"/>
      <c r="D71" s="110" t="s">
        <v>1698</v>
      </c>
      <c r="E71" s="111"/>
      <c r="F71" s="111"/>
      <c r="G71" s="111"/>
      <c r="H71" s="111"/>
      <c r="I71" s="111"/>
      <c r="J71" s="112">
        <f>J104</f>
        <v>0</v>
      </c>
      <c r="L71" s="109"/>
    </row>
    <row r="72" spans="2:47" s="9" customFormat="1" ht="21.75" customHeight="1">
      <c r="B72" s="109"/>
      <c r="D72" s="110" t="s">
        <v>1538</v>
      </c>
      <c r="E72" s="111"/>
      <c r="F72" s="111"/>
      <c r="G72" s="111"/>
      <c r="H72" s="111"/>
      <c r="I72" s="111"/>
      <c r="J72" s="112">
        <f>J114</f>
        <v>0</v>
      </c>
      <c r="L72" s="109"/>
    </row>
    <row r="73" spans="2:47" s="9" customFormat="1" ht="14.9" customHeight="1">
      <c r="B73" s="109"/>
      <c r="D73" s="110" t="s">
        <v>1699</v>
      </c>
      <c r="E73" s="111"/>
      <c r="F73" s="111"/>
      <c r="G73" s="111"/>
      <c r="H73" s="111"/>
      <c r="I73" s="111"/>
      <c r="J73" s="112">
        <f>J117</f>
        <v>0</v>
      </c>
      <c r="L73" s="109"/>
    </row>
    <row r="74" spans="2:47" s="9" customFormat="1" ht="21.75" customHeight="1">
      <c r="B74" s="109"/>
      <c r="D74" s="110" t="s">
        <v>1700</v>
      </c>
      <c r="E74" s="111"/>
      <c r="F74" s="111"/>
      <c r="G74" s="111"/>
      <c r="H74" s="111"/>
      <c r="I74" s="111"/>
      <c r="J74" s="112">
        <f>J118</f>
        <v>0</v>
      </c>
      <c r="L74" s="109"/>
    </row>
    <row r="75" spans="2:47" s="9" customFormat="1" ht="21.75" customHeight="1">
      <c r="B75" s="109"/>
      <c r="D75" s="110" t="s">
        <v>1541</v>
      </c>
      <c r="E75" s="111"/>
      <c r="F75" s="111"/>
      <c r="G75" s="111"/>
      <c r="H75" s="111"/>
      <c r="I75" s="111"/>
      <c r="J75" s="112">
        <f>J128</f>
        <v>0</v>
      </c>
      <c r="L75" s="109"/>
    </row>
    <row r="76" spans="2:47" s="9" customFormat="1" ht="21.75" customHeight="1">
      <c r="B76" s="109"/>
      <c r="D76" s="110" t="s">
        <v>1542</v>
      </c>
      <c r="E76" s="111"/>
      <c r="F76" s="111"/>
      <c r="G76" s="111"/>
      <c r="H76" s="111"/>
      <c r="I76" s="111"/>
      <c r="J76" s="112">
        <f>J131</f>
        <v>0</v>
      </c>
      <c r="L76" s="109"/>
    </row>
    <row r="77" spans="2:47" s="1" customFormat="1" ht="21.75" customHeight="1">
      <c r="B77" s="34"/>
      <c r="L77" s="34"/>
    </row>
    <row r="78" spans="2:47" s="1" customFormat="1" ht="7" customHeight="1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34"/>
    </row>
    <row r="82" spans="2:12" s="1" customFormat="1" ht="7" customHeight="1">
      <c r="B82" s="45"/>
      <c r="C82" s="46"/>
      <c r="D82" s="46"/>
      <c r="E82" s="46"/>
      <c r="F82" s="46"/>
      <c r="G82" s="46"/>
      <c r="H82" s="46"/>
      <c r="I82" s="46"/>
      <c r="J82" s="46"/>
      <c r="K82" s="46"/>
      <c r="L82" s="34"/>
    </row>
    <row r="83" spans="2:12" s="1" customFormat="1" ht="25" customHeight="1">
      <c r="B83" s="34"/>
      <c r="C83" s="23" t="s">
        <v>137</v>
      </c>
      <c r="L83" s="34"/>
    </row>
    <row r="84" spans="2:12" s="1" customFormat="1" ht="7" customHeight="1">
      <c r="B84" s="34"/>
      <c r="L84" s="34"/>
    </row>
    <row r="85" spans="2:12" s="1" customFormat="1" ht="12" customHeight="1">
      <c r="B85" s="34"/>
      <c r="C85" s="29" t="s">
        <v>16</v>
      </c>
      <c r="L85" s="34"/>
    </row>
    <row r="86" spans="2:12" s="1" customFormat="1" ht="16.5" customHeight="1">
      <c r="B86" s="34"/>
      <c r="E86" s="332" t="str">
        <f>E7</f>
        <v>Mateřská škola křesťanská Opava, Mnišská - rekonstrukce elektroinstalace</v>
      </c>
      <c r="F86" s="333"/>
      <c r="G86" s="333"/>
      <c r="H86" s="333"/>
      <c r="L86" s="34"/>
    </row>
    <row r="87" spans="2:12" ht="12" customHeight="1">
      <c r="B87" s="22"/>
      <c r="C87" s="29" t="s">
        <v>113</v>
      </c>
      <c r="L87" s="22"/>
    </row>
    <row r="88" spans="2:12" ht="16.5" customHeight="1">
      <c r="B88" s="22"/>
      <c r="E88" s="332" t="s">
        <v>821</v>
      </c>
      <c r="F88" s="302"/>
      <c r="G88" s="302"/>
      <c r="H88" s="302"/>
      <c r="L88" s="22"/>
    </row>
    <row r="89" spans="2:12" ht="12" customHeight="1">
      <c r="B89" s="22"/>
      <c r="C89" s="29" t="s">
        <v>822</v>
      </c>
      <c r="L89" s="22"/>
    </row>
    <row r="90" spans="2:12" s="1" customFormat="1" ht="16.5" customHeight="1">
      <c r="B90" s="34"/>
      <c r="E90" s="330" t="s">
        <v>1390</v>
      </c>
      <c r="F90" s="334"/>
      <c r="G90" s="334"/>
      <c r="H90" s="334"/>
      <c r="L90" s="34"/>
    </row>
    <row r="91" spans="2:12" s="1" customFormat="1" ht="12" customHeight="1">
      <c r="B91" s="34"/>
      <c r="C91" s="29" t="s">
        <v>1391</v>
      </c>
      <c r="L91" s="34"/>
    </row>
    <row r="92" spans="2:12" s="1" customFormat="1" ht="16.5" customHeight="1">
      <c r="B92" s="34"/>
      <c r="E92" s="295" t="str">
        <f>E13</f>
        <v>D.1.2.6.4 - Elektronická kontrola vstupu</v>
      </c>
      <c r="F92" s="334"/>
      <c r="G92" s="334"/>
      <c r="H92" s="334"/>
      <c r="L92" s="34"/>
    </row>
    <row r="93" spans="2:12" s="1" customFormat="1" ht="7" customHeight="1">
      <c r="B93" s="34"/>
      <c r="L93" s="34"/>
    </row>
    <row r="94" spans="2:12" s="1" customFormat="1" ht="12" customHeight="1">
      <c r="B94" s="34"/>
      <c r="C94" s="29" t="s">
        <v>21</v>
      </c>
      <c r="F94" s="27" t="str">
        <f>F16</f>
        <v>Mnišská 5/7, 746 01 Opava</v>
      </c>
      <c r="I94" s="29" t="s">
        <v>23</v>
      </c>
      <c r="J94" s="51" t="str">
        <f>IF(J16="","",J16)</f>
        <v>30. 3. 2026</v>
      </c>
      <c r="L94" s="34"/>
    </row>
    <row r="95" spans="2:12" s="1" customFormat="1" ht="7" customHeight="1">
      <c r="B95" s="34"/>
      <c r="L95" s="34"/>
    </row>
    <row r="96" spans="2:12" s="1" customFormat="1" ht="15.15" customHeight="1">
      <c r="B96" s="34"/>
      <c r="C96" s="29" t="s">
        <v>25</v>
      </c>
      <c r="F96" s="27" t="str">
        <f>E19</f>
        <v>Statutární město Opava, Horní nám. 382/69, Opava</v>
      </c>
      <c r="I96" s="29" t="s">
        <v>31</v>
      </c>
      <c r="J96" s="32" t="str">
        <f>E25</f>
        <v>Ing. Jan Pospíšil</v>
      </c>
      <c r="L96" s="34"/>
    </row>
    <row r="97" spans="2:65" s="1" customFormat="1" ht="15.15" customHeight="1">
      <c r="B97" s="34"/>
      <c r="C97" s="29" t="s">
        <v>29</v>
      </c>
      <c r="F97" s="27" t="str">
        <f>IF(E22="","",E22)</f>
        <v>Vyplň údaj</v>
      </c>
      <c r="I97" s="29" t="s">
        <v>34</v>
      </c>
      <c r="J97" s="32" t="str">
        <f>E28</f>
        <v xml:space="preserve"> </v>
      </c>
      <c r="L97" s="34"/>
    </row>
    <row r="98" spans="2:65" s="1" customFormat="1" ht="10.25" customHeight="1">
      <c r="B98" s="34"/>
      <c r="L98" s="34"/>
    </row>
    <row r="99" spans="2:65" s="10" customFormat="1" ht="29.25" customHeight="1">
      <c r="B99" s="113"/>
      <c r="C99" s="114" t="s">
        <v>138</v>
      </c>
      <c r="D99" s="115" t="s">
        <v>57</v>
      </c>
      <c r="E99" s="115" t="s">
        <v>53</v>
      </c>
      <c r="F99" s="115" t="s">
        <v>54</v>
      </c>
      <c r="G99" s="115" t="s">
        <v>139</v>
      </c>
      <c r="H99" s="115" t="s">
        <v>140</v>
      </c>
      <c r="I99" s="115" t="s">
        <v>141</v>
      </c>
      <c r="J99" s="115" t="s">
        <v>117</v>
      </c>
      <c r="K99" s="116" t="s">
        <v>142</v>
      </c>
      <c r="L99" s="113"/>
      <c r="M99" s="58" t="s">
        <v>19</v>
      </c>
      <c r="N99" s="59" t="s">
        <v>42</v>
      </c>
      <c r="O99" s="59" t="s">
        <v>143</v>
      </c>
      <c r="P99" s="59" t="s">
        <v>144</v>
      </c>
      <c r="Q99" s="59" t="s">
        <v>145</v>
      </c>
      <c r="R99" s="59" t="s">
        <v>146</v>
      </c>
      <c r="S99" s="59" t="s">
        <v>147</v>
      </c>
      <c r="T99" s="60" t="s">
        <v>148</v>
      </c>
    </row>
    <row r="100" spans="2:65" s="1" customFormat="1" ht="22.75" customHeight="1">
      <c r="B100" s="34"/>
      <c r="C100" s="63" t="s">
        <v>149</v>
      </c>
      <c r="J100" s="117">
        <f>BK100</f>
        <v>0</v>
      </c>
      <c r="L100" s="34"/>
      <c r="M100" s="61"/>
      <c r="N100" s="52"/>
      <c r="O100" s="52"/>
      <c r="P100" s="118">
        <f>P101</f>
        <v>0</v>
      </c>
      <c r="Q100" s="52"/>
      <c r="R100" s="118">
        <f>R101</f>
        <v>0</v>
      </c>
      <c r="S100" s="52"/>
      <c r="T100" s="119">
        <f>T101</f>
        <v>0</v>
      </c>
      <c r="AT100" s="19" t="s">
        <v>71</v>
      </c>
      <c r="AU100" s="19" t="s">
        <v>118</v>
      </c>
      <c r="BK100" s="120">
        <f>BK101</f>
        <v>0</v>
      </c>
    </row>
    <row r="101" spans="2:65" s="11" customFormat="1" ht="25.9" customHeight="1">
      <c r="B101" s="121"/>
      <c r="D101" s="122" t="s">
        <v>71</v>
      </c>
      <c r="E101" s="123" t="s">
        <v>506</v>
      </c>
      <c r="F101" s="123" t="s">
        <v>507</v>
      </c>
      <c r="I101" s="124"/>
      <c r="J101" s="125">
        <f>BK101</f>
        <v>0</v>
      </c>
      <c r="L101" s="121"/>
      <c r="M101" s="126"/>
      <c r="P101" s="127">
        <f>P102</f>
        <v>0</v>
      </c>
      <c r="R101" s="127">
        <f>R102</f>
        <v>0</v>
      </c>
      <c r="T101" s="128">
        <f>T102</f>
        <v>0</v>
      </c>
      <c r="AR101" s="122" t="s">
        <v>82</v>
      </c>
      <c r="AT101" s="129" t="s">
        <v>71</v>
      </c>
      <c r="AU101" s="129" t="s">
        <v>72</v>
      </c>
      <c r="AY101" s="122" t="s">
        <v>152</v>
      </c>
      <c r="BK101" s="130">
        <f>BK102</f>
        <v>0</v>
      </c>
    </row>
    <row r="102" spans="2:65" s="11" customFormat="1" ht="22.75" customHeight="1">
      <c r="B102" s="121"/>
      <c r="D102" s="122" t="s">
        <v>71</v>
      </c>
      <c r="E102" s="131" t="s">
        <v>1407</v>
      </c>
      <c r="F102" s="131" t="s">
        <v>1408</v>
      </c>
      <c r="I102" s="124"/>
      <c r="J102" s="132">
        <f>BK102</f>
        <v>0</v>
      </c>
      <c r="L102" s="121"/>
      <c r="M102" s="126"/>
      <c r="P102" s="127">
        <f>P103+P117</f>
        <v>0</v>
      </c>
      <c r="R102" s="127">
        <f>R103+R117</f>
        <v>0</v>
      </c>
      <c r="T102" s="128">
        <f>T103+T117</f>
        <v>0</v>
      </c>
      <c r="AR102" s="122" t="s">
        <v>82</v>
      </c>
      <c r="AT102" s="129" t="s">
        <v>71</v>
      </c>
      <c r="AU102" s="129" t="s">
        <v>80</v>
      </c>
      <c r="AY102" s="122" t="s">
        <v>152</v>
      </c>
      <c r="BK102" s="130">
        <f>BK103+BK117</f>
        <v>0</v>
      </c>
    </row>
    <row r="103" spans="2:65" s="11" customFormat="1" ht="20.9" customHeight="1">
      <c r="B103" s="121"/>
      <c r="D103" s="122" t="s">
        <v>71</v>
      </c>
      <c r="E103" s="131" t="s">
        <v>1409</v>
      </c>
      <c r="F103" s="131" t="s">
        <v>1701</v>
      </c>
      <c r="I103" s="124"/>
      <c r="J103" s="132">
        <f>BK103</f>
        <v>0</v>
      </c>
      <c r="L103" s="121"/>
      <c r="M103" s="126"/>
      <c r="P103" s="127">
        <f>P104+P114</f>
        <v>0</v>
      </c>
      <c r="R103" s="127">
        <f>R104+R114</f>
        <v>0</v>
      </c>
      <c r="T103" s="128">
        <f>T104+T114</f>
        <v>0</v>
      </c>
      <c r="AR103" s="122" t="s">
        <v>82</v>
      </c>
      <c r="AT103" s="129" t="s">
        <v>71</v>
      </c>
      <c r="AU103" s="129" t="s">
        <v>82</v>
      </c>
      <c r="AY103" s="122" t="s">
        <v>152</v>
      </c>
      <c r="BK103" s="130">
        <f>BK104+BK114</f>
        <v>0</v>
      </c>
    </row>
    <row r="104" spans="2:65" s="16" customFormat="1" ht="20.9" customHeight="1">
      <c r="B104" s="192"/>
      <c r="D104" s="193" t="s">
        <v>71</v>
      </c>
      <c r="E104" s="193" t="s">
        <v>1411</v>
      </c>
      <c r="F104" s="193" t="s">
        <v>1702</v>
      </c>
      <c r="I104" s="194"/>
      <c r="J104" s="195">
        <f>BK104</f>
        <v>0</v>
      </c>
      <c r="L104" s="192"/>
      <c r="M104" s="196"/>
      <c r="P104" s="197">
        <f>SUM(P105:P113)</f>
        <v>0</v>
      </c>
      <c r="R104" s="197">
        <f>SUM(R105:R113)</f>
        <v>0</v>
      </c>
      <c r="T104" s="198">
        <f>SUM(T105:T113)</f>
        <v>0</v>
      </c>
      <c r="AR104" s="193" t="s">
        <v>80</v>
      </c>
      <c r="AT104" s="199" t="s">
        <v>71</v>
      </c>
      <c r="AU104" s="199" t="s">
        <v>95</v>
      </c>
      <c r="AY104" s="193" t="s">
        <v>152</v>
      </c>
      <c r="BK104" s="200">
        <f>SUM(BK105:BK113)</f>
        <v>0</v>
      </c>
    </row>
    <row r="105" spans="2:65" s="1" customFormat="1" ht="66.75" customHeight="1">
      <c r="B105" s="34"/>
      <c r="C105" s="178" t="s">
        <v>80</v>
      </c>
      <c r="D105" s="178" t="s">
        <v>582</v>
      </c>
      <c r="E105" s="179" t="s">
        <v>1413</v>
      </c>
      <c r="F105" s="180" t="s">
        <v>1703</v>
      </c>
      <c r="G105" s="181" t="s">
        <v>269</v>
      </c>
      <c r="H105" s="182">
        <v>2</v>
      </c>
      <c r="I105" s="183"/>
      <c r="J105" s="184">
        <f t="shared" ref="J105:J113" si="0">ROUND(I105*H105,2)</f>
        <v>0</v>
      </c>
      <c r="K105" s="180" t="s">
        <v>19</v>
      </c>
      <c r="L105" s="185"/>
      <c r="M105" s="186" t="s">
        <v>19</v>
      </c>
      <c r="N105" s="187" t="s">
        <v>43</v>
      </c>
      <c r="P105" s="142">
        <f t="shared" ref="P105:P113" si="1">O105*H105</f>
        <v>0</v>
      </c>
      <c r="Q105" s="142">
        <v>0</v>
      </c>
      <c r="R105" s="142">
        <f t="shared" ref="R105:R113" si="2">Q105*H105</f>
        <v>0</v>
      </c>
      <c r="S105" s="142">
        <v>0</v>
      </c>
      <c r="T105" s="143">
        <f t="shared" ref="T105:T113" si="3">S105*H105</f>
        <v>0</v>
      </c>
      <c r="AR105" s="144" t="s">
        <v>203</v>
      </c>
      <c r="AT105" s="144" t="s">
        <v>582</v>
      </c>
      <c r="AU105" s="144" t="s">
        <v>159</v>
      </c>
      <c r="AY105" s="19" t="s">
        <v>152</v>
      </c>
      <c r="BE105" s="145">
        <f t="shared" ref="BE105:BE113" si="4">IF(N105="základní",J105,0)</f>
        <v>0</v>
      </c>
      <c r="BF105" s="145">
        <f t="shared" ref="BF105:BF113" si="5">IF(N105="snížená",J105,0)</f>
        <v>0</v>
      </c>
      <c r="BG105" s="145">
        <f t="shared" ref="BG105:BG113" si="6">IF(N105="zákl. přenesená",J105,0)</f>
        <v>0</v>
      </c>
      <c r="BH105" s="145">
        <f t="shared" ref="BH105:BH113" si="7">IF(N105="sníž. přenesená",J105,0)</f>
        <v>0</v>
      </c>
      <c r="BI105" s="145">
        <f t="shared" ref="BI105:BI113" si="8">IF(N105="nulová",J105,0)</f>
        <v>0</v>
      </c>
      <c r="BJ105" s="19" t="s">
        <v>80</v>
      </c>
      <c r="BK105" s="145">
        <f t="shared" ref="BK105:BK113" si="9">ROUND(I105*H105,2)</f>
        <v>0</v>
      </c>
      <c r="BL105" s="19" t="s">
        <v>159</v>
      </c>
      <c r="BM105" s="144" t="s">
        <v>1704</v>
      </c>
    </row>
    <row r="106" spans="2:65" s="1" customFormat="1" ht="55.5" customHeight="1">
      <c r="B106" s="34"/>
      <c r="C106" s="178" t="s">
        <v>82</v>
      </c>
      <c r="D106" s="178" t="s">
        <v>582</v>
      </c>
      <c r="E106" s="179" t="s">
        <v>1416</v>
      </c>
      <c r="F106" s="180" t="s">
        <v>1705</v>
      </c>
      <c r="G106" s="181" t="s">
        <v>269</v>
      </c>
      <c r="H106" s="182">
        <v>2</v>
      </c>
      <c r="I106" s="183"/>
      <c r="J106" s="184">
        <f t="shared" si="0"/>
        <v>0</v>
      </c>
      <c r="K106" s="180" t="s">
        <v>19</v>
      </c>
      <c r="L106" s="185"/>
      <c r="M106" s="186" t="s">
        <v>19</v>
      </c>
      <c r="N106" s="187" t="s">
        <v>43</v>
      </c>
      <c r="P106" s="142">
        <f t="shared" si="1"/>
        <v>0</v>
      </c>
      <c r="Q106" s="142">
        <v>0</v>
      </c>
      <c r="R106" s="142">
        <f t="shared" si="2"/>
        <v>0</v>
      </c>
      <c r="S106" s="142">
        <v>0</v>
      </c>
      <c r="T106" s="143">
        <f t="shared" si="3"/>
        <v>0</v>
      </c>
      <c r="AR106" s="144" t="s">
        <v>203</v>
      </c>
      <c r="AT106" s="144" t="s">
        <v>582</v>
      </c>
      <c r="AU106" s="144" t="s">
        <v>159</v>
      </c>
      <c r="AY106" s="19" t="s">
        <v>152</v>
      </c>
      <c r="BE106" s="145">
        <f t="shared" si="4"/>
        <v>0</v>
      </c>
      <c r="BF106" s="145">
        <f t="shared" si="5"/>
        <v>0</v>
      </c>
      <c r="BG106" s="145">
        <f t="shared" si="6"/>
        <v>0</v>
      </c>
      <c r="BH106" s="145">
        <f t="shared" si="7"/>
        <v>0</v>
      </c>
      <c r="BI106" s="145">
        <f t="shared" si="8"/>
        <v>0</v>
      </c>
      <c r="BJ106" s="19" t="s">
        <v>80</v>
      </c>
      <c r="BK106" s="145">
        <f t="shared" si="9"/>
        <v>0</v>
      </c>
      <c r="BL106" s="19" t="s">
        <v>159</v>
      </c>
      <c r="BM106" s="144" t="s">
        <v>1706</v>
      </c>
    </row>
    <row r="107" spans="2:65" s="1" customFormat="1" ht="24.15" customHeight="1">
      <c r="B107" s="34"/>
      <c r="C107" s="178" t="s">
        <v>95</v>
      </c>
      <c r="D107" s="178" t="s">
        <v>582</v>
      </c>
      <c r="E107" s="179" t="s">
        <v>1419</v>
      </c>
      <c r="F107" s="180" t="s">
        <v>1707</v>
      </c>
      <c r="G107" s="181" t="s">
        <v>269</v>
      </c>
      <c r="H107" s="182">
        <v>2</v>
      </c>
      <c r="I107" s="183"/>
      <c r="J107" s="184">
        <f t="shared" si="0"/>
        <v>0</v>
      </c>
      <c r="K107" s="180" t="s">
        <v>19</v>
      </c>
      <c r="L107" s="185"/>
      <c r="M107" s="186" t="s">
        <v>19</v>
      </c>
      <c r="N107" s="187" t="s">
        <v>43</v>
      </c>
      <c r="P107" s="142">
        <f t="shared" si="1"/>
        <v>0</v>
      </c>
      <c r="Q107" s="142">
        <v>0</v>
      </c>
      <c r="R107" s="142">
        <f t="shared" si="2"/>
        <v>0</v>
      </c>
      <c r="S107" s="142">
        <v>0</v>
      </c>
      <c r="T107" s="143">
        <f t="shared" si="3"/>
        <v>0</v>
      </c>
      <c r="AR107" s="144" t="s">
        <v>203</v>
      </c>
      <c r="AT107" s="144" t="s">
        <v>582</v>
      </c>
      <c r="AU107" s="144" t="s">
        <v>159</v>
      </c>
      <c r="AY107" s="19" t="s">
        <v>152</v>
      </c>
      <c r="BE107" s="145">
        <f t="shared" si="4"/>
        <v>0</v>
      </c>
      <c r="BF107" s="145">
        <f t="shared" si="5"/>
        <v>0</v>
      </c>
      <c r="BG107" s="145">
        <f t="shared" si="6"/>
        <v>0</v>
      </c>
      <c r="BH107" s="145">
        <f t="shared" si="7"/>
        <v>0</v>
      </c>
      <c r="BI107" s="145">
        <f t="shared" si="8"/>
        <v>0</v>
      </c>
      <c r="BJ107" s="19" t="s">
        <v>80</v>
      </c>
      <c r="BK107" s="145">
        <f t="shared" si="9"/>
        <v>0</v>
      </c>
      <c r="BL107" s="19" t="s">
        <v>159</v>
      </c>
      <c r="BM107" s="144" t="s">
        <v>1708</v>
      </c>
    </row>
    <row r="108" spans="2:65" s="1" customFormat="1" ht="16.5" customHeight="1">
      <c r="B108" s="34"/>
      <c r="C108" s="178" t="s">
        <v>159</v>
      </c>
      <c r="D108" s="178" t="s">
        <v>582</v>
      </c>
      <c r="E108" s="179" t="s">
        <v>1422</v>
      </c>
      <c r="F108" s="180" t="s">
        <v>1709</v>
      </c>
      <c r="G108" s="181" t="s">
        <v>269</v>
      </c>
      <c r="H108" s="182">
        <v>2</v>
      </c>
      <c r="I108" s="183"/>
      <c r="J108" s="184">
        <f t="shared" si="0"/>
        <v>0</v>
      </c>
      <c r="K108" s="180" t="s">
        <v>19</v>
      </c>
      <c r="L108" s="185"/>
      <c r="M108" s="186" t="s">
        <v>19</v>
      </c>
      <c r="N108" s="187" t="s">
        <v>43</v>
      </c>
      <c r="P108" s="142">
        <f t="shared" si="1"/>
        <v>0</v>
      </c>
      <c r="Q108" s="142">
        <v>0</v>
      </c>
      <c r="R108" s="142">
        <f t="shared" si="2"/>
        <v>0</v>
      </c>
      <c r="S108" s="142">
        <v>0</v>
      </c>
      <c r="T108" s="143">
        <f t="shared" si="3"/>
        <v>0</v>
      </c>
      <c r="AR108" s="144" t="s">
        <v>203</v>
      </c>
      <c r="AT108" s="144" t="s">
        <v>582</v>
      </c>
      <c r="AU108" s="144" t="s">
        <v>159</v>
      </c>
      <c r="AY108" s="19" t="s">
        <v>152</v>
      </c>
      <c r="BE108" s="145">
        <f t="shared" si="4"/>
        <v>0</v>
      </c>
      <c r="BF108" s="145">
        <f t="shared" si="5"/>
        <v>0</v>
      </c>
      <c r="BG108" s="145">
        <f t="shared" si="6"/>
        <v>0</v>
      </c>
      <c r="BH108" s="145">
        <f t="shared" si="7"/>
        <v>0</v>
      </c>
      <c r="BI108" s="145">
        <f t="shared" si="8"/>
        <v>0</v>
      </c>
      <c r="BJ108" s="19" t="s">
        <v>80</v>
      </c>
      <c r="BK108" s="145">
        <f t="shared" si="9"/>
        <v>0</v>
      </c>
      <c r="BL108" s="19" t="s">
        <v>159</v>
      </c>
      <c r="BM108" s="144" t="s">
        <v>1710</v>
      </c>
    </row>
    <row r="109" spans="2:65" s="1" customFormat="1" ht="66.75" customHeight="1">
      <c r="B109" s="34"/>
      <c r="C109" s="178" t="s">
        <v>184</v>
      </c>
      <c r="D109" s="178" t="s">
        <v>582</v>
      </c>
      <c r="E109" s="179" t="s">
        <v>1555</v>
      </c>
      <c r="F109" s="180" t="s">
        <v>1711</v>
      </c>
      <c r="G109" s="181" t="s">
        <v>269</v>
      </c>
      <c r="H109" s="182">
        <v>7</v>
      </c>
      <c r="I109" s="183"/>
      <c r="J109" s="184">
        <f t="shared" si="0"/>
        <v>0</v>
      </c>
      <c r="K109" s="180" t="s">
        <v>19</v>
      </c>
      <c r="L109" s="185"/>
      <c r="M109" s="186" t="s">
        <v>19</v>
      </c>
      <c r="N109" s="187" t="s">
        <v>43</v>
      </c>
      <c r="P109" s="142">
        <f t="shared" si="1"/>
        <v>0</v>
      </c>
      <c r="Q109" s="142">
        <v>0</v>
      </c>
      <c r="R109" s="142">
        <f t="shared" si="2"/>
        <v>0</v>
      </c>
      <c r="S109" s="142">
        <v>0</v>
      </c>
      <c r="T109" s="143">
        <f t="shared" si="3"/>
        <v>0</v>
      </c>
      <c r="AR109" s="144" t="s">
        <v>203</v>
      </c>
      <c r="AT109" s="144" t="s">
        <v>582</v>
      </c>
      <c r="AU109" s="144" t="s">
        <v>159</v>
      </c>
      <c r="AY109" s="19" t="s">
        <v>152</v>
      </c>
      <c r="BE109" s="145">
        <f t="shared" si="4"/>
        <v>0</v>
      </c>
      <c r="BF109" s="145">
        <f t="shared" si="5"/>
        <v>0</v>
      </c>
      <c r="BG109" s="145">
        <f t="shared" si="6"/>
        <v>0</v>
      </c>
      <c r="BH109" s="145">
        <f t="shared" si="7"/>
        <v>0</v>
      </c>
      <c r="BI109" s="145">
        <f t="shared" si="8"/>
        <v>0</v>
      </c>
      <c r="BJ109" s="19" t="s">
        <v>80</v>
      </c>
      <c r="BK109" s="145">
        <f t="shared" si="9"/>
        <v>0</v>
      </c>
      <c r="BL109" s="19" t="s">
        <v>159</v>
      </c>
      <c r="BM109" s="144" t="s">
        <v>1712</v>
      </c>
    </row>
    <row r="110" spans="2:65" s="1" customFormat="1" ht="16.5" customHeight="1">
      <c r="B110" s="34"/>
      <c r="C110" s="178" t="s">
        <v>191</v>
      </c>
      <c r="D110" s="178" t="s">
        <v>582</v>
      </c>
      <c r="E110" s="179" t="s">
        <v>1558</v>
      </c>
      <c r="F110" s="180" t="s">
        <v>1713</v>
      </c>
      <c r="G110" s="181" t="s">
        <v>269</v>
      </c>
      <c r="H110" s="182">
        <v>2</v>
      </c>
      <c r="I110" s="183"/>
      <c r="J110" s="184">
        <f t="shared" si="0"/>
        <v>0</v>
      </c>
      <c r="K110" s="180" t="s">
        <v>19</v>
      </c>
      <c r="L110" s="185"/>
      <c r="M110" s="186" t="s">
        <v>19</v>
      </c>
      <c r="N110" s="187" t="s">
        <v>43</v>
      </c>
      <c r="P110" s="142">
        <f t="shared" si="1"/>
        <v>0</v>
      </c>
      <c r="Q110" s="142">
        <v>0</v>
      </c>
      <c r="R110" s="142">
        <f t="shared" si="2"/>
        <v>0</v>
      </c>
      <c r="S110" s="142">
        <v>0</v>
      </c>
      <c r="T110" s="143">
        <f t="shared" si="3"/>
        <v>0</v>
      </c>
      <c r="AR110" s="144" t="s">
        <v>203</v>
      </c>
      <c r="AT110" s="144" t="s">
        <v>582</v>
      </c>
      <c r="AU110" s="144" t="s">
        <v>159</v>
      </c>
      <c r="AY110" s="19" t="s">
        <v>152</v>
      </c>
      <c r="BE110" s="145">
        <f t="shared" si="4"/>
        <v>0</v>
      </c>
      <c r="BF110" s="145">
        <f t="shared" si="5"/>
        <v>0</v>
      </c>
      <c r="BG110" s="145">
        <f t="shared" si="6"/>
        <v>0</v>
      </c>
      <c r="BH110" s="145">
        <f t="shared" si="7"/>
        <v>0</v>
      </c>
      <c r="BI110" s="145">
        <f t="shared" si="8"/>
        <v>0</v>
      </c>
      <c r="BJ110" s="19" t="s">
        <v>80</v>
      </c>
      <c r="BK110" s="145">
        <f t="shared" si="9"/>
        <v>0</v>
      </c>
      <c r="BL110" s="19" t="s">
        <v>159</v>
      </c>
      <c r="BM110" s="144" t="s">
        <v>1714</v>
      </c>
    </row>
    <row r="111" spans="2:65" s="1" customFormat="1" ht="16.5" customHeight="1">
      <c r="B111" s="34"/>
      <c r="C111" s="178" t="s">
        <v>196</v>
      </c>
      <c r="D111" s="178" t="s">
        <v>582</v>
      </c>
      <c r="E111" s="179" t="s">
        <v>1561</v>
      </c>
      <c r="F111" s="180" t="s">
        <v>1715</v>
      </c>
      <c r="G111" s="181" t="s">
        <v>269</v>
      </c>
      <c r="H111" s="182">
        <v>1</v>
      </c>
      <c r="I111" s="183"/>
      <c r="J111" s="184">
        <f t="shared" si="0"/>
        <v>0</v>
      </c>
      <c r="K111" s="180" t="s">
        <v>19</v>
      </c>
      <c r="L111" s="185"/>
      <c r="M111" s="186" t="s">
        <v>19</v>
      </c>
      <c r="N111" s="187" t="s">
        <v>43</v>
      </c>
      <c r="P111" s="142">
        <f t="shared" si="1"/>
        <v>0</v>
      </c>
      <c r="Q111" s="142">
        <v>0</v>
      </c>
      <c r="R111" s="142">
        <f t="shared" si="2"/>
        <v>0</v>
      </c>
      <c r="S111" s="142">
        <v>0</v>
      </c>
      <c r="T111" s="143">
        <f t="shared" si="3"/>
        <v>0</v>
      </c>
      <c r="AR111" s="144" t="s">
        <v>203</v>
      </c>
      <c r="AT111" s="144" t="s">
        <v>582</v>
      </c>
      <c r="AU111" s="144" t="s">
        <v>159</v>
      </c>
      <c r="AY111" s="19" t="s">
        <v>152</v>
      </c>
      <c r="BE111" s="145">
        <f t="shared" si="4"/>
        <v>0</v>
      </c>
      <c r="BF111" s="145">
        <f t="shared" si="5"/>
        <v>0</v>
      </c>
      <c r="BG111" s="145">
        <f t="shared" si="6"/>
        <v>0</v>
      </c>
      <c r="BH111" s="145">
        <f t="shared" si="7"/>
        <v>0</v>
      </c>
      <c r="BI111" s="145">
        <f t="shared" si="8"/>
        <v>0</v>
      </c>
      <c r="BJ111" s="19" t="s">
        <v>80</v>
      </c>
      <c r="BK111" s="145">
        <f t="shared" si="9"/>
        <v>0</v>
      </c>
      <c r="BL111" s="19" t="s">
        <v>159</v>
      </c>
      <c r="BM111" s="144" t="s">
        <v>1716</v>
      </c>
    </row>
    <row r="112" spans="2:65" s="1" customFormat="1" ht="16.5" customHeight="1">
      <c r="B112" s="34"/>
      <c r="C112" s="178" t="s">
        <v>203</v>
      </c>
      <c r="D112" s="178" t="s">
        <v>582</v>
      </c>
      <c r="E112" s="179" t="s">
        <v>1564</v>
      </c>
      <c r="F112" s="180" t="s">
        <v>1717</v>
      </c>
      <c r="G112" s="181" t="s">
        <v>269</v>
      </c>
      <c r="H112" s="182">
        <v>1</v>
      </c>
      <c r="I112" s="183"/>
      <c r="J112" s="184">
        <f t="shared" si="0"/>
        <v>0</v>
      </c>
      <c r="K112" s="180" t="s">
        <v>19</v>
      </c>
      <c r="L112" s="185"/>
      <c r="M112" s="186" t="s">
        <v>19</v>
      </c>
      <c r="N112" s="187" t="s">
        <v>43</v>
      </c>
      <c r="P112" s="142">
        <f t="shared" si="1"/>
        <v>0</v>
      </c>
      <c r="Q112" s="142">
        <v>0</v>
      </c>
      <c r="R112" s="142">
        <f t="shared" si="2"/>
        <v>0</v>
      </c>
      <c r="S112" s="142">
        <v>0</v>
      </c>
      <c r="T112" s="143">
        <f t="shared" si="3"/>
        <v>0</v>
      </c>
      <c r="AR112" s="144" t="s">
        <v>203</v>
      </c>
      <c r="AT112" s="144" t="s">
        <v>582</v>
      </c>
      <c r="AU112" s="144" t="s">
        <v>159</v>
      </c>
      <c r="AY112" s="19" t="s">
        <v>152</v>
      </c>
      <c r="BE112" s="145">
        <f t="shared" si="4"/>
        <v>0</v>
      </c>
      <c r="BF112" s="145">
        <f t="shared" si="5"/>
        <v>0</v>
      </c>
      <c r="BG112" s="145">
        <f t="shared" si="6"/>
        <v>0</v>
      </c>
      <c r="BH112" s="145">
        <f t="shared" si="7"/>
        <v>0</v>
      </c>
      <c r="BI112" s="145">
        <f t="shared" si="8"/>
        <v>0</v>
      </c>
      <c r="BJ112" s="19" t="s">
        <v>80</v>
      </c>
      <c r="BK112" s="145">
        <f t="shared" si="9"/>
        <v>0</v>
      </c>
      <c r="BL112" s="19" t="s">
        <v>159</v>
      </c>
      <c r="BM112" s="144" t="s">
        <v>1718</v>
      </c>
    </row>
    <row r="113" spans="2:65" s="1" customFormat="1" ht="16.5" customHeight="1">
      <c r="B113" s="34"/>
      <c r="C113" s="178" t="s">
        <v>219</v>
      </c>
      <c r="D113" s="178" t="s">
        <v>582</v>
      </c>
      <c r="E113" s="179" t="s">
        <v>1567</v>
      </c>
      <c r="F113" s="180" t="s">
        <v>1473</v>
      </c>
      <c r="G113" s="181" t="s">
        <v>222</v>
      </c>
      <c r="H113" s="182">
        <v>1</v>
      </c>
      <c r="I113" s="183"/>
      <c r="J113" s="184">
        <f t="shared" si="0"/>
        <v>0</v>
      </c>
      <c r="K113" s="180" t="s">
        <v>19</v>
      </c>
      <c r="L113" s="185"/>
      <c r="M113" s="186" t="s">
        <v>19</v>
      </c>
      <c r="N113" s="187" t="s">
        <v>43</v>
      </c>
      <c r="P113" s="142">
        <f t="shared" si="1"/>
        <v>0</v>
      </c>
      <c r="Q113" s="142">
        <v>0</v>
      </c>
      <c r="R113" s="142">
        <f t="shared" si="2"/>
        <v>0</v>
      </c>
      <c r="S113" s="142">
        <v>0</v>
      </c>
      <c r="T113" s="143">
        <f t="shared" si="3"/>
        <v>0</v>
      </c>
      <c r="AR113" s="144" t="s">
        <v>203</v>
      </c>
      <c r="AT113" s="144" t="s">
        <v>582</v>
      </c>
      <c r="AU113" s="144" t="s">
        <v>159</v>
      </c>
      <c r="AY113" s="19" t="s">
        <v>152</v>
      </c>
      <c r="BE113" s="145">
        <f t="shared" si="4"/>
        <v>0</v>
      </c>
      <c r="BF113" s="145">
        <f t="shared" si="5"/>
        <v>0</v>
      </c>
      <c r="BG113" s="145">
        <f t="shared" si="6"/>
        <v>0</v>
      </c>
      <c r="BH113" s="145">
        <f t="shared" si="7"/>
        <v>0</v>
      </c>
      <c r="BI113" s="145">
        <f t="shared" si="8"/>
        <v>0</v>
      </c>
      <c r="BJ113" s="19" t="s">
        <v>80</v>
      </c>
      <c r="BK113" s="145">
        <f t="shared" si="9"/>
        <v>0</v>
      </c>
      <c r="BL113" s="19" t="s">
        <v>159</v>
      </c>
      <c r="BM113" s="144" t="s">
        <v>1719</v>
      </c>
    </row>
    <row r="114" spans="2:65" s="16" customFormat="1" ht="20.9" customHeight="1">
      <c r="B114" s="192"/>
      <c r="D114" s="193" t="s">
        <v>71</v>
      </c>
      <c r="E114" s="193" t="s">
        <v>1425</v>
      </c>
      <c r="F114" s="193" t="s">
        <v>1604</v>
      </c>
      <c r="I114" s="194"/>
      <c r="J114" s="195">
        <f>BK114</f>
        <v>0</v>
      </c>
      <c r="L114" s="192"/>
      <c r="M114" s="196"/>
      <c r="P114" s="197">
        <f>SUM(P115:P116)</f>
        <v>0</v>
      </c>
      <c r="R114" s="197">
        <f>SUM(R115:R116)</f>
        <v>0</v>
      </c>
      <c r="T114" s="198">
        <f>SUM(T115:T116)</f>
        <v>0</v>
      </c>
      <c r="AR114" s="193" t="s">
        <v>80</v>
      </c>
      <c r="AT114" s="199" t="s">
        <v>71</v>
      </c>
      <c r="AU114" s="199" t="s">
        <v>95</v>
      </c>
      <c r="AY114" s="193" t="s">
        <v>152</v>
      </c>
      <c r="BK114" s="200">
        <f>SUM(BK115:BK116)</f>
        <v>0</v>
      </c>
    </row>
    <row r="115" spans="2:65" s="1" customFormat="1" ht="16.5" customHeight="1">
      <c r="B115" s="34"/>
      <c r="C115" s="178" t="s">
        <v>227</v>
      </c>
      <c r="D115" s="178" t="s">
        <v>582</v>
      </c>
      <c r="E115" s="179" t="s">
        <v>1427</v>
      </c>
      <c r="F115" s="180" t="s">
        <v>1456</v>
      </c>
      <c r="G115" s="181" t="s">
        <v>416</v>
      </c>
      <c r="H115" s="182">
        <v>600</v>
      </c>
      <c r="I115" s="183"/>
      <c r="J115" s="184">
        <f>ROUND(I115*H115,2)</f>
        <v>0</v>
      </c>
      <c r="K115" s="180" t="s">
        <v>19</v>
      </c>
      <c r="L115" s="185"/>
      <c r="M115" s="186" t="s">
        <v>19</v>
      </c>
      <c r="N115" s="187" t="s">
        <v>43</v>
      </c>
      <c r="P115" s="142">
        <f>O115*H115</f>
        <v>0</v>
      </c>
      <c r="Q115" s="142">
        <v>0</v>
      </c>
      <c r="R115" s="142">
        <f>Q115*H115</f>
        <v>0</v>
      </c>
      <c r="S115" s="142">
        <v>0</v>
      </c>
      <c r="T115" s="143">
        <f>S115*H115</f>
        <v>0</v>
      </c>
      <c r="AR115" s="144" t="s">
        <v>203</v>
      </c>
      <c r="AT115" s="144" t="s">
        <v>582</v>
      </c>
      <c r="AU115" s="144" t="s">
        <v>159</v>
      </c>
      <c r="AY115" s="19" t="s">
        <v>152</v>
      </c>
      <c r="BE115" s="145">
        <f>IF(N115="základní",J115,0)</f>
        <v>0</v>
      </c>
      <c r="BF115" s="145">
        <f>IF(N115="snížená",J115,0)</f>
        <v>0</v>
      </c>
      <c r="BG115" s="145">
        <f>IF(N115="zákl. přenesená",J115,0)</f>
        <v>0</v>
      </c>
      <c r="BH115" s="145">
        <f>IF(N115="sníž. přenesená",J115,0)</f>
        <v>0</v>
      </c>
      <c r="BI115" s="145">
        <f>IF(N115="nulová",J115,0)</f>
        <v>0</v>
      </c>
      <c r="BJ115" s="19" t="s">
        <v>80</v>
      </c>
      <c r="BK115" s="145">
        <f>ROUND(I115*H115,2)</f>
        <v>0</v>
      </c>
      <c r="BL115" s="19" t="s">
        <v>159</v>
      </c>
      <c r="BM115" s="144" t="s">
        <v>1720</v>
      </c>
    </row>
    <row r="116" spans="2:65" s="1" customFormat="1" ht="16.5" customHeight="1">
      <c r="B116" s="34"/>
      <c r="C116" s="178" t="s">
        <v>238</v>
      </c>
      <c r="D116" s="178" t="s">
        <v>582</v>
      </c>
      <c r="E116" s="179" t="s">
        <v>1430</v>
      </c>
      <c r="F116" s="180" t="s">
        <v>1721</v>
      </c>
      <c r="G116" s="181" t="s">
        <v>416</v>
      </c>
      <c r="H116" s="182">
        <v>100</v>
      </c>
      <c r="I116" s="183"/>
      <c r="J116" s="184">
        <f>ROUND(I116*H116,2)</f>
        <v>0</v>
      </c>
      <c r="K116" s="180" t="s">
        <v>19</v>
      </c>
      <c r="L116" s="185"/>
      <c r="M116" s="186" t="s">
        <v>19</v>
      </c>
      <c r="N116" s="187" t="s">
        <v>43</v>
      </c>
      <c r="P116" s="142">
        <f>O116*H116</f>
        <v>0</v>
      </c>
      <c r="Q116" s="142">
        <v>0</v>
      </c>
      <c r="R116" s="142">
        <f>Q116*H116</f>
        <v>0</v>
      </c>
      <c r="S116" s="142">
        <v>0</v>
      </c>
      <c r="T116" s="143">
        <f>S116*H116</f>
        <v>0</v>
      </c>
      <c r="AR116" s="144" t="s">
        <v>203</v>
      </c>
      <c r="AT116" s="144" t="s">
        <v>582</v>
      </c>
      <c r="AU116" s="144" t="s">
        <v>159</v>
      </c>
      <c r="AY116" s="19" t="s">
        <v>152</v>
      </c>
      <c r="BE116" s="145">
        <f>IF(N116="základní",J116,0)</f>
        <v>0</v>
      </c>
      <c r="BF116" s="145">
        <f>IF(N116="snížená",J116,0)</f>
        <v>0</v>
      </c>
      <c r="BG116" s="145">
        <f>IF(N116="zákl. přenesená",J116,0)</f>
        <v>0</v>
      </c>
      <c r="BH116" s="145">
        <f>IF(N116="sníž. přenesená",J116,0)</f>
        <v>0</v>
      </c>
      <c r="BI116" s="145">
        <f>IF(N116="nulová",J116,0)</f>
        <v>0</v>
      </c>
      <c r="BJ116" s="19" t="s">
        <v>80</v>
      </c>
      <c r="BK116" s="145">
        <f>ROUND(I116*H116,2)</f>
        <v>0</v>
      </c>
      <c r="BL116" s="19" t="s">
        <v>159</v>
      </c>
      <c r="BM116" s="144" t="s">
        <v>1722</v>
      </c>
    </row>
    <row r="117" spans="2:65" s="11" customFormat="1" ht="20.9" customHeight="1">
      <c r="B117" s="121"/>
      <c r="D117" s="122" t="s">
        <v>71</v>
      </c>
      <c r="E117" s="131" t="s">
        <v>1475</v>
      </c>
      <c r="F117" s="131" t="s">
        <v>1723</v>
      </c>
      <c r="I117" s="124"/>
      <c r="J117" s="132">
        <f>BK117</f>
        <v>0</v>
      </c>
      <c r="L117" s="121"/>
      <c r="M117" s="126"/>
      <c r="P117" s="127">
        <f>P118+P128+P131</f>
        <v>0</v>
      </c>
      <c r="R117" s="127">
        <f>R118+R128+R131</f>
        <v>0</v>
      </c>
      <c r="T117" s="128">
        <f>T118+T128+T131</f>
        <v>0</v>
      </c>
      <c r="AR117" s="122" t="s">
        <v>82</v>
      </c>
      <c r="AT117" s="129" t="s">
        <v>71</v>
      </c>
      <c r="AU117" s="129" t="s">
        <v>82</v>
      </c>
      <c r="AY117" s="122" t="s">
        <v>152</v>
      </c>
      <c r="BK117" s="130">
        <f>BK118+BK128+BK131</f>
        <v>0</v>
      </c>
    </row>
    <row r="118" spans="2:65" s="16" customFormat="1" ht="20.9" customHeight="1">
      <c r="B118" s="192"/>
      <c r="D118" s="193" t="s">
        <v>71</v>
      </c>
      <c r="E118" s="193" t="s">
        <v>1477</v>
      </c>
      <c r="F118" s="193" t="s">
        <v>1702</v>
      </c>
      <c r="I118" s="194"/>
      <c r="J118" s="195">
        <f>BK118</f>
        <v>0</v>
      </c>
      <c r="L118" s="192"/>
      <c r="M118" s="196"/>
      <c r="P118" s="197">
        <f>SUM(P119:P127)</f>
        <v>0</v>
      </c>
      <c r="R118" s="197">
        <f>SUM(R119:R127)</f>
        <v>0</v>
      </c>
      <c r="T118" s="198">
        <f>SUM(T119:T127)</f>
        <v>0</v>
      </c>
      <c r="AR118" s="193" t="s">
        <v>80</v>
      </c>
      <c r="AT118" s="199" t="s">
        <v>71</v>
      </c>
      <c r="AU118" s="199" t="s">
        <v>95</v>
      </c>
      <c r="AY118" s="193" t="s">
        <v>152</v>
      </c>
      <c r="BK118" s="200">
        <f>SUM(BK119:BK127)</f>
        <v>0</v>
      </c>
    </row>
    <row r="119" spans="2:65" s="1" customFormat="1" ht="66.75" customHeight="1">
      <c r="B119" s="34"/>
      <c r="C119" s="133" t="s">
        <v>8</v>
      </c>
      <c r="D119" s="133" t="s">
        <v>154</v>
      </c>
      <c r="E119" s="134" t="s">
        <v>1478</v>
      </c>
      <c r="F119" s="135" t="s">
        <v>1703</v>
      </c>
      <c r="G119" s="136" t="s">
        <v>269</v>
      </c>
      <c r="H119" s="137">
        <v>2</v>
      </c>
      <c r="I119" s="138"/>
      <c r="J119" s="139">
        <f t="shared" ref="J119:J127" si="10">ROUND(I119*H119,2)</f>
        <v>0</v>
      </c>
      <c r="K119" s="135" t="s">
        <v>19</v>
      </c>
      <c r="L119" s="34"/>
      <c r="M119" s="140" t="s">
        <v>19</v>
      </c>
      <c r="N119" s="141" t="s">
        <v>43</v>
      </c>
      <c r="P119" s="142">
        <f t="shared" ref="P119:P127" si="11">O119*H119</f>
        <v>0</v>
      </c>
      <c r="Q119" s="142">
        <v>0</v>
      </c>
      <c r="R119" s="142">
        <f t="shared" ref="R119:R127" si="12">Q119*H119</f>
        <v>0</v>
      </c>
      <c r="S119" s="142">
        <v>0</v>
      </c>
      <c r="T119" s="143">
        <f t="shared" ref="T119:T127" si="13">S119*H119</f>
        <v>0</v>
      </c>
      <c r="AR119" s="144" t="s">
        <v>159</v>
      </c>
      <c r="AT119" s="144" t="s">
        <v>154</v>
      </c>
      <c r="AU119" s="144" t="s">
        <v>159</v>
      </c>
      <c r="AY119" s="19" t="s">
        <v>152</v>
      </c>
      <c r="BE119" s="145">
        <f t="shared" ref="BE119:BE127" si="14">IF(N119="základní",J119,0)</f>
        <v>0</v>
      </c>
      <c r="BF119" s="145">
        <f t="shared" ref="BF119:BF127" si="15">IF(N119="snížená",J119,0)</f>
        <v>0</v>
      </c>
      <c r="BG119" s="145">
        <f t="shared" ref="BG119:BG127" si="16">IF(N119="zákl. přenesená",J119,0)</f>
        <v>0</v>
      </c>
      <c r="BH119" s="145">
        <f t="shared" ref="BH119:BH127" si="17">IF(N119="sníž. přenesená",J119,0)</f>
        <v>0</v>
      </c>
      <c r="BI119" s="145">
        <f t="shared" ref="BI119:BI127" si="18">IF(N119="nulová",J119,0)</f>
        <v>0</v>
      </c>
      <c r="BJ119" s="19" t="s">
        <v>80</v>
      </c>
      <c r="BK119" s="145">
        <f t="shared" ref="BK119:BK127" si="19">ROUND(I119*H119,2)</f>
        <v>0</v>
      </c>
      <c r="BL119" s="19" t="s">
        <v>159</v>
      </c>
      <c r="BM119" s="144" t="s">
        <v>1724</v>
      </c>
    </row>
    <row r="120" spans="2:65" s="1" customFormat="1" ht="55.5" customHeight="1">
      <c r="B120" s="34"/>
      <c r="C120" s="133" t="s">
        <v>251</v>
      </c>
      <c r="D120" s="133" t="s">
        <v>154</v>
      </c>
      <c r="E120" s="134" t="s">
        <v>1480</v>
      </c>
      <c r="F120" s="135" t="s">
        <v>1705</v>
      </c>
      <c r="G120" s="136" t="s">
        <v>269</v>
      </c>
      <c r="H120" s="137">
        <v>2</v>
      </c>
      <c r="I120" s="138"/>
      <c r="J120" s="139">
        <f t="shared" si="10"/>
        <v>0</v>
      </c>
      <c r="K120" s="135" t="s">
        <v>19</v>
      </c>
      <c r="L120" s="34"/>
      <c r="M120" s="140" t="s">
        <v>19</v>
      </c>
      <c r="N120" s="141" t="s">
        <v>43</v>
      </c>
      <c r="P120" s="142">
        <f t="shared" si="11"/>
        <v>0</v>
      </c>
      <c r="Q120" s="142">
        <v>0</v>
      </c>
      <c r="R120" s="142">
        <f t="shared" si="12"/>
        <v>0</v>
      </c>
      <c r="S120" s="142">
        <v>0</v>
      </c>
      <c r="T120" s="143">
        <f t="shared" si="13"/>
        <v>0</v>
      </c>
      <c r="AR120" s="144" t="s">
        <v>159</v>
      </c>
      <c r="AT120" s="144" t="s">
        <v>154</v>
      </c>
      <c r="AU120" s="144" t="s">
        <v>159</v>
      </c>
      <c r="AY120" s="19" t="s">
        <v>152</v>
      </c>
      <c r="BE120" s="145">
        <f t="shared" si="14"/>
        <v>0</v>
      </c>
      <c r="BF120" s="145">
        <f t="shared" si="15"/>
        <v>0</v>
      </c>
      <c r="BG120" s="145">
        <f t="shared" si="16"/>
        <v>0</v>
      </c>
      <c r="BH120" s="145">
        <f t="shared" si="17"/>
        <v>0</v>
      </c>
      <c r="BI120" s="145">
        <f t="shared" si="18"/>
        <v>0</v>
      </c>
      <c r="BJ120" s="19" t="s">
        <v>80</v>
      </c>
      <c r="BK120" s="145">
        <f t="shared" si="19"/>
        <v>0</v>
      </c>
      <c r="BL120" s="19" t="s">
        <v>159</v>
      </c>
      <c r="BM120" s="144" t="s">
        <v>1725</v>
      </c>
    </row>
    <row r="121" spans="2:65" s="1" customFormat="1" ht="24.15" customHeight="1">
      <c r="B121" s="34"/>
      <c r="C121" s="133" t="s">
        <v>261</v>
      </c>
      <c r="D121" s="133" t="s">
        <v>154</v>
      </c>
      <c r="E121" s="134" t="s">
        <v>1482</v>
      </c>
      <c r="F121" s="135" t="s">
        <v>1707</v>
      </c>
      <c r="G121" s="136" t="s">
        <v>269</v>
      </c>
      <c r="H121" s="137">
        <v>2</v>
      </c>
      <c r="I121" s="138"/>
      <c r="J121" s="139">
        <f t="shared" si="10"/>
        <v>0</v>
      </c>
      <c r="K121" s="135" t="s">
        <v>19</v>
      </c>
      <c r="L121" s="34"/>
      <c r="M121" s="140" t="s">
        <v>19</v>
      </c>
      <c r="N121" s="141" t="s">
        <v>43</v>
      </c>
      <c r="P121" s="142">
        <f t="shared" si="11"/>
        <v>0</v>
      </c>
      <c r="Q121" s="142">
        <v>0</v>
      </c>
      <c r="R121" s="142">
        <f t="shared" si="12"/>
        <v>0</v>
      </c>
      <c r="S121" s="142">
        <v>0</v>
      </c>
      <c r="T121" s="143">
        <f t="shared" si="13"/>
        <v>0</v>
      </c>
      <c r="AR121" s="144" t="s">
        <v>159</v>
      </c>
      <c r="AT121" s="144" t="s">
        <v>154</v>
      </c>
      <c r="AU121" s="144" t="s">
        <v>159</v>
      </c>
      <c r="AY121" s="19" t="s">
        <v>152</v>
      </c>
      <c r="BE121" s="145">
        <f t="shared" si="14"/>
        <v>0</v>
      </c>
      <c r="BF121" s="145">
        <f t="shared" si="15"/>
        <v>0</v>
      </c>
      <c r="BG121" s="145">
        <f t="shared" si="16"/>
        <v>0</v>
      </c>
      <c r="BH121" s="145">
        <f t="shared" si="17"/>
        <v>0</v>
      </c>
      <c r="BI121" s="145">
        <f t="shared" si="18"/>
        <v>0</v>
      </c>
      <c r="BJ121" s="19" t="s">
        <v>80</v>
      </c>
      <c r="BK121" s="145">
        <f t="shared" si="19"/>
        <v>0</v>
      </c>
      <c r="BL121" s="19" t="s">
        <v>159</v>
      </c>
      <c r="BM121" s="144" t="s">
        <v>1726</v>
      </c>
    </row>
    <row r="122" spans="2:65" s="1" customFormat="1" ht="16.5" customHeight="1">
      <c r="B122" s="34"/>
      <c r="C122" s="133" t="s">
        <v>266</v>
      </c>
      <c r="D122" s="133" t="s">
        <v>154</v>
      </c>
      <c r="E122" s="134" t="s">
        <v>1484</v>
      </c>
      <c r="F122" s="135" t="s">
        <v>1709</v>
      </c>
      <c r="G122" s="136" t="s">
        <v>269</v>
      </c>
      <c r="H122" s="137">
        <v>2</v>
      </c>
      <c r="I122" s="138"/>
      <c r="J122" s="139">
        <f t="shared" si="10"/>
        <v>0</v>
      </c>
      <c r="K122" s="135" t="s">
        <v>19</v>
      </c>
      <c r="L122" s="34"/>
      <c r="M122" s="140" t="s">
        <v>19</v>
      </c>
      <c r="N122" s="141" t="s">
        <v>43</v>
      </c>
      <c r="P122" s="142">
        <f t="shared" si="11"/>
        <v>0</v>
      </c>
      <c r="Q122" s="142">
        <v>0</v>
      </c>
      <c r="R122" s="142">
        <f t="shared" si="12"/>
        <v>0</v>
      </c>
      <c r="S122" s="142">
        <v>0</v>
      </c>
      <c r="T122" s="143">
        <f t="shared" si="13"/>
        <v>0</v>
      </c>
      <c r="AR122" s="144" t="s">
        <v>159</v>
      </c>
      <c r="AT122" s="144" t="s">
        <v>154</v>
      </c>
      <c r="AU122" s="144" t="s">
        <v>159</v>
      </c>
      <c r="AY122" s="19" t="s">
        <v>152</v>
      </c>
      <c r="BE122" s="145">
        <f t="shared" si="14"/>
        <v>0</v>
      </c>
      <c r="BF122" s="145">
        <f t="shared" si="15"/>
        <v>0</v>
      </c>
      <c r="BG122" s="145">
        <f t="shared" si="16"/>
        <v>0</v>
      </c>
      <c r="BH122" s="145">
        <f t="shared" si="17"/>
        <v>0</v>
      </c>
      <c r="BI122" s="145">
        <f t="shared" si="18"/>
        <v>0</v>
      </c>
      <c r="BJ122" s="19" t="s">
        <v>80</v>
      </c>
      <c r="BK122" s="145">
        <f t="shared" si="19"/>
        <v>0</v>
      </c>
      <c r="BL122" s="19" t="s">
        <v>159</v>
      </c>
      <c r="BM122" s="144" t="s">
        <v>1727</v>
      </c>
    </row>
    <row r="123" spans="2:65" s="1" customFormat="1" ht="66.75" customHeight="1">
      <c r="B123" s="34"/>
      <c r="C123" s="133" t="s">
        <v>274</v>
      </c>
      <c r="D123" s="133" t="s">
        <v>154</v>
      </c>
      <c r="E123" s="134" t="s">
        <v>1613</v>
      </c>
      <c r="F123" s="135" t="s">
        <v>1711</v>
      </c>
      <c r="G123" s="136" t="s">
        <v>269</v>
      </c>
      <c r="H123" s="137">
        <v>7</v>
      </c>
      <c r="I123" s="138"/>
      <c r="J123" s="139">
        <f t="shared" si="10"/>
        <v>0</v>
      </c>
      <c r="K123" s="135" t="s">
        <v>19</v>
      </c>
      <c r="L123" s="34"/>
      <c r="M123" s="140" t="s">
        <v>19</v>
      </c>
      <c r="N123" s="141" t="s">
        <v>43</v>
      </c>
      <c r="P123" s="142">
        <f t="shared" si="11"/>
        <v>0</v>
      </c>
      <c r="Q123" s="142">
        <v>0</v>
      </c>
      <c r="R123" s="142">
        <f t="shared" si="12"/>
        <v>0</v>
      </c>
      <c r="S123" s="142">
        <v>0</v>
      </c>
      <c r="T123" s="143">
        <f t="shared" si="13"/>
        <v>0</v>
      </c>
      <c r="AR123" s="144" t="s">
        <v>159</v>
      </c>
      <c r="AT123" s="144" t="s">
        <v>154</v>
      </c>
      <c r="AU123" s="144" t="s">
        <v>159</v>
      </c>
      <c r="AY123" s="19" t="s">
        <v>152</v>
      </c>
      <c r="BE123" s="145">
        <f t="shared" si="14"/>
        <v>0</v>
      </c>
      <c r="BF123" s="145">
        <f t="shared" si="15"/>
        <v>0</v>
      </c>
      <c r="BG123" s="145">
        <f t="shared" si="16"/>
        <v>0</v>
      </c>
      <c r="BH123" s="145">
        <f t="shared" si="17"/>
        <v>0</v>
      </c>
      <c r="BI123" s="145">
        <f t="shared" si="18"/>
        <v>0</v>
      </c>
      <c r="BJ123" s="19" t="s">
        <v>80</v>
      </c>
      <c r="BK123" s="145">
        <f t="shared" si="19"/>
        <v>0</v>
      </c>
      <c r="BL123" s="19" t="s">
        <v>159</v>
      </c>
      <c r="BM123" s="144" t="s">
        <v>1728</v>
      </c>
    </row>
    <row r="124" spans="2:65" s="1" customFormat="1" ht="16.5" customHeight="1">
      <c r="B124" s="34"/>
      <c r="C124" s="133" t="s">
        <v>279</v>
      </c>
      <c r="D124" s="133" t="s">
        <v>154</v>
      </c>
      <c r="E124" s="134" t="s">
        <v>1615</v>
      </c>
      <c r="F124" s="135" t="s">
        <v>1713</v>
      </c>
      <c r="G124" s="136" t="s">
        <v>269</v>
      </c>
      <c r="H124" s="137">
        <v>2</v>
      </c>
      <c r="I124" s="138"/>
      <c r="J124" s="139">
        <f t="shared" si="10"/>
        <v>0</v>
      </c>
      <c r="K124" s="135" t="s">
        <v>19</v>
      </c>
      <c r="L124" s="34"/>
      <c r="M124" s="140" t="s">
        <v>19</v>
      </c>
      <c r="N124" s="141" t="s">
        <v>43</v>
      </c>
      <c r="P124" s="142">
        <f t="shared" si="11"/>
        <v>0</v>
      </c>
      <c r="Q124" s="142">
        <v>0</v>
      </c>
      <c r="R124" s="142">
        <f t="shared" si="12"/>
        <v>0</v>
      </c>
      <c r="S124" s="142">
        <v>0</v>
      </c>
      <c r="T124" s="143">
        <f t="shared" si="13"/>
        <v>0</v>
      </c>
      <c r="AR124" s="144" t="s">
        <v>159</v>
      </c>
      <c r="AT124" s="144" t="s">
        <v>154</v>
      </c>
      <c r="AU124" s="144" t="s">
        <v>159</v>
      </c>
      <c r="AY124" s="19" t="s">
        <v>152</v>
      </c>
      <c r="BE124" s="145">
        <f t="shared" si="14"/>
        <v>0</v>
      </c>
      <c r="BF124" s="145">
        <f t="shared" si="15"/>
        <v>0</v>
      </c>
      <c r="BG124" s="145">
        <f t="shared" si="16"/>
        <v>0</v>
      </c>
      <c r="BH124" s="145">
        <f t="shared" si="17"/>
        <v>0</v>
      </c>
      <c r="BI124" s="145">
        <f t="shared" si="18"/>
        <v>0</v>
      </c>
      <c r="BJ124" s="19" t="s">
        <v>80</v>
      </c>
      <c r="BK124" s="145">
        <f t="shared" si="19"/>
        <v>0</v>
      </c>
      <c r="BL124" s="19" t="s">
        <v>159</v>
      </c>
      <c r="BM124" s="144" t="s">
        <v>1729</v>
      </c>
    </row>
    <row r="125" spans="2:65" s="1" customFormat="1" ht="16.5" customHeight="1">
      <c r="B125" s="34"/>
      <c r="C125" s="133" t="s">
        <v>299</v>
      </c>
      <c r="D125" s="133" t="s">
        <v>154</v>
      </c>
      <c r="E125" s="134" t="s">
        <v>1617</v>
      </c>
      <c r="F125" s="135" t="s">
        <v>1715</v>
      </c>
      <c r="G125" s="136" t="s">
        <v>269</v>
      </c>
      <c r="H125" s="137">
        <v>1</v>
      </c>
      <c r="I125" s="138"/>
      <c r="J125" s="139">
        <f t="shared" si="10"/>
        <v>0</v>
      </c>
      <c r="K125" s="135" t="s">
        <v>19</v>
      </c>
      <c r="L125" s="34"/>
      <c r="M125" s="140" t="s">
        <v>19</v>
      </c>
      <c r="N125" s="141" t="s">
        <v>43</v>
      </c>
      <c r="P125" s="142">
        <f t="shared" si="11"/>
        <v>0</v>
      </c>
      <c r="Q125" s="142">
        <v>0</v>
      </c>
      <c r="R125" s="142">
        <f t="shared" si="12"/>
        <v>0</v>
      </c>
      <c r="S125" s="142">
        <v>0</v>
      </c>
      <c r="T125" s="143">
        <f t="shared" si="13"/>
        <v>0</v>
      </c>
      <c r="AR125" s="144" t="s">
        <v>159</v>
      </c>
      <c r="AT125" s="144" t="s">
        <v>154</v>
      </c>
      <c r="AU125" s="144" t="s">
        <v>159</v>
      </c>
      <c r="AY125" s="19" t="s">
        <v>152</v>
      </c>
      <c r="BE125" s="145">
        <f t="shared" si="14"/>
        <v>0</v>
      </c>
      <c r="BF125" s="145">
        <f t="shared" si="15"/>
        <v>0</v>
      </c>
      <c r="BG125" s="145">
        <f t="shared" si="16"/>
        <v>0</v>
      </c>
      <c r="BH125" s="145">
        <f t="shared" si="17"/>
        <v>0</v>
      </c>
      <c r="BI125" s="145">
        <f t="shared" si="18"/>
        <v>0</v>
      </c>
      <c r="BJ125" s="19" t="s">
        <v>80</v>
      </c>
      <c r="BK125" s="145">
        <f t="shared" si="19"/>
        <v>0</v>
      </c>
      <c r="BL125" s="19" t="s">
        <v>159</v>
      </c>
      <c r="BM125" s="144" t="s">
        <v>1730</v>
      </c>
    </row>
    <row r="126" spans="2:65" s="1" customFormat="1" ht="16.5" customHeight="1">
      <c r="B126" s="34"/>
      <c r="C126" s="133" t="s">
        <v>305</v>
      </c>
      <c r="D126" s="133" t="s">
        <v>154</v>
      </c>
      <c r="E126" s="134" t="s">
        <v>1619</v>
      </c>
      <c r="F126" s="135" t="s">
        <v>1717</v>
      </c>
      <c r="G126" s="136" t="s">
        <v>269</v>
      </c>
      <c r="H126" s="137">
        <v>1</v>
      </c>
      <c r="I126" s="138"/>
      <c r="J126" s="139">
        <f t="shared" si="10"/>
        <v>0</v>
      </c>
      <c r="K126" s="135" t="s">
        <v>19</v>
      </c>
      <c r="L126" s="34"/>
      <c r="M126" s="140" t="s">
        <v>19</v>
      </c>
      <c r="N126" s="141" t="s">
        <v>43</v>
      </c>
      <c r="P126" s="142">
        <f t="shared" si="11"/>
        <v>0</v>
      </c>
      <c r="Q126" s="142">
        <v>0</v>
      </c>
      <c r="R126" s="142">
        <f t="shared" si="12"/>
        <v>0</v>
      </c>
      <c r="S126" s="142">
        <v>0</v>
      </c>
      <c r="T126" s="143">
        <f t="shared" si="13"/>
        <v>0</v>
      </c>
      <c r="AR126" s="144" t="s">
        <v>159</v>
      </c>
      <c r="AT126" s="144" t="s">
        <v>154</v>
      </c>
      <c r="AU126" s="144" t="s">
        <v>159</v>
      </c>
      <c r="AY126" s="19" t="s">
        <v>152</v>
      </c>
      <c r="BE126" s="145">
        <f t="shared" si="14"/>
        <v>0</v>
      </c>
      <c r="BF126" s="145">
        <f t="shared" si="15"/>
        <v>0</v>
      </c>
      <c r="BG126" s="145">
        <f t="shared" si="16"/>
        <v>0</v>
      </c>
      <c r="BH126" s="145">
        <f t="shared" si="17"/>
        <v>0</v>
      </c>
      <c r="BI126" s="145">
        <f t="shared" si="18"/>
        <v>0</v>
      </c>
      <c r="BJ126" s="19" t="s">
        <v>80</v>
      </c>
      <c r="BK126" s="145">
        <f t="shared" si="19"/>
        <v>0</v>
      </c>
      <c r="BL126" s="19" t="s">
        <v>159</v>
      </c>
      <c r="BM126" s="144" t="s">
        <v>1731</v>
      </c>
    </row>
    <row r="127" spans="2:65" s="1" customFormat="1" ht="16.5" customHeight="1">
      <c r="B127" s="34"/>
      <c r="C127" s="133" t="s">
        <v>311</v>
      </c>
      <c r="D127" s="133" t="s">
        <v>154</v>
      </c>
      <c r="E127" s="134" t="s">
        <v>1621</v>
      </c>
      <c r="F127" s="135" t="s">
        <v>1473</v>
      </c>
      <c r="G127" s="136" t="s">
        <v>222</v>
      </c>
      <c r="H127" s="137">
        <v>1</v>
      </c>
      <c r="I127" s="138"/>
      <c r="J127" s="139">
        <f t="shared" si="10"/>
        <v>0</v>
      </c>
      <c r="K127" s="135" t="s">
        <v>19</v>
      </c>
      <c r="L127" s="34"/>
      <c r="M127" s="140" t="s">
        <v>19</v>
      </c>
      <c r="N127" s="141" t="s">
        <v>43</v>
      </c>
      <c r="P127" s="142">
        <f t="shared" si="11"/>
        <v>0</v>
      </c>
      <c r="Q127" s="142">
        <v>0</v>
      </c>
      <c r="R127" s="142">
        <f t="shared" si="12"/>
        <v>0</v>
      </c>
      <c r="S127" s="142">
        <v>0</v>
      </c>
      <c r="T127" s="143">
        <f t="shared" si="13"/>
        <v>0</v>
      </c>
      <c r="AR127" s="144" t="s">
        <v>159</v>
      </c>
      <c r="AT127" s="144" t="s">
        <v>154</v>
      </c>
      <c r="AU127" s="144" t="s">
        <v>159</v>
      </c>
      <c r="AY127" s="19" t="s">
        <v>152</v>
      </c>
      <c r="BE127" s="145">
        <f t="shared" si="14"/>
        <v>0</v>
      </c>
      <c r="BF127" s="145">
        <f t="shared" si="15"/>
        <v>0</v>
      </c>
      <c r="BG127" s="145">
        <f t="shared" si="16"/>
        <v>0</v>
      </c>
      <c r="BH127" s="145">
        <f t="shared" si="17"/>
        <v>0</v>
      </c>
      <c r="BI127" s="145">
        <f t="shared" si="18"/>
        <v>0</v>
      </c>
      <c r="BJ127" s="19" t="s">
        <v>80</v>
      </c>
      <c r="BK127" s="145">
        <f t="shared" si="19"/>
        <v>0</v>
      </c>
      <c r="BL127" s="19" t="s">
        <v>159</v>
      </c>
      <c r="BM127" s="144" t="s">
        <v>1732</v>
      </c>
    </row>
    <row r="128" spans="2:65" s="16" customFormat="1" ht="20.9" customHeight="1">
      <c r="B128" s="192"/>
      <c r="D128" s="193" t="s">
        <v>71</v>
      </c>
      <c r="E128" s="193" t="s">
        <v>1486</v>
      </c>
      <c r="F128" s="193" t="s">
        <v>1604</v>
      </c>
      <c r="I128" s="194"/>
      <c r="J128" s="195">
        <f>BK128</f>
        <v>0</v>
      </c>
      <c r="L128" s="192"/>
      <c r="M128" s="196"/>
      <c r="P128" s="197">
        <f>SUM(P129:P130)</f>
        <v>0</v>
      </c>
      <c r="R128" s="197">
        <f>SUM(R129:R130)</f>
        <v>0</v>
      </c>
      <c r="T128" s="198">
        <f>SUM(T129:T130)</f>
        <v>0</v>
      </c>
      <c r="AR128" s="193" t="s">
        <v>80</v>
      </c>
      <c r="AT128" s="199" t="s">
        <v>71</v>
      </c>
      <c r="AU128" s="199" t="s">
        <v>95</v>
      </c>
      <c r="AY128" s="193" t="s">
        <v>152</v>
      </c>
      <c r="BK128" s="200">
        <f>SUM(BK129:BK130)</f>
        <v>0</v>
      </c>
    </row>
    <row r="129" spans="2:65" s="1" customFormat="1" ht="16.5" customHeight="1">
      <c r="B129" s="34"/>
      <c r="C129" s="133" t="s">
        <v>7</v>
      </c>
      <c r="D129" s="133" t="s">
        <v>154</v>
      </c>
      <c r="E129" s="134" t="s">
        <v>1487</v>
      </c>
      <c r="F129" s="135" t="s">
        <v>1456</v>
      </c>
      <c r="G129" s="136" t="s">
        <v>416</v>
      </c>
      <c r="H129" s="137">
        <v>600</v>
      </c>
      <c r="I129" s="138"/>
      <c r="J129" s="139">
        <f>ROUND(I129*H129,2)</f>
        <v>0</v>
      </c>
      <c r="K129" s="135" t="s">
        <v>19</v>
      </c>
      <c r="L129" s="34"/>
      <c r="M129" s="140" t="s">
        <v>19</v>
      </c>
      <c r="N129" s="141" t="s">
        <v>43</v>
      </c>
      <c r="P129" s="142">
        <f>O129*H129</f>
        <v>0</v>
      </c>
      <c r="Q129" s="142">
        <v>0</v>
      </c>
      <c r="R129" s="142">
        <f>Q129*H129</f>
        <v>0</v>
      </c>
      <c r="S129" s="142">
        <v>0</v>
      </c>
      <c r="T129" s="143">
        <f>S129*H129</f>
        <v>0</v>
      </c>
      <c r="AR129" s="144" t="s">
        <v>159</v>
      </c>
      <c r="AT129" s="144" t="s">
        <v>154</v>
      </c>
      <c r="AU129" s="144" t="s">
        <v>159</v>
      </c>
      <c r="AY129" s="19" t="s">
        <v>152</v>
      </c>
      <c r="BE129" s="145">
        <f>IF(N129="základní",J129,0)</f>
        <v>0</v>
      </c>
      <c r="BF129" s="145">
        <f>IF(N129="snížená",J129,0)</f>
        <v>0</v>
      </c>
      <c r="BG129" s="145">
        <f>IF(N129="zákl. přenesená",J129,0)</f>
        <v>0</v>
      </c>
      <c r="BH129" s="145">
        <f>IF(N129="sníž. přenesená",J129,0)</f>
        <v>0</v>
      </c>
      <c r="BI129" s="145">
        <f>IF(N129="nulová",J129,0)</f>
        <v>0</v>
      </c>
      <c r="BJ129" s="19" t="s">
        <v>80</v>
      </c>
      <c r="BK129" s="145">
        <f>ROUND(I129*H129,2)</f>
        <v>0</v>
      </c>
      <c r="BL129" s="19" t="s">
        <v>159</v>
      </c>
      <c r="BM129" s="144" t="s">
        <v>1733</v>
      </c>
    </row>
    <row r="130" spans="2:65" s="1" customFormat="1" ht="16.5" customHeight="1">
      <c r="B130" s="34"/>
      <c r="C130" s="133" t="s">
        <v>324</v>
      </c>
      <c r="D130" s="133" t="s">
        <v>154</v>
      </c>
      <c r="E130" s="134" t="s">
        <v>1489</v>
      </c>
      <c r="F130" s="135" t="s">
        <v>1721</v>
      </c>
      <c r="G130" s="136" t="s">
        <v>416</v>
      </c>
      <c r="H130" s="137">
        <v>100</v>
      </c>
      <c r="I130" s="138"/>
      <c r="J130" s="139">
        <f>ROUND(I130*H130,2)</f>
        <v>0</v>
      </c>
      <c r="K130" s="135" t="s">
        <v>19</v>
      </c>
      <c r="L130" s="34"/>
      <c r="M130" s="140" t="s">
        <v>19</v>
      </c>
      <c r="N130" s="141" t="s">
        <v>43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159</v>
      </c>
      <c r="AT130" s="144" t="s">
        <v>154</v>
      </c>
      <c r="AU130" s="144" t="s">
        <v>159</v>
      </c>
      <c r="AY130" s="19" t="s">
        <v>152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9" t="s">
        <v>80</v>
      </c>
      <c r="BK130" s="145">
        <f>ROUND(I130*H130,2)</f>
        <v>0</v>
      </c>
      <c r="BL130" s="19" t="s">
        <v>159</v>
      </c>
      <c r="BM130" s="144" t="s">
        <v>1734</v>
      </c>
    </row>
    <row r="131" spans="2:65" s="16" customFormat="1" ht="20.9" customHeight="1">
      <c r="B131" s="192"/>
      <c r="D131" s="193" t="s">
        <v>71</v>
      </c>
      <c r="E131" s="193" t="s">
        <v>1504</v>
      </c>
      <c r="F131" s="193" t="s">
        <v>1646</v>
      </c>
      <c r="I131" s="194"/>
      <c r="J131" s="195">
        <f>BK131</f>
        <v>0</v>
      </c>
      <c r="L131" s="192"/>
      <c r="M131" s="196"/>
      <c r="P131" s="197">
        <f>SUM(P132:P134)</f>
        <v>0</v>
      </c>
      <c r="R131" s="197">
        <f>SUM(R132:R134)</f>
        <v>0</v>
      </c>
      <c r="T131" s="198">
        <f>SUM(T132:T134)</f>
        <v>0</v>
      </c>
      <c r="AR131" s="193" t="s">
        <v>80</v>
      </c>
      <c r="AT131" s="199" t="s">
        <v>71</v>
      </c>
      <c r="AU131" s="199" t="s">
        <v>95</v>
      </c>
      <c r="AY131" s="193" t="s">
        <v>152</v>
      </c>
      <c r="BK131" s="200">
        <f>SUM(BK132:BK134)</f>
        <v>0</v>
      </c>
    </row>
    <row r="132" spans="2:65" s="1" customFormat="1" ht="16.5" customHeight="1">
      <c r="B132" s="34"/>
      <c r="C132" s="133" t="s">
        <v>329</v>
      </c>
      <c r="D132" s="133" t="s">
        <v>154</v>
      </c>
      <c r="E132" s="134" t="s">
        <v>1505</v>
      </c>
      <c r="F132" s="135" t="s">
        <v>1527</v>
      </c>
      <c r="G132" s="136" t="s">
        <v>354</v>
      </c>
      <c r="H132" s="137">
        <v>4</v>
      </c>
      <c r="I132" s="138"/>
      <c r="J132" s="139">
        <f>ROUND(I132*H132,2)</f>
        <v>0</v>
      </c>
      <c r="K132" s="135" t="s">
        <v>19</v>
      </c>
      <c r="L132" s="34"/>
      <c r="M132" s="140" t="s">
        <v>19</v>
      </c>
      <c r="N132" s="141" t="s">
        <v>43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159</v>
      </c>
      <c r="AT132" s="144" t="s">
        <v>154</v>
      </c>
      <c r="AU132" s="144" t="s">
        <v>159</v>
      </c>
      <c r="AY132" s="19" t="s">
        <v>152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9" t="s">
        <v>80</v>
      </c>
      <c r="BK132" s="145">
        <f>ROUND(I132*H132,2)</f>
        <v>0</v>
      </c>
      <c r="BL132" s="19" t="s">
        <v>159</v>
      </c>
      <c r="BM132" s="144" t="s">
        <v>1735</v>
      </c>
    </row>
    <row r="133" spans="2:65" s="1" customFormat="1" ht="16.5" customHeight="1">
      <c r="B133" s="34"/>
      <c r="C133" s="133" t="s">
        <v>336</v>
      </c>
      <c r="D133" s="133" t="s">
        <v>154</v>
      </c>
      <c r="E133" s="134" t="s">
        <v>1648</v>
      </c>
      <c r="F133" s="135" t="s">
        <v>1530</v>
      </c>
      <c r="G133" s="136" t="s">
        <v>354</v>
      </c>
      <c r="H133" s="137">
        <v>4</v>
      </c>
      <c r="I133" s="138"/>
      <c r="J133" s="139">
        <f>ROUND(I133*H133,2)</f>
        <v>0</v>
      </c>
      <c r="K133" s="135" t="s">
        <v>19</v>
      </c>
      <c r="L133" s="34"/>
      <c r="M133" s="140" t="s">
        <v>19</v>
      </c>
      <c r="N133" s="141" t="s">
        <v>43</v>
      </c>
      <c r="P133" s="142">
        <f>O133*H133</f>
        <v>0</v>
      </c>
      <c r="Q133" s="142">
        <v>0</v>
      </c>
      <c r="R133" s="142">
        <f>Q133*H133</f>
        <v>0</v>
      </c>
      <c r="S133" s="142">
        <v>0</v>
      </c>
      <c r="T133" s="143">
        <f>S133*H133</f>
        <v>0</v>
      </c>
      <c r="AR133" s="144" t="s">
        <v>159</v>
      </c>
      <c r="AT133" s="144" t="s">
        <v>154</v>
      </c>
      <c r="AU133" s="144" t="s">
        <v>159</v>
      </c>
      <c r="AY133" s="19" t="s">
        <v>152</v>
      </c>
      <c r="BE133" s="145">
        <f>IF(N133="základní",J133,0)</f>
        <v>0</v>
      </c>
      <c r="BF133" s="145">
        <f>IF(N133="snížená",J133,0)</f>
        <v>0</v>
      </c>
      <c r="BG133" s="145">
        <f>IF(N133="zákl. přenesená",J133,0)</f>
        <v>0</v>
      </c>
      <c r="BH133" s="145">
        <f>IF(N133="sníž. přenesená",J133,0)</f>
        <v>0</v>
      </c>
      <c r="BI133" s="145">
        <f>IF(N133="nulová",J133,0)</f>
        <v>0</v>
      </c>
      <c r="BJ133" s="19" t="s">
        <v>80</v>
      </c>
      <c r="BK133" s="145">
        <f>ROUND(I133*H133,2)</f>
        <v>0</v>
      </c>
      <c r="BL133" s="19" t="s">
        <v>159</v>
      </c>
      <c r="BM133" s="144" t="s">
        <v>1736</v>
      </c>
    </row>
    <row r="134" spans="2:65" s="1" customFormat="1" ht="16.5" customHeight="1">
      <c r="B134" s="34"/>
      <c r="C134" s="133" t="s">
        <v>341</v>
      </c>
      <c r="D134" s="133" t="s">
        <v>154</v>
      </c>
      <c r="E134" s="134" t="s">
        <v>1650</v>
      </c>
      <c r="F134" s="135" t="s">
        <v>1533</v>
      </c>
      <c r="G134" s="136" t="s">
        <v>354</v>
      </c>
      <c r="H134" s="137">
        <v>2</v>
      </c>
      <c r="I134" s="138"/>
      <c r="J134" s="139">
        <f>ROUND(I134*H134,2)</f>
        <v>0</v>
      </c>
      <c r="K134" s="135" t="s">
        <v>19</v>
      </c>
      <c r="L134" s="34"/>
      <c r="M134" s="201" t="s">
        <v>19</v>
      </c>
      <c r="N134" s="202" t="s">
        <v>43</v>
      </c>
      <c r="O134" s="190"/>
      <c r="P134" s="203">
        <f>O134*H134</f>
        <v>0</v>
      </c>
      <c r="Q134" s="203">
        <v>0</v>
      </c>
      <c r="R134" s="203">
        <f>Q134*H134</f>
        <v>0</v>
      </c>
      <c r="S134" s="203">
        <v>0</v>
      </c>
      <c r="T134" s="204">
        <f>S134*H134</f>
        <v>0</v>
      </c>
      <c r="AR134" s="144" t="s">
        <v>159</v>
      </c>
      <c r="AT134" s="144" t="s">
        <v>154</v>
      </c>
      <c r="AU134" s="144" t="s">
        <v>159</v>
      </c>
      <c r="AY134" s="19" t="s">
        <v>152</v>
      </c>
      <c r="BE134" s="145">
        <f>IF(N134="základní",J134,0)</f>
        <v>0</v>
      </c>
      <c r="BF134" s="145">
        <f>IF(N134="snížená",J134,0)</f>
        <v>0</v>
      </c>
      <c r="BG134" s="145">
        <f>IF(N134="zákl. přenesená",J134,0)</f>
        <v>0</v>
      </c>
      <c r="BH134" s="145">
        <f>IF(N134="sníž. přenesená",J134,0)</f>
        <v>0</v>
      </c>
      <c r="BI134" s="145">
        <f>IF(N134="nulová",J134,0)</f>
        <v>0</v>
      </c>
      <c r="BJ134" s="19" t="s">
        <v>80</v>
      </c>
      <c r="BK134" s="145">
        <f>ROUND(I134*H134,2)</f>
        <v>0</v>
      </c>
      <c r="BL134" s="19" t="s">
        <v>159</v>
      </c>
      <c r="BM134" s="144" t="s">
        <v>1737</v>
      </c>
    </row>
    <row r="135" spans="2:65" s="1" customFormat="1" ht="7" customHeight="1">
      <c r="B135" s="43"/>
      <c r="C135" s="44"/>
      <c r="D135" s="44"/>
      <c r="E135" s="44"/>
      <c r="F135" s="44"/>
      <c r="G135" s="44"/>
      <c r="H135" s="44"/>
      <c r="I135" s="44"/>
      <c r="J135" s="44"/>
      <c r="K135" s="44"/>
      <c r="L135" s="34"/>
    </row>
  </sheetData>
  <sheetProtection algorithmName="SHA-512" hashValue="Z8cDFh0/C1vUvEAtidfsRTGILpS1rNAzrW1EkA4h+lOZztRhQkoQk/J/7apLC80rPncjzl5tEgmFAG856FLqCQ==" saltValue="y6G90PpMAQc7nyCbSczQG/FL3M0GGnJLMl4LjsZJ3QJZI6+g2OuoT/8P1XraYpr8IvlzO70pz381+xHo7OvhsQ==" spinCount="100000" sheet="1" objects="1" scenarios="1" formatColumns="0" formatRows="0" autoFilter="0"/>
  <autoFilter ref="C99:K134" xr:uid="{00000000-0009-0000-0000-000006000000}"/>
  <mergeCells count="15">
    <mergeCell ref="E86:H86"/>
    <mergeCell ref="E90:H90"/>
    <mergeCell ref="E88:H88"/>
    <mergeCell ref="E92:H92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35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AT2" s="19" t="s">
        <v>108</v>
      </c>
    </row>
    <row r="3" spans="2:46" ht="7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pans="2:46" ht="25" customHeight="1">
      <c r="B4" s="22"/>
      <c r="D4" s="23" t="s">
        <v>112</v>
      </c>
      <c r="L4" s="22"/>
      <c r="M4" s="92" t="s">
        <v>10</v>
      </c>
      <c r="AT4" s="19" t="s">
        <v>4</v>
      </c>
    </row>
    <row r="5" spans="2:46" ht="7" customHeight="1">
      <c r="B5" s="22"/>
      <c r="L5" s="22"/>
    </row>
    <row r="6" spans="2:46" ht="12" customHeight="1">
      <c r="B6" s="22"/>
      <c r="D6" s="29" t="s">
        <v>16</v>
      </c>
      <c r="L6" s="22"/>
    </row>
    <row r="7" spans="2:46" ht="16.5" customHeight="1">
      <c r="B7" s="22"/>
      <c r="E7" s="332" t="str">
        <f>'Rekapitulace stavby'!K6</f>
        <v>Mateřská škola křesťanská Opava, Mnišská - rekonstrukce elektroinstalace</v>
      </c>
      <c r="F7" s="333"/>
      <c r="G7" s="333"/>
      <c r="H7" s="333"/>
      <c r="L7" s="22"/>
    </row>
    <row r="8" spans="2:46" ht="12.5">
      <c r="B8" s="22"/>
      <c r="D8" s="29" t="s">
        <v>113</v>
      </c>
      <c r="L8" s="22"/>
    </row>
    <row r="9" spans="2:46" ht="16.5" customHeight="1">
      <c r="B9" s="22"/>
      <c r="E9" s="332" t="s">
        <v>821</v>
      </c>
      <c r="F9" s="302"/>
      <c r="G9" s="302"/>
      <c r="H9" s="302"/>
      <c r="L9" s="22"/>
    </row>
    <row r="10" spans="2:46" ht="12" customHeight="1">
      <c r="B10" s="22"/>
      <c r="D10" s="29" t="s">
        <v>822</v>
      </c>
      <c r="L10" s="22"/>
    </row>
    <row r="11" spans="2:46" s="1" customFormat="1" ht="16.5" customHeight="1">
      <c r="B11" s="34"/>
      <c r="E11" s="330" t="s">
        <v>1390</v>
      </c>
      <c r="F11" s="334"/>
      <c r="G11" s="334"/>
      <c r="H11" s="334"/>
      <c r="L11" s="34"/>
    </row>
    <row r="12" spans="2:46" s="1" customFormat="1" ht="12" customHeight="1">
      <c r="B12" s="34"/>
      <c r="D12" s="29" t="s">
        <v>1391</v>
      </c>
      <c r="L12" s="34"/>
    </row>
    <row r="13" spans="2:46" s="1" customFormat="1" ht="16.5" customHeight="1">
      <c r="B13" s="34"/>
      <c r="E13" s="295" t="s">
        <v>1738</v>
      </c>
      <c r="F13" s="334"/>
      <c r="G13" s="334"/>
      <c r="H13" s="334"/>
      <c r="L13" s="34"/>
    </row>
    <row r="14" spans="2:46" s="1" customFormat="1" ht="10">
      <c r="B14" s="34"/>
      <c r="L14" s="34"/>
    </row>
    <row r="15" spans="2:46" s="1" customFormat="1" ht="12" customHeight="1">
      <c r="B15" s="34"/>
      <c r="D15" s="29" t="s">
        <v>18</v>
      </c>
      <c r="F15" s="27" t="s">
        <v>19</v>
      </c>
      <c r="I15" s="29" t="s">
        <v>20</v>
      </c>
      <c r="J15" s="27" t="s">
        <v>19</v>
      </c>
      <c r="L15" s="34"/>
    </row>
    <row r="16" spans="2:46" s="1" customFormat="1" ht="12" customHeight="1">
      <c r="B16" s="34"/>
      <c r="D16" s="29" t="s">
        <v>21</v>
      </c>
      <c r="F16" s="27" t="s">
        <v>22</v>
      </c>
      <c r="I16" s="29" t="s">
        <v>23</v>
      </c>
      <c r="J16" s="51" t="str">
        <f>'Rekapitulace stavby'!AN8</f>
        <v>30. 3. 2026</v>
      </c>
      <c r="L16" s="34"/>
    </row>
    <row r="17" spans="2:12" s="1" customFormat="1" ht="10.75" customHeight="1">
      <c r="B17" s="34"/>
      <c r="L17" s="34"/>
    </row>
    <row r="18" spans="2:12" s="1" customFormat="1" ht="12" customHeight="1">
      <c r="B18" s="34"/>
      <c r="D18" s="29" t="s">
        <v>25</v>
      </c>
      <c r="I18" s="29" t="s">
        <v>26</v>
      </c>
      <c r="J18" s="27" t="s">
        <v>19</v>
      </c>
      <c r="L18" s="34"/>
    </row>
    <row r="19" spans="2:12" s="1" customFormat="1" ht="18" customHeight="1">
      <c r="B19" s="34"/>
      <c r="E19" s="27" t="s">
        <v>27</v>
      </c>
      <c r="I19" s="29" t="s">
        <v>28</v>
      </c>
      <c r="J19" s="27" t="s">
        <v>19</v>
      </c>
      <c r="L19" s="34"/>
    </row>
    <row r="20" spans="2:12" s="1" customFormat="1" ht="7" customHeight="1">
      <c r="B20" s="34"/>
      <c r="L20" s="34"/>
    </row>
    <row r="21" spans="2:12" s="1" customFormat="1" ht="12" customHeight="1">
      <c r="B21" s="34"/>
      <c r="D21" s="29" t="s">
        <v>29</v>
      </c>
      <c r="I21" s="29" t="s">
        <v>26</v>
      </c>
      <c r="J21" s="30" t="str">
        <f>'Rekapitulace stavby'!AN13</f>
        <v>Vyplň údaj</v>
      </c>
      <c r="L21" s="34"/>
    </row>
    <row r="22" spans="2:12" s="1" customFormat="1" ht="18" customHeight="1">
      <c r="B22" s="34"/>
      <c r="E22" s="335" t="str">
        <f>'Rekapitulace stavby'!E14</f>
        <v>Vyplň údaj</v>
      </c>
      <c r="F22" s="301"/>
      <c r="G22" s="301"/>
      <c r="H22" s="301"/>
      <c r="I22" s="29" t="s">
        <v>28</v>
      </c>
      <c r="J22" s="30" t="str">
        <f>'Rekapitulace stavby'!AN14</f>
        <v>Vyplň údaj</v>
      </c>
      <c r="L22" s="34"/>
    </row>
    <row r="23" spans="2:12" s="1" customFormat="1" ht="7" customHeight="1">
      <c r="B23" s="34"/>
      <c r="L23" s="34"/>
    </row>
    <row r="24" spans="2:12" s="1" customFormat="1" ht="12" customHeight="1">
      <c r="B24" s="34"/>
      <c r="D24" s="29" t="s">
        <v>31</v>
      </c>
      <c r="I24" s="29" t="s">
        <v>26</v>
      </c>
      <c r="J24" s="27" t="s">
        <v>19</v>
      </c>
      <c r="L24" s="34"/>
    </row>
    <row r="25" spans="2:12" s="1" customFormat="1" ht="18" customHeight="1">
      <c r="B25" s="34"/>
      <c r="E25" s="27" t="s">
        <v>32</v>
      </c>
      <c r="I25" s="29" t="s">
        <v>28</v>
      </c>
      <c r="J25" s="27" t="s">
        <v>19</v>
      </c>
      <c r="L25" s="34"/>
    </row>
    <row r="26" spans="2:12" s="1" customFormat="1" ht="7" customHeight="1">
      <c r="B26" s="34"/>
      <c r="L26" s="34"/>
    </row>
    <row r="27" spans="2:12" s="1" customFormat="1" ht="12" customHeight="1">
      <c r="B27" s="34"/>
      <c r="D27" s="29" t="s">
        <v>34</v>
      </c>
      <c r="I27" s="29" t="s">
        <v>26</v>
      </c>
      <c r="J27" s="27" t="str">
        <f>IF('Rekapitulace stavby'!AN19="","",'Rekapitulace stavby'!AN19)</f>
        <v/>
      </c>
      <c r="L27" s="34"/>
    </row>
    <row r="28" spans="2:12" s="1" customFormat="1" ht="18" customHeight="1">
      <c r="B28" s="34"/>
      <c r="E28" s="27" t="str">
        <f>IF('Rekapitulace stavby'!E20="","",'Rekapitulace stavby'!E20)</f>
        <v xml:space="preserve"> </v>
      </c>
      <c r="I28" s="29" t="s">
        <v>28</v>
      </c>
      <c r="J28" s="27" t="str">
        <f>IF('Rekapitulace stavby'!AN20="","",'Rekapitulace stavby'!AN20)</f>
        <v/>
      </c>
      <c r="L28" s="34"/>
    </row>
    <row r="29" spans="2:12" s="1" customFormat="1" ht="7" customHeight="1">
      <c r="B29" s="34"/>
      <c r="L29" s="34"/>
    </row>
    <row r="30" spans="2:12" s="1" customFormat="1" ht="12" customHeight="1">
      <c r="B30" s="34"/>
      <c r="D30" s="29" t="s">
        <v>36</v>
      </c>
      <c r="L30" s="34"/>
    </row>
    <row r="31" spans="2:12" s="7" customFormat="1" ht="47.25" customHeight="1">
      <c r="B31" s="93"/>
      <c r="E31" s="306" t="s">
        <v>37</v>
      </c>
      <c r="F31" s="306"/>
      <c r="G31" s="306"/>
      <c r="H31" s="306"/>
      <c r="L31" s="93"/>
    </row>
    <row r="32" spans="2:12" s="1" customFormat="1" ht="7" customHeight="1">
      <c r="B32" s="34"/>
      <c r="L32" s="34"/>
    </row>
    <row r="33" spans="2:12" s="1" customFormat="1" ht="7" customHeight="1">
      <c r="B33" s="34"/>
      <c r="D33" s="52"/>
      <c r="E33" s="52"/>
      <c r="F33" s="52"/>
      <c r="G33" s="52"/>
      <c r="H33" s="52"/>
      <c r="I33" s="52"/>
      <c r="J33" s="52"/>
      <c r="K33" s="52"/>
      <c r="L33" s="34"/>
    </row>
    <row r="34" spans="2:12" s="1" customFormat="1" ht="25.4" customHeight="1">
      <c r="B34" s="34"/>
      <c r="D34" s="94" t="s">
        <v>38</v>
      </c>
      <c r="J34" s="65">
        <f>ROUND(J100, 2)</f>
        <v>0</v>
      </c>
      <c r="L34" s="34"/>
    </row>
    <row r="35" spans="2:12" s="1" customFormat="1" ht="7" customHeight="1">
      <c r="B35" s="34"/>
      <c r="D35" s="52"/>
      <c r="E35" s="52"/>
      <c r="F35" s="52"/>
      <c r="G35" s="52"/>
      <c r="H35" s="52"/>
      <c r="I35" s="52"/>
      <c r="J35" s="52"/>
      <c r="K35" s="52"/>
      <c r="L35" s="34"/>
    </row>
    <row r="36" spans="2:12" s="1" customFormat="1" ht="14.4" customHeight="1">
      <c r="B36" s="34"/>
      <c r="F36" s="37" t="s">
        <v>40</v>
      </c>
      <c r="I36" s="37" t="s">
        <v>39</v>
      </c>
      <c r="J36" s="37" t="s">
        <v>41</v>
      </c>
      <c r="L36" s="34"/>
    </row>
    <row r="37" spans="2:12" s="1" customFormat="1" ht="14.4" customHeight="1">
      <c r="B37" s="34"/>
      <c r="D37" s="54" t="s">
        <v>42</v>
      </c>
      <c r="E37" s="29" t="s">
        <v>43</v>
      </c>
      <c r="F37" s="85">
        <f>ROUND((SUM(BE100:BE134)),  2)</f>
        <v>0</v>
      </c>
      <c r="I37" s="95">
        <v>0.21</v>
      </c>
      <c r="J37" s="85">
        <f>ROUND(((SUM(BE100:BE134))*I37),  2)</f>
        <v>0</v>
      </c>
      <c r="L37" s="34"/>
    </row>
    <row r="38" spans="2:12" s="1" customFormat="1" ht="14.4" customHeight="1">
      <c r="B38" s="34"/>
      <c r="E38" s="29" t="s">
        <v>44</v>
      </c>
      <c r="F38" s="85">
        <f>ROUND((SUM(BF100:BF134)),  2)</f>
        <v>0</v>
      </c>
      <c r="I38" s="95">
        <v>0.12</v>
      </c>
      <c r="J38" s="85">
        <f>ROUND(((SUM(BF100:BF134))*I38),  2)</f>
        <v>0</v>
      </c>
      <c r="L38" s="34"/>
    </row>
    <row r="39" spans="2:12" s="1" customFormat="1" ht="14.4" hidden="1" customHeight="1">
      <c r="B39" s="34"/>
      <c r="E39" s="29" t="s">
        <v>45</v>
      </c>
      <c r="F39" s="85">
        <f>ROUND((SUM(BG100:BG134)),  2)</f>
        <v>0</v>
      </c>
      <c r="I39" s="95">
        <v>0.21</v>
      </c>
      <c r="J39" s="85">
        <f>0</f>
        <v>0</v>
      </c>
      <c r="L39" s="34"/>
    </row>
    <row r="40" spans="2:12" s="1" customFormat="1" ht="14.4" hidden="1" customHeight="1">
      <c r="B40" s="34"/>
      <c r="E40" s="29" t="s">
        <v>46</v>
      </c>
      <c r="F40" s="85">
        <f>ROUND((SUM(BH100:BH134)),  2)</f>
        <v>0</v>
      </c>
      <c r="I40" s="95">
        <v>0.12</v>
      </c>
      <c r="J40" s="85">
        <f>0</f>
        <v>0</v>
      </c>
      <c r="L40" s="34"/>
    </row>
    <row r="41" spans="2:12" s="1" customFormat="1" ht="14.4" hidden="1" customHeight="1">
      <c r="B41" s="34"/>
      <c r="E41" s="29" t="s">
        <v>47</v>
      </c>
      <c r="F41" s="85">
        <f>ROUND((SUM(BI100:BI134)),  2)</f>
        <v>0</v>
      </c>
      <c r="I41" s="95">
        <v>0</v>
      </c>
      <c r="J41" s="85">
        <f>0</f>
        <v>0</v>
      </c>
      <c r="L41" s="34"/>
    </row>
    <row r="42" spans="2:12" s="1" customFormat="1" ht="7" customHeight="1">
      <c r="B42" s="34"/>
      <c r="L42" s="34"/>
    </row>
    <row r="43" spans="2:12" s="1" customFormat="1" ht="25.4" customHeight="1">
      <c r="B43" s="34"/>
      <c r="C43" s="96"/>
      <c r="D43" s="97" t="s">
        <v>48</v>
      </c>
      <c r="E43" s="56"/>
      <c r="F43" s="56"/>
      <c r="G43" s="98" t="s">
        <v>49</v>
      </c>
      <c r="H43" s="99" t="s">
        <v>50</v>
      </c>
      <c r="I43" s="56"/>
      <c r="J43" s="100">
        <f>SUM(J34:J41)</f>
        <v>0</v>
      </c>
      <c r="K43" s="101"/>
      <c r="L43" s="34"/>
    </row>
    <row r="44" spans="2:12" s="1" customFormat="1" ht="14.4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4"/>
    </row>
    <row r="48" spans="2:12" s="1" customFormat="1" ht="7" customHeight="1">
      <c r="B48" s="45"/>
      <c r="C48" s="46"/>
      <c r="D48" s="46"/>
      <c r="E48" s="46"/>
      <c r="F48" s="46"/>
      <c r="G48" s="46"/>
      <c r="H48" s="46"/>
      <c r="I48" s="46"/>
      <c r="J48" s="46"/>
      <c r="K48" s="46"/>
      <c r="L48" s="34"/>
    </row>
    <row r="49" spans="2:12" s="1" customFormat="1" ht="25" customHeight="1">
      <c r="B49" s="34"/>
      <c r="C49" s="23" t="s">
        <v>115</v>
      </c>
      <c r="L49" s="34"/>
    </row>
    <row r="50" spans="2:12" s="1" customFormat="1" ht="7" customHeight="1">
      <c r="B50" s="34"/>
      <c r="L50" s="34"/>
    </row>
    <row r="51" spans="2:12" s="1" customFormat="1" ht="12" customHeight="1">
      <c r="B51" s="34"/>
      <c r="C51" s="29" t="s">
        <v>16</v>
      </c>
      <c r="L51" s="34"/>
    </row>
    <row r="52" spans="2:12" s="1" customFormat="1" ht="16.5" customHeight="1">
      <c r="B52" s="34"/>
      <c r="E52" s="332" t="str">
        <f>E7</f>
        <v>Mateřská škola křesťanská Opava, Mnišská - rekonstrukce elektroinstalace</v>
      </c>
      <c r="F52" s="333"/>
      <c r="G52" s="333"/>
      <c r="H52" s="333"/>
      <c r="L52" s="34"/>
    </row>
    <row r="53" spans="2:12" ht="12" customHeight="1">
      <c r="B53" s="22"/>
      <c r="C53" s="29" t="s">
        <v>113</v>
      </c>
      <c r="L53" s="22"/>
    </row>
    <row r="54" spans="2:12" ht="16.5" customHeight="1">
      <c r="B54" s="22"/>
      <c r="E54" s="332" t="s">
        <v>821</v>
      </c>
      <c r="F54" s="302"/>
      <c r="G54" s="302"/>
      <c r="H54" s="302"/>
      <c r="L54" s="22"/>
    </row>
    <row r="55" spans="2:12" ht="12" customHeight="1">
      <c r="B55" s="22"/>
      <c r="C55" s="29" t="s">
        <v>822</v>
      </c>
      <c r="L55" s="22"/>
    </row>
    <row r="56" spans="2:12" s="1" customFormat="1" ht="16.5" customHeight="1">
      <c r="B56" s="34"/>
      <c r="E56" s="330" t="s">
        <v>1390</v>
      </c>
      <c r="F56" s="334"/>
      <c r="G56" s="334"/>
      <c r="H56" s="334"/>
      <c r="L56" s="34"/>
    </row>
    <row r="57" spans="2:12" s="1" customFormat="1" ht="12" customHeight="1">
      <c r="B57" s="34"/>
      <c r="C57" s="29" t="s">
        <v>1391</v>
      </c>
      <c r="L57" s="34"/>
    </row>
    <row r="58" spans="2:12" s="1" customFormat="1" ht="16.5" customHeight="1">
      <c r="B58" s="34"/>
      <c r="E58" s="295" t="str">
        <f>E13</f>
        <v>D.1.2.6.5 - Kabelové trasy</v>
      </c>
      <c r="F58" s="334"/>
      <c r="G58" s="334"/>
      <c r="H58" s="334"/>
      <c r="L58" s="34"/>
    </row>
    <row r="59" spans="2:12" s="1" customFormat="1" ht="7" customHeight="1">
      <c r="B59" s="34"/>
      <c r="L59" s="34"/>
    </row>
    <row r="60" spans="2:12" s="1" customFormat="1" ht="12" customHeight="1">
      <c r="B60" s="34"/>
      <c r="C60" s="29" t="s">
        <v>21</v>
      </c>
      <c r="F60" s="27" t="str">
        <f>F16</f>
        <v>Mnišská 5/7, 746 01 Opava</v>
      </c>
      <c r="I60" s="29" t="s">
        <v>23</v>
      </c>
      <c r="J60" s="51" t="str">
        <f>IF(J16="","",J16)</f>
        <v>30. 3. 2026</v>
      </c>
      <c r="L60" s="34"/>
    </row>
    <row r="61" spans="2:12" s="1" customFormat="1" ht="7" customHeight="1">
      <c r="B61" s="34"/>
      <c r="L61" s="34"/>
    </row>
    <row r="62" spans="2:12" s="1" customFormat="1" ht="15.15" customHeight="1">
      <c r="B62" s="34"/>
      <c r="C62" s="29" t="s">
        <v>25</v>
      </c>
      <c r="F62" s="27" t="str">
        <f>E19</f>
        <v>Statutární město Opava, Horní nám. 382/69, Opava</v>
      </c>
      <c r="I62" s="29" t="s">
        <v>31</v>
      </c>
      <c r="J62" s="32" t="str">
        <f>E25</f>
        <v>Ing. Jan Pospíšil</v>
      </c>
      <c r="L62" s="34"/>
    </row>
    <row r="63" spans="2:12" s="1" customFormat="1" ht="15.15" customHeight="1">
      <c r="B63" s="34"/>
      <c r="C63" s="29" t="s">
        <v>29</v>
      </c>
      <c r="F63" s="27" t="str">
        <f>IF(E22="","",E22)</f>
        <v>Vyplň údaj</v>
      </c>
      <c r="I63" s="29" t="s">
        <v>34</v>
      </c>
      <c r="J63" s="32" t="str">
        <f>E28</f>
        <v xml:space="preserve"> </v>
      </c>
      <c r="L63" s="34"/>
    </row>
    <row r="64" spans="2:12" s="1" customFormat="1" ht="10.25" customHeight="1">
      <c r="B64" s="34"/>
      <c r="L64" s="34"/>
    </row>
    <row r="65" spans="2:47" s="1" customFormat="1" ht="29.25" customHeight="1">
      <c r="B65" s="34"/>
      <c r="C65" s="102" t="s">
        <v>116</v>
      </c>
      <c r="D65" s="96"/>
      <c r="E65" s="96"/>
      <c r="F65" s="96"/>
      <c r="G65" s="96"/>
      <c r="H65" s="96"/>
      <c r="I65" s="96"/>
      <c r="J65" s="103" t="s">
        <v>117</v>
      </c>
      <c r="K65" s="96"/>
      <c r="L65" s="34"/>
    </row>
    <row r="66" spans="2:47" s="1" customFormat="1" ht="10.25" customHeight="1">
      <c r="B66" s="34"/>
      <c r="L66" s="34"/>
    </row>
    <row r="67" spans="2:47" s="1" customFormat="1" ht="22.75" customHeight="1">
      <c r="B67" s="34"/>
      <c r="C67" s="104" t="s">
        <v>70</v>
      </c>
      <c r="J67" s="65">
        <f>J100</f>
        <v>0</v>
      </c>
      <c r="L67" s="34"/>
      <c r="AU67" s="19" t="s">
        <v>118</v>
      </c>
    </row>
    <row r="68" spans="2:47" s="8" customFormat="1" ht="25" customHeight="1">
      <c r="B68" s="105"/>
      <c r="D68" s="106" t="s">
        <v>130</v>
      </c>
      <c r="E68" s="107"/>
      <c r="F68" s="107"/>
      <c r="G68" s="107"/>
      <c r="H68" s="107"/>
      <c r="I68" s="107"/>
      <c r="J68" s="108">
        <f>J101</f>
        <v>0</v>
      </c>
      <c r="L68" s="105"/>
    </row>
    <row r="69" spans="2:47" s="9" customFormat="1" ht="19.899999999999999" customHeight="1">
      <c r="B69" s="109"/>
      <c r="D69" s="110" t="s">
        <v>1393</v>
      </c>
      <c r="E69" s="111"/>
      <c r="F69" s="111"/>
      <c r="G69" s="111"/>
      <c r="H69" s="111"/>
      <c r="I69" s="111"/>
      <c r="J69" s="112">
        <f>J102</f>
        <v>0</v>
      </c>
      <c r="L69" s="109"/>
    </row>
    <row r="70" spans="2:47" s="9" customFormat="1" ht="14.9" customHeight="1">
      <c r="B70" s="109"/>
      <c r="D70" s="110" t="s">
        <v>1739</v>
      </c>
      <c r="E70" s="111"/>
      <c r="F70" s="111"/>
      <c r="G70" s="111"/>
      <c r="H70" s="111"/>
      <c r="I70" s="111"/>
      <c r="J70" s="112">
        <f>J103</f>
        <v>0</v>
      </c>
      <c r="L70" s="109"/>
    </row>
    <row r="71" spans="2:47" s="9" customFormat="1" ht="21.75" customHeight="1">
      <c r="B71" s="109"/>
      <c r="D71" s="110" t="s">
        <v>1740</v>
      </c>
      <c r="E71" s="111"/>
      <c r="F71" s="111"/>
      <c r="G71" s="111"/>
      <c r="H71" s="111"/>
      <c r="I71" s="111"/>
      <c r="J71" s="112">
        <f>J104</f>
        <v>0</v>
      </c>
      <c r="L71" s="109"/>
    </row>
    <row r="72" spans="2:47" s="9" customFormat="1" ht="21.75" customHeight="1">
      <c r="B72" s="109"/>
      <c r="D72" s="110" t="s">
        <v>1741</v>
      </c>
      <c r="E72" s="111"/>
      <c r="F72" s="111"/>
      <c r="G72" s="111"/>
      <c r="H72" s="111"/>
      <c r="I72" s="111"/>
      <c r="J72" s="112">
        <f>J113</f>
        <v>0</v>
      </c>
      <c r="L72" s="109"/>
    </row>
    <row r="73" spans="2:47" s="9" customFormat="1" ht="14.9" customHeight="1">
      <c r="B73" s="109"/>
      <c r="D73" s="110" t="s">
        <v>1742</v>
      </c>
      <c r="E73" s="111"/>
      <c r="F73" s="111"/>
      <c r="G73" s="111"/>
      <c r="H73" s="111"/>
      <c r="I73" s="111"/>
      <c r="J73" s="112">
        <f>J115</f>
        <v>0</v>
      </c>
      <c r="L73" s="109"/>
    </row>
    <row r="74" spans="2:47" s="9" customFormat="1" ht="21.75" customHeight="1">
      <c r="B74" s="109"/>
      <c r="D74" s="110" t="s">
        <v>1743</v>
      </c>
      <c r="E74" s="111"/>
      <c r="F74" s="111"/>
      <c r="G74" s="111"/>
      <c r="H74" s="111"/>
      <c r="I74" s="111"/>
      <c r="J74" s="112">
        <f>J116</f>
        <v>0</v>
      </c>
      <c r="L74" s="109"/>
    </row>
    <row r="75" spans="2:47" s="9" customFormat="1" ht="21.75" customHeight="1">
      <c r="B75" s="109"/>
      <c r="D75" s="110" t="s">
        <v>1744</v>
      </c>
      <c r="E75" s="111"/>
      <c r="F75" s="111"/>
      <c r="G75" s="111"/>
      <c r="H75" s="111"/>
      <c r="I75" s="111"/>
      <c r="J75" s="112">
        <f>J125</f>
        <v>0</v>
      </c>
      <c r="L75" s="109"/>
    </row>
    <row r="76" spans="2:47" s="9" customFormat="1" ht="21.75" customHeight="1">
      <c r="B76" s="109"/>
      <c r="D76" s="110" t="s">
        <v>1745</v>
      </c>
      <c r="E76" s="111"/>
      <c r="F76" s="111"/>
      <c r="G76" s="111"/>
      <c r="H76" s="111"/>
      <c r="I76" s="111"/>
      <c r="J76" s="112">
        <f>J128</f>
        <v>0</v>
      </c>
      <c r="L76" s="109"/>
    </row>
    <row r="77" spans="2:47" s="1" customFormat="1" ht="21.75" customHeight="1">
      <c r="B77" s="34"/>
      <c r="L77" s="34"/>
    </row>
    <row r="78" spans="2:47" s="1" customFormat="1" ht="7" customHeight="1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34"/>
    </row>
    <row r="82" spans="2:12" s="1" customFormat="1" ht="7" customHeight="1">
      <c r="B82" s="45"/>
      <c r="C82" s="46"/>
      <c r="D82" s="46"/>
      <c r="E82" s="46"/>
      <c r="F82" s="46"/>
      <c r="G82" s="46"/>
      <c r="H82" s="46"/>
      <c r="I82" s="46"/>
      <c r="J82" s="46"/>
      <c r="K82" s="46"/>
      <c r="L82" s="34"/>
    </row>
    <row r="83" spans="2:12" s="1" customFormat="1" ht="25" customHeight="1">
      <c r="B83" s="34"/>
      <c r="C83" s="23" t="s">
        <v>137</v>
      </c>
      <c r="L83" s="34"/>
    </row>
    <row r="84" spans="2:12" s="1" customFormat="1" ht="7" customHeight="1">
      <c r="B84" s="34"/>
      <c r="L84" s="34"/>
    </row>
    <row r="85" spans="2:12" s="1" customFormat="1" ht="12" customHeight="1">
      <c r="B85" s="34"/>
      <c r="C85" s="29" t="s">
        <v>16</v>
      </c>
      <c r="L85" s="34"/>
    </row>
    <row r="86" spans="2:12" s="1" customFormat="1" ht="16.5" customHeight="1">
      <c r="B86" s="34"/>
      <c r="E86" s="332" t="str">
        <f>E7</f>
        <v>Mateřská škola křesťanská Opava, Mnišská - rekonstrukce elektroinstalace</v>
      </c>
      <c r="F86" s="333"/>
      <c r="G86" s="333"/>
      <c r="H86" s="333"/>
      <c r="L86" s="34"/>
    </row>
    <row r="87" spans="2:12" ht="12" customHeight="1">
      <c r="B87" s="22"/>
      <c r="C87" s="29" t="s">
        <v>113</v>
      </c>
      <c r="L87" s="22"/>
    </row>
    <row r="88" spans="2:12" ht="16.5" customHeight="1">
      <c r="B88" s="22"/>
      <c r="E88" s="332" t="s">
        <v>821</v>
      </c>
      <c r="F88" s="302"/>
      <c r="G88" s="302"/>
      <c r="H88" s="302"/>
      <c r="L88" s="22"/>
    </row>
    <row r="89" spans="2:12" ht="12" customHeight="1">
      <c r="B89" s="22"/>
      <c r="C89" s="29" t="s">
        <v>822</v>
      </c>
      <c r="L89" s="22"/>
    </row>
    <row r="90" spans="2:12" s="1" customFormat="1" ht="16.5" customHeight="1">
      <c r="B90" s="34"/>
      <c r="E90" s="330" t="s">
        <v>1390</v>
      </c>
      <c r="F90" s="334"/>
      <c r="G90" s="334"/>
      <c r="H90" s="334"/>
      <c r="L90" s="34"/>
    </row>
    <row r="91" spans="2:12" s="1" customFormat="1" ht="12" customHeight="1">
      <c r="B91" s="34"/>
      <c r="C91" s="29" t="s">
        <v>1391</v>
      </c>
      <c r="L91" s="34"/>
    </row>
    <row r="92" spans="2:12" s="1" customFormat="1" ht="16.5" customHeight="1">
      <c r="B92" s="34"/>
      <c r="E92" s="295" t="str">
        <f>E13</f>
        <v>D.1.2.6.5 - Kabelové trasy</v>
      </c>
      <c r="F92" s="334"/>
      <c r="G92" s="334"/>
      <c r="H92" s="334"/>
      <c r="L92" s="34"/>
    </row>
    <row r="93" spans="2:12" s="1" customFormat="1" ht="7" customHeight="1">
      <c r="B93" s="34"/>
      <c r="L93" s="34"/>
    </row>
    <row r="94" spans="2:12" s="1" customFormat="1" ht="12" customHeight="1">
      <c r="B94" s="34"/>
      <c r="C94" s="29" t="s">
        <v>21</v>
      </c>
      <c r="F94" s="27" t="str">
        <f>F16</f>
        <v>Mnišská 5/7, 746 01 Opava</v>
      </c>
      <c r="I94" s="29" t="s">
        <v>23</v>
      </c>
      <c r="J94" s="51" t="str">
        <f>IF(J16="","",J16)</f>
        <v>30. 3. 2026</v>
      </c>
      <c r="L94" s="34"/>
    </row>
    <row r="95" spans="2:12" s="1" customFormat="1" ht="7" customHeight="1">
      <c r="B95" s="34"/>
      <c r="L95" s="34"/>
    </row>
    <row r="96" spans="2:12" s="1" customFormat="1" ht="15.15" customHeight="1">
      <c r="B96" s="34"/>
      <c r="C96" s="29" t="s">
        <v>25</v>
      </c>
      <c r="F96" s="27" t="str">
        <f>E19</f>
        <v>Statutární město Opava, Horní nám. 382/69, Opava</v>
      </c>
      <c r="I96" s="29" t="s">
        <v>31</v>
      </c>
      <c r="J96" s="32" t="str">
        <f>E25</f>
        <v>Ing. Jan Pospíšil</v>
      </c>
      <c r="L96" s="34"/>
    </row>
    <row r="97" spans="2:65" s="1" customFormat="1" ht="15.15" customHeight="1">
      <c r="B97" s="34"/>
      <c r="C97" s="29" t="s">
        <v>29</v>
      </c>
      <c r="F97" s="27" t="str">
        <f>IF(E22="","",E22)</f>
        <v>Vyplň údaj</v>
      </c>
      <c r="I97" s="29" t="s">
        <v>34</v>
      </c>
      <c r="J97" s="32" t="str">
        <f>E28</f>
        <v xml:space="preserve"> </v>
      </c>
      <c r="L97" s="34"/>
    </row>
    <row r="98" spans="2:65" s="1" customFormat="1" ht="10.25" customHeight="1">
      <c r="B98" s="34"/>
      <c r="L98" s="34"/>
    </row>
    <row r="99" spans="2:65" s="10" customFormat="1" ht="29.25" customHeight="1">
      <c r="B99" s="113"/>
      <c r="C99" s="114" t="s">
        <v>138</v>
      </c>
      <c r="D99" s="115" t="s">
        <v>57</v>
      </c>
      <c r="E99" s="115" t="s">
        <v>53</v>
      </c>
      <c r="F99" s="115" t="s">
        <v>54</v>
      </c>
      <c r="G99" s="115" t="s">
        <v>139</v>
      </c>
      <c r="H99" s="115" t="s">
        <v>140</v>
      </c>
      <c r="I99" s="115" t="s">
        <v>141</v>
      </c>
      <c r="J99" s="115" t="s">
        <v>117</v>
      </c>
      <c r="K99" s="116" t="s">
        <v>142</v>
      </c>
      <c r="L99" s="113"/>
      <c r="M99" s="58" t="s">
        <v>19</v>
      </c>
      <c r="N99" s="59" t="s">
        <v>42</v>
      </c>
      <c r="O99" s="59" t="s">
        <v>143</v>
      </c>
      <c r="P99" s="59" t="s">
        <v>144</v>
      </c>
      <c r="Q99" s="59" t="s">
        <v>145</v>
      </c>
      <c r="R99" s="59" t="s">
        <v>146</v>
      </c>
      <c r="S99" s="59" t="s">
        <v>147</v>
      </c>
      <c r="T99" s="60" t="s">
        <v>148</v>
      </c>
    </row>
    <row r="100" spans="2:65" s="1" customFormat="1" ht="22.75" customHeight="1">
      <c r="B100" s="34"/>
      <c r="C100" s="63" t="s">
        <v>149</v>
      </c>
      <c r="J100" s="117">
        <f>BK100</f>
        <v>0</v>
      </c>
      <c r="L100" s="34"/>
      <c r="M100" s="61"/>
      <c r="N100" s="52"/>
      <c r="O100" s="52"/>
      <c r="P100" s="118">
        <f>P101</f>
        <v>0</v>
      </c>
      <c r="Q100" s="52"/>
      <c r="R100" s="118">
        <f>R101</f>
        <v>0</v>
      </c>
      <c r="S100" s="52"/>
      <c r="T100" s="119">
        <f>T101</f>
        <v>0</v>
      </c>
      <c r="AT100" s="19" t="s">
        <v>71</v>
      </c>
      <c r="AU100" s="19" t="s">
        <v>118</v>
      </c>
      <c r="BK100" s="120">
        <f>BK101</f>
        <v>0</v>
      </c>
    </row>
    <row r="101" spans="2:65" s="11" customFormat="1" ht="25.9" customHeight="1">
      <c r="B101" s="121"/>
      <c r="D101" s="122" t="s">
        <v>71</v>
      </c>
      <c r="E101" s="123" t="s">
        <v>506</v>
      </c>
      <c r="F101" s="123" t="s">
        <v>507</v>
      </c>
      <c r="I101" s="124"/>
      <c r="J101" s="125">
        <f>BK101</f>
        <v>0</v>
      </c>
      <c r="L101" s="121"/>
      <c r="M101" s="126"/>
      <c r="P101" s="127">
        <f>P102</f>
        <v>0</v>
      </c>
      <c r="R101" s="127">
        <f>R102</f>
        <v>0</v>
      </c>
      <c r="T101" s="128">
        <f>T102</f>
        <v>0</v>
      </c>
      <c r="AR101" s="122" t="s">
        <v>82</v>
      </c>
      <c r="AT101" s="129" t="s">
        <v>71</v>
      </c>
      <c r="AU101" s="129" t="s">
        <v>72</v>
      </c>
      <c r="AY101" s="122" t="s">
        <v>152</v>
      </c>
      <c r="BK101" s="130">
        <f>BK102</f>
        <v>0</v>
      </c>
    </row>
    <row r="102" spans="2:65" s="11" customFormat="1" ht="22.75" customHeight="1">
      <c r="B102" s="121"/>
      <c r="D102" s="122" t="s">
        <v>71</v>
      </c>
      <c r="E102" s="131" t="s">
        <v>1407</v>
      </c>
      <c r="F102" s="131" t="s">
        <v>1408</v>
      </c>
      <c r="I102" s="124"/>
      <c r="J102" s="132">
        <f>BK102</f>
        <v>0</v>
      </c>
      <c r="L102" s="121"/>
      <c r="M102" s="126"/>
      <c r="P102" s="127">
        <f>P103+P115</f>
        <v>0</v>
      </c>
      <c r="R102" s="127">
        <f>R103+R115</f>
        <v>0</v>
      </c>
      <c r="T102" s="128">
        <f>T103+T115</f>
        <v>0</v>
      </c>
      <c r="AR102" s="122" t="s">
        <v>82</v>
      </c>
      <c r="AT102" s="129" t="s">
        <v>71</v>
      </c>
      <c r="AU102" s="129" t="s">
        <v>80</v>
      </c>
      <c r="AY102" s="122" t="s">
        <v>152</v>
      </c>
      <c r="BK102" s="130">
        <f>BK103+BK115</f>
        <v>0</v>
      </c>
    </row>
    <row r="103" spans="2:65" s="11" customFormat="1" ht="20.9" customHeight="1">
      <c r="B103" s="121"/>
      <c r="D103" s="122" t="s">
        <v>71</v>
      </c>
      <c r="E103" s="131" t="s">
        <v>1409</v>
      </c>
      <c r="F103" s="131" t="s">
        <v>1746</v>
      </c>
      <c r="I103" s="124"/>
      <c r="J103" s="132">
        <f>BK103</f>
        <v>0</v>
      </c>
      <c r="L103" s="121"/>
      <c r="M103" s="126"/>
      <c r="P103" s="127">
        <f>P104+P113</f>
        <v>0</v>
      </c>
      <c r="R103" s="127">
        <f>R104+R113</f>
        <v>0</v>
      </c>
      <c r="T103" s="128">
        <f>T104+T113</f>
        <v>0</v>
      </c>
      <c r="AR103" s="122" t="s">
        <v>82</v>
      </c>
      <c r="AT103" s="129" t="s">
        <v>71</v>
      </c>
      <c r="AU103" s="129" t="s">
        <v>82</v>
      </c>
      <c r="AY103" s="122" t="s">
        <v>152</v>
      </c>
      <c r="BK103" s="130">
        <f>BK104+BK113</f>
        <v>0</v>
      </c>
    </row>
    <row r="104" spans="2:65" s="16" customFormat="1" ht="20.9" customHeight="1">
      <c r="B104" s="192"/>
      <c r="D104" s="193" t="s">
        <v>71</v>
      </c>
      <c r="E104" s="193" t="s">
        <v>1411</v>
      </c>
      <c r="F104" s="193" t="s">
        <v>1747</v>
      </c>
      <c r="I104" s="194"/>
      <c r="J104" s="195">
        <f>BK104</f>
        <v>0</v>
      </c>
      <c r="L104" s="192"/>
      <c r="M104" s="196"/>
      <c r="P104" s="197">
        <f>SUM(P105:P112)</f>
        <v>0</v>
      </c>
      <c r="R104" s="197">
        <f>SUM(R105:R112)</f>
        <v>0</v>
      </c>
      <c r="T104" s="198">
        <f>SUM(T105:T112)</f>
        <v>0</v>
      </c>
      <c r="AR104" s="193" t="s">
        <v>80</v>
      </c>
      <c r="AT104" s="199" t="s">
        <v>71</v>
      </c>
      <c r="AU104" s="199" t="s">
        <v>95</v>
      </c>
      <c r="AY104" s="193" t="s">
        <v>152</v>
      </c>
      <c r="BK104" s="200">
        <f>SUM(BK105:BK112)</f>
        <v>0</v>
      </c>
    </row>
    <row r="105" spans="2:65" s="1" customFormat="1" ht="16.5" customHeight="1">
      <c r="B105" s="34"/>
      <c r="C105" s="178" t="s">
        <v>80</v>
      </c>
      <c r="D105" s="178" t="s">
        <v>582</v>
      </c>
      <c r="E105" s="179" t="s">
        <v>1413</v>
      </c>
      <c r="F105" s="180" t="s">
        <v>1748</v>
      </c>
      <c r="G105" s="181" t="s">
        <v>416</v>
      </c>
      <c r="H105" s="182">
        <v>50</v>
      </c>
      <c r="I105" s="183"/>
      <c r="J105" s="184">
        <f t="shared" ref="J105:J112" si="0">ROUND(I105*H105,2)</f>
        <v>0</v>
      </c>
      <c r="K105" s="180" t="s">
        <v>19</v>
      </c>
      <c r="L105" s="185"/>
      <c r="M105" s="186" t="s">
        <v>19</v>
      </c>
      <c r="N105" s="187" t="s">
        <v>43</v>
      </c>
      <c r="P105" s="142">
        <f t="shared" ref="P105:P112" si="1">O105*H105</f>
        <v>0</v>
      </c>
      <c r="Q105" s="142">
        <v>0</v>
      </c>
      <c r="R105" s="142">
        <f t="shared" ref="R105:R112" si="2">Q105*H105</f>
        <v>0</v>
      </c>
      <c r="S105" s="142">
        <v>0</v>
      </c>
      <c r="T105" s="143">
        <f t="shared" ref="T105:T112" si="3">S105*H105</f>
        <v>0</v>
      </c>
      <c r="AR105" s="144" t="s">
        <v>203</v>
      </c>
      <c r="AT105" s="144" t="s">
        <v>582</v>
      </c>
      <c r="AU105" s="144" t="s">
        <v>159</v>
      </c>
      <c r="AY105" s="19" t="s">
        <v>152</v>
      </c>
      <c r="BE105" s="145">
        <f t="shared" ref="BE105:BE112" si="4">IF(N105="základní",J105,0)</f>
        <v>0</v>
      </c>
      <c r="BF105" s="145">
        <f t="shared" ref="BF105:BF112" si="5">IF(N105="snížená",J105,0)</f>
        <v>0</v>
      </c>
      <c r="BG105" s="145">
        <f t="shared" ref="BG105:BG112" si="6">IF(N105="zákl. přenesená",J105,0)</f>
        <v>0</v>
      </c>
      <c r="BH105" s="145">
        <f t="shared" ref="BH105:BH112" si="7">IF(N105="sníž. přenesená",J105,0)</f>
        <v>0</v>
      </c>
      <c r="BI105" s="145">
        <f t="shared" ref="BI105:BI112" si="8">IF(N105="nulová",J105,0)</f>
        <v>0</v>
      </c>
      <c r="BJ105" s="19" t="s">
        <v>80</v>
      </c>
      <c r="BK105" s="145">
        <f t="shared" ref="BK105:BK112" si="9">ROUND(I105*H105,2)</f>
        <v>0</v>
      </c>
      <c r="BL105" s="19" t="s">
        <v>159</v>
      </c>
      <c r="BM105" s="144" t="s">
        <v>1749</v>
      </c>
    </row>
    <row r="106" spans="2:65" s="1" customFormat="1" ht="16.5" customHeight="1">
      <c r="B106" s="34"/>
      <c r="C106" s="178" t="s">
        <v>82</v>
      </c>
      <c r="D106" s="178" t="s">
        <v>582</v>
      </c>
      <c r="E106" s="179" t="s">
        <v>1416</v>
      </c>
      <c r="F106" s="180" t="s">
        <v>1750</v>
      </c>
      <c r="G106" s="181" t="s">
        <v>416</v>
      </c>
      <c r="H106" s="182">
        <v>250</v>
      </c>
      <c r="I106" s="183"/>
      <c r="J106" s="184">
        <f t="shared" si="0"/>
        <v>0</v>
      </c>
      <c r="K106" s="180" t="s">
        <v>19</v>
      </c>
      <c r="L106" s="185"/>
      <c r="M106" s="186" t="s">
        <v>19</v>
      </c>
      <c r="N106" s="187" t="s">
        <v>43</v>
      </c>
      <c r="P106" s="142">
        <f t="shared" si="1"/>
        <v>0</v>
      </c>
      <c r="Q106" s="142">
        <v>0</v>
      </c>
      <c r="R106" s="142">
        <f t="shared" si="2"/>
        <v>0</v>
      </c>
      <c r="S106" s="142">
        <v>0</v>
      </c>
      <c r="T106" s="143">
        <f t="shared" si="3"/>
        <v>0</v>
      </c>
      <c r="AR106" s="144" t="s">
        <v>203</v>
      </c>
      <c r="AT106" s="144" t="s">
        <v>582</v>
      </c>
      <c r="AU106" s="144" t="s">
        <v>159</v>
      </c>
      <c r="AY106" s="19" t="s">
        <v>152</v>
      </c>
      <c r="BE106" s="145">
        <f t="shared" si="4"/>
        <v>0</v>
      </c>
      <c r="BF106" s="145">
        <f t="shared" si="5"/>
        <v>0</v>
      </c>
      <c r="BG106" s="145">
        <f t="shared" si="6"/>
        <v>0</v>
      </c>
      <c r="BH106" s="145">
        <f t="shared" si="7"/>
        <v>0</v>
      </c>
      <c r="BI106" s="145">
        <f t="shared" si="8"/>
        <v>0</v>
      </c>
      <c r="BJ106" s="19" t="s">
        <v>80</v>
      </c>
      <c r="BK106" s="145">
        <f t="shared" si="9"/>
        <v>0</v>
      </c>
      <c r="BL106" s="19" t="s">
        <v>159</v>
      </c>
      <c r="BM106" s="144" t="s">
        <v>1751</v>
      </c>
    </row>
    <row r="107" spans="2:65" s="1" customFormat="1" ht="16.5" customHeight="1">
      <c r="B107" s="34"/>
      <c r="C107" s="178" t="s">
        <v>95</v>
      </c>
      <c r="D107" s="178" t="s">
        <v>582</v>
      </c>
      <c r="E107" s="179" t="s">
        <v>1419</v>
      </c>
      <c r="F107" s="180" t="s">
        <v>1752</v>
      </c>
      <c r="G107" s="181" t="s">
        <v>416</v>
      </c>
      <c r="H107" s="182">
        <v>200</v>
      </c>
      <c r="I107" s="183"/>
      <c r="J107" s="184">
        <f t="shared" si="0"/>
        <v>0</v>
      </c>
      <c r="K107" s="180" t="s">
        <v>19</v>
      </c>
      <c r="L107" s="185"/>
      <c r="M107" s="186" t="s">
        <v>19</v>
      </c>
      <c r="N107" s="187" t="s">
        <v>43</v>
      </c>
      <c r="P107" s="142">
        <f t="shared" si="1"/>
        <v>0</v>
      </c>
      <c r="Q107" s="142">
        <v>0</v>
      </c>
      <c r="R107" s="142">
        <f t="shared" si="2"/>
        <v>0</v>
      </c>
      <c r="S107" s="142">
        <v>0</v>
      </c>
      <c r="T107" s="143">
        <f t="shared" si="3"/>
        <v>0</v>
      </c>
      <c r="AR107" s="144" t="s">
        <v>203</v>
      </c>
      <c r="AT107" s="144" t="s">
        <v>582</v>
      </c>
      <c r="AU107" s="144" t="s">
        <v>159</v>
      </c>
      <c r="AY107" s="19" t="s">
        <v>152</v>
      </c>
      <c r="BE107" s="145">
        <f t="shared" si="4"/>
        <v>0</v>
      </c>
      <c r="BF107" s="145">
        <f t="shared" si="5"/>
        <v>0</v>
      </c>
      <c r="BG107" s="145">
        <f t="shared" si="6"/>
        <v>0</v>
      </c>
      <c r="BH107" s="145">
        <f t="shared" si="7"/>
        <v>0</v>
      </c>
      <c r="BI107" s="145">
        <f t="shared" si="8"/>
        <v>0</v>
      </c>
      <c r="BJ107" s="19" t="s">
        <v>80</v>
      </c>
      <c r="BK107" s="145">
        <f t="shared" si="9"/>
        <v>0</v>
      </c>
      <c r="BL107" s="19" t="s">
        <v>159</v>
      </c>
      <c r="BM107" s="144" t="s">
        <v>1753</v>
      </c>
    </row>
    <row r="108" spans="2:65" s="1" customFormat="1" ht="16.5" customHeight="1">
      <c r="B108" s="34"/>
      <c r="C108" s="178" t="s">
        <v>159</v>
      </c>
      <c r="D108" s="178" t="s">
        <v>582</v>
      </c>
      <c r="E108" s="179" t="s">
        <v>1422</v>
      </c>
      <c r="F108" s="180" t="s">
        <v>1754</v>
      </c>
      <c r="G108" s="181" t="s">
        <v>416</v>
      </c>
      <c r="H108" s="182">
        <v>100</v>
      </c>
      <c r="I108" s="183"/>
      <c r="J108" s="184">
        <f t="shared" si="0"/>
        <v>0</v>
      </c>
      <c r="K108" s="180" t="s">
        <v>19</v>
      </c>
      <c r="L108" s="185"/>
      <c r="M108" s="186" t="s">
        <v>19</v>
      </c>
      <c r="N108" s="187" t="s">
        <v>43</v>
      </c>
      <c r="P108" s="142">
        <f t="shared" si="1"/>
        <v>0</v>
      </c>
      <c r="Q108" s="142">
        <v>0</v>
      </c>
      <c r="R108" s="142">
        <f t="shared" si="2"/>
        <v>0</v>
      </c>
      <c r="S108" s="142">
        <v>0</v>
      </c>
      <c r="T108" s="143">
        <f t="shared" si="3"/>
        <v>0</v>
      </c>
      <c r="AR108" s="144" t="s">
        <v>203</v>
      </c>
      <c r="AT108" s="144" t="s">
        <v>582</v>
      </c>
      <c r="AU108" s="144" t="s">
        <v>159</v>
      </c>
      <c r="AY108" s="19" t="s">
        <v>152</v>
      </c>
      <c r="BE108" s="145">
        <f t="shared" si="4"/>
        <v>0</v>
      </c>
      <c r="BF108" s="145">
        <f t="shared" si="5"/>
        <v>0</v>
      </c>
      <c r="BG108" s="145">
        <f t="shared" si="6"/>
        <v>0</v>
      </c>
      <c r="BH108" s="145">
        <f t="shared" si="7"/>
        <v>0</v>
      </c>
      <c r="BI108" s="145">
        <f t="shared" si="8"/>
        <v>0</v>
      </c>
      <c r="BJ108" s="19" t="s">
        <v>80</v>
      </c>
      <c r="BK108" s="145">
        <f t="shared" si="9"/>
        <v>0</v>
      </c>
      <c r="BL108" s="19" t="s">
        <v>159</v>
      </c>
      <c r="BM108" s="144" t="s">
        <v>1755</v>
      </c>
    </row>
    <row r="109" spans="2:65" s="1" customFormat="1" ht="16.5" customHeight="1">
      <c r="B109" s="34"/>
      <c r="C109" s="178" t="s">
        <v>184</v>
      </c>
      <c r="D109" s="178" t="s">
        <v>582</v>
      </c>
      <c r="E109" s="179" t="s">
        <v>1553</v>
      </c>
      <c r="F109" s="180" t="s">
        <v>1756</v>
      </c>
      <c r="G109" s="181" t="s">
        <v>269</v>
      </c>
      <c r="H109" s="182">
        <v>70</v>
      </c>
      <c r="I109" s="183"/>
      <c r="J109" s="184">
        <f t="shared" si="0"/>
        <v>0</v>
      </c>
      <c r="K109" s="180" t="s">
        <v>19</v>
      </c>
      <c r="L109" s="185"/>
      <c r="M109" s="186" t="s">
        <v>19</v>
      </c>
      <c r="N109" s="187" t="s">
        <v>43</v>
      </c>
      <c r="P109" s="142">
        <f t="shared" si="1"/>
        <v>0</v>
      </c>
      <c r="Q109" s="142">
        <v>0</v>
      </c>
      <c r="R109" s="142">
        <f t="shared" si="2"/>
        <v>0</v>
      </c>
      <c r="S109" s="142">
        <v>0</v>
      </c>
      <c r="T109" s="143">
        <f t="shared" si="3"/>
        <v>0</v>
      </c>
      <c r="AR109" s="144" t="s">
        <v>203</v>
      </c>
      <c r="AT109" s="144" t="s">
        <v>582</v>
      </c>
      <c r="AU109" s="144" t="s">
        <v>159</v>
      </c>
      <c r="AY109" s="19" t="s">
        <v>152</v>
      </c>
      <c r="BE109" s="145">
        <f t="shared" si="4"/>
        <v>0</v>
      </c>
      <c r="BF109" s="145">
        <f t="shared" si="5"/>
        <v>0</v>
      </c>
      <c r="BG109" s="145">
        <f t="shared" si="6"/>
        <v>0</v>
      </c>
      <c r="BH109" s="145">
        <f t="shared" si="7"/>
        <v>0</v>
      </c>
      <c r="BI109" s="145">
        <f t="shared" si="8"/>
        <v>0</v>
      </c>
      <c r="BJ109" s="19" t="s">
        <v>80</v>
      </c>
      <c r="BK109" s="145">
        <f t="shared" si="9"/>
        <v>0</v>
      </c>
      <c r="BL109" s="19" t="s">
        <v>159</v>
      </c>
      <c r="BM109" s="144" t="s">
        <v>1757</v>
      </c>
    </row>
    <row r="110" spans="2:65" s="1" customFormat="1" ht="16.5" customHeight="1">
      <c r="B110" s="34"/>
      <c r="C110" s="178" t="s">
        <v>191</v>
      </c>
      <c r="D110" s="178" t="s">
        <v>582</v>
      </c>
      <c r="E110" s="179" t="s">
        <v>1555</v>
      </c>
      <c r="F110" s="180" t="s">
        <v>1758</v>
      </c>
      <c r="G110" s="181" t="s">
        <v>269</v>
      </c>
      <c r="H110" s="182">
        <v>10</v>
      </c>
      <c r="I110" s="183"/>
      <c r="J110" s="184">
        <f t="shared" si="0"/>
        <v>0</v>
      </c>
      <c r="K110" s="180" t="s">
        <v>19</v>
      </c>
      <c r="L110" s="185"/>
      <c r="M110" s="186" t="s">
        <v>19</v>
      </c>
      <c r="N110" s="187" t="s">
        <v>43</v>
      </c>
      <c r="P110" s="142">
        <f t="shared" si="1"/>
        <v>0</v>
      </c>
      <c r="Q110" s="142">
        <v>0</v>
      </c>
      <c r="R110" s="142">
        <f t="shared" si="2"/>
        <v>0</v>
      </c>
      <c r="S110" s="142">
        <v>0</v>
      </c>
      <c r="T110" s="143">
        <f t="shared" si="3"/>
        <v>0</v>
      </c>
      <c r="AR110" s="144" t="s">
        <v>203</v>
      </c>
      <c r="AT110" s="144" t="s">
        <v>582</v>
      </c>
      <c r="AU110" s="144" t="s">
        <v>159</v>
      </c>
      <c r="AY110" s="19" t="s">
        <v>152</v>
      </c>
      <c r="BE110" s="145">
        <f t="shared" si="4"/>
        <v>0</v>
      </c>
      <c r="BF110" s="145">
        <f t="shared" si="5"/>
        <v>0</v>
      </c>
      <c r="BG110" s="145">
        <f t="shared" si="6"/>
        <v>0</v>
      </c>
      <c r="BH110" s="145">
        <f t="shared" si="7"/>
        <v>0</v>
      </c>
      <c r="BI110" s="145">
        <f t="shared" si="8"/>
        <v>0</v>
      </c>
      <c r="BJ110" s="19" t="s">
        <v>80</v>
      </c>
      <c r="BK110" s="145">
        <f t="shared" si="9"/>
        <v>0</v>
      </c>
      <c r="BL110" s="19" t="s">
        <v>159</v>
      </c>
      <c r="BM110" s="144" t="s">
        <v>1759</v>
      </c>
    </row>
    <row r="111" spans="2:65" s="1" customFormat="1" ht="16.5" customHeight="1">
      <c r="B111" s="34"/>
      <c r="C111" s="178" t="s">
        <v>196</v>
      </c>
      <c r="D111" s="178" t="s">
        <v>582</v>
      </c>
      <c r="E111" s="179" t="s">
        <v>1558</v>
      </c>
      <c r="F111" s="180" t="s">
        <v>1473</v>
      </c>
      <c r="G111" s="181" t="s">
        <v>222</v>
      </c>
      <c r="H111" s="182">
        <v>1</v>
      </c>
      <c r="I111" s="183"/>
      <c r="J111" s="184">
        <f t="shared" si="0"/>
        <v>0</v>
      </c>
      <c r="K111" s="180" t="s">
        <v>19</v>
      </c>
      <c r="L111" s="185"/>
      <c r="M111" s="186" t="s">
        <v>19</v>
      </c>
      <c r="N111" s="187" t="s">
        <v>43</v>
      </c>
      <c r="P111" s="142">
        <f t="shared" si="1"/>
        <v>0</v>
      </c>
      <c r="Q111" s="142">
        <v>0</v>
      </c>
      <c r="R111" s="142">
        <f t="shared" si="2"/>
        <v>0</v>
      </c>
      <c r="S111" s="142">
        <v>0</v>
      </c>
      <c r="T111" s="143">
        <f t="shared" si="3"/>
        <v>0</v>
      </c>
      <c r="AR111" s="144" t="s">
        <v>203</v>
      </c>
      <c r="AT111" s="144" t="s">
        <v>582</v>
      </c>
      <c r="AU111" s="144" t="s">
        <v>159</v>
      </c>
      <c r="AY111" s="19" t="s">
        <v>152</v>
      </c>
      <c r="BE111" s="145">
        <f t="shared" si="4"/>
        <v>0</v>
      </c>
      <c r="BF111" s="145">
        <f t="shared" si="5"/>
        <v>0</v>
      </c>
      <c r="BG111" s="145">
        <f t="shared" si="6"/>
        <v>0</v>
      </c>
      <c r="BH111" s="145">
        <f t="shared" si="7"/>
        <v>0</v>
      </c>
      <c r="BI111" s="145">
        <f t="shared" si="8"/>
        <v>0</v>
      </c>
      <c r="BJ111" s="19" t="s">
        <v>80</v>
      </c>
      <c r="BK111" s="145">
        <f t="shared" si="9"/>
        <v>0</v>
      </c>
      <c r="BL111" s="19" t="s">
        <v>159</v>
      </c>
      <c r="BM111" s="144" t="s">
        <v>1760</v>
      </c>
    </row>
    <row r="112" spans="2:65" s="1" customFormat="1" ht="16.5" customHeight="1">
      <c r="B112" s="34"/>
      <c r="C112" s="178" t="s">
        <v>203</v>
      </c>
      <c r="D112" s="178" t="s">
        <v>582</v>
      </c>
      <c r="E112" s="179" t="s">
        <v>1561</v>
      </c>
      <c r="F112" s="180" t="s">
        <v>1761</v>
      </c>
      <c r="G112" s="181" t="s">
        <v>269</v>
      </c>
      <c r="H112" s="182">
        <v>350</v>
      </c>
      <c r="I112" s="183"/>
      <c r="J112" s="184">
        <f t="shared" si="0"/>
        <v>0</v>
      </c>
      <c r="K112" s="180" t="s">
        <v>19</v>
      </c>
      <c r="L112" s="185"/>
      <c r="M112" s="186" t="s">
        <v>19</v>
      </c>
      <c r="N112" s="187" t="s">
        <v>43</v>
      </c>
      <c r="P112" s="142">
        <f t="shared" si="1"/>
        <v>0</v>
      </c>
      <c r="Q112" s="142">
        <v>0</v>
      </c>
      <c r="R112" s="142">
        <f t="shared" si="2"/>
        <v>0</v>
      </c>
      <c r="S112" s="142">
        <v>0</v>
      </c>
      <c r="T112" s="143">
        <f t="shared" si="3"/>
        <v>0</v>
      </c>
      <c r="AR112" s="144" t="s">
        <v>203</v>
      </c>
      <c r="AT112" s="144" t="s">
        <v>582</v>
      </c>
      <c r="AU112" s="144" t="s">
        <v>159</v>
      </c>
      <c r="AY112" s="19" t="s">
        <v>152</v>
      </c>
      <c r="BE112" s="145">
        <f t="shared" si="4"/>
        <v>0</v>
      </c>
      <c r="BF112" s="145">
        <f t="shared" si="5"/>
        <v>0</v>
      </c>
      <c r="BG112" s="145">
        <f t="shared" si="6"/>
        <v>0</v>
      </c>
      <c r="BH112" s="145">
        <f t="shared" si="7"/>
        <v>0</v>
      </c>
      <c r="BI112" s="145">
        <f t="shared" si="8"/>
        <v>0</v>
      </c>
      <c r="BJ112" s="19" t="s">
        <v>80</v>
      </c>
      <c r="BK112" s="145">
        <f t="shared" si="9"/>
        <v>0</v>
      </c>
      <c r="BL112" s="19" t="s">
        <v>159</v>
      </c>
      <c r="BM112" s="144" t="s">
        <v>1762</v>
      </c>
    </row>
    <row r="113" spans="2:65" s="16" customFormat="1" ht="20.9" customHeight="1">
      <c r="B113" s="192"/>
      <c r="D113" s="193" t="s">
        <v>71</v>
      </c>
      <c r="E113" s="193" t="s">
        <v>1425</v>
      </c>
      <c r="F113" s="193" t="s">
        <v>1763</v>
      </c>
      <c r="I113" s="194"/>
      <c r="J113" s="195">
        <f>BK113</f>
        <v>0</v>
      </c>
      <c r="L113" s="192"/>
      <c r="M113" s="196"/>
      <c r="P113" s="197">
        <f>P114</f>
        <v>0</v>
      </c>
      <c r="R113" s="197">
        <f>R114</f>
        <v>0</v>
      </c>
      <c r="T113" s="198">
        <f>T114</f>
        <v>0</v>
      </c>
      <c r="AR113" s="193" t="s">
        <v>80</v>
      </c>
      <c r="AT113" s="199" t="s">
        <v>71</v>
      </c>
      <c r="AU113" s="199" t="s">
        <v>95</v>
      </c>
      <c r="AY113" s="193" t="s">
        <v>152</v>
      </c>
      <c r="BK113" s="200">
        <f>BK114</f>
        <v>0</v>
      </c>
    </row>
    <row r="114" spans="2:65" s="1" customFormat="1" ht="16.5" customHeight="1">
      <c r="B114" s="34"/>
      <c r="C114" s="178" t="s">
        <v>219</v>
      </c>
      <c r="D114" s="178" t="s">
        <v>582</v>
      </c>
      <c r="E114" s="179" t="s">
        <v>1427</v>
      </c>
      <c r="F114" s="180" t="s">
        <v>1764</v>
      </c>
      <c r="G114" s="181" t="s">
        <v>157</v>
      </c>
      <c r="H114" s="182">
        <v>0.5</v>
      </c>
      <c r="I114" s="183"/>
      <c r="J114" s="184">
        <f>ROUND(I114*H114,2)</f>
        <v>0</v>
      </c>
      <c r="K114" s="180" t="s">
        <v>19</v>
      </c>
      <c r="L114" s="185"/>
      <c r="M114" s="186" t="s">
        <v>19</v>
      </c>
      <c r="N114" s="187" t="s">
        <v>43</v>
      </c>
      <c r="P114" s="142">
        <f>O114*H114</f>
        <v>0</v>
      </c>
      <c r="Q114" s="142">
        <v>0</v>
      </c>
      <c r="R114" s="142">
        <f>Q114*H114</f>
        <v>0</v>
      </c>
      <c r="S114" s="142">
        <v>0</v>
      </c>
      <c r="T114" s="143">
        <f>S114*H114</f>
        <v>0</v>
      </c>
      <c r="AR114" s="144" t="s">
        <v>203</v>
      </c>
      <c r="AT114" s="144" t="s">
        <v>582</v>
      </c>
      <c r="AU114" s="144" t="s">
        <v>159</v>
      </c>
      <c r="AY114" s="19" t="s">
        <v>152</v>
      </c>
      <c r="BE114" s="145">
        <f>IF(N114="základní",J114,0)</f>
        <v>0</v>
      </c>
      <c r="BF114" s="145">
        <f>IF(N114="snížená",J114,0)</f>
        <v>0</v>
      </c>
      <c r="BG114" s="145">
        <f>IF(N114="zákl. přenesená",J114,0)</f>
        <v>0</v>
      </c>
      <c r="BH114" s="145">
        <f>IF(N114="sníž. přenesená",J114,0)</f>
        <v>0</v>
      </c>
      <c r="BI114" s="145">
        <f>IF(N114="nulová",J114,0)</f>
        <v>0</v>
      </c>
      <c r="BJ114" s="19" t="s">
        <v>80</v>
      </c>
      <c r="BK114" s="145">
        <f>ROUND(I114*H114,2)</f>
        <v>0</v>
      </c>
      <c r="BL114" s="19" t="s">
        <v>159</v>
      </c>
      <c r="BM114" s="144" t="s">
        <v>1765</v>
      </c>
    </row>
    <row r="115" spans="2:65" s="11" customFormat="1" ht="20.9" customHeight="1">
      <c r="B115" s="121"/>
      <c r="D115" s="122" t="s">
        <v>71</v>
      </c>
      <c r="E115" s="131" t="s">
        <v>1475</v>
      </c>
      <c r="F115" s="131" t="s">
        <v>1766</v>
      </c>
      <c r="I115" s="124"/>
      <c r="J115" s="132">
        <f>BK115</f>
        <v>0</v>
      </c>
      <c r="L115" s="121"/>
      <c r="M115" s="126"/>
      <c r="P115" s="127">
        <f>P116+P125+P128</f>
        <v>0</v>
      </c>
      <c r="R115" s="127">
        <f>R116+R125+R128</f>
        <v>0</v>
      </c>
      <c r="T115" s="128">
        <f>T116+T125+T128</f>
        <v>0</v>
      </c>
      <c r="AR115" s="122" t="s">
        <v>82</v>
      </c>
      <c r="AT115" s="129" t="s">
        <v>71</v>
      </c>
      <c r="AU115" s="129" t="s">
        <v>82</v>
      </c>
      <c r="AY115" s="122" t="s">
        <v>152</v>
      </c>
      <c r="BK115" s="130">
        <f>BK116+BK125+BK128</f>
        <v>0</v>
      </c>
    </row>
    <row r="116" spans="2:65" s="16" customFormat="1" ht="20.9" customHeight="1">
      <c r="B116" s="192"/>
      <c r="D116" s="193" t="s">
        <v>71</v>
      </c>
      <c r="E116" s="193" t="s">
        <v>1477</v>
      </c>
      <c r="F116" s="193" t="s">
        <v>1747</v>
      </c>
      <c r="I116" s="194"/>
      <c r="J116" s="195">
        <f>BK116</f>
        <v>0</v>
      </c>
      <c r="L116" s="192"/>
      <c r="M116" s="196"/>
      <c r="P116" s="197">
        <f>SUM(P117:P124)</f>
        <v>0</v>
      </c>
      <c r="R116" s="197">
        <f>SUM(R117:R124)</f>
        <v>0</v>
      </c>
      <c r="T116" s="198">
        <f>SUM(T117:T124)</f>
        <v>0</v>
      </c>
      <c r="AR116" s="193" t="s">
        <v>80</v>
      </c>
      <c r="AT116" s="199" t="s">
        <v>71</v>
      </c>
      <c r="AU116" s="199" t="s">
        <v>95</v>
      </c>
      <c r="AY116" s="193" t="s">
        <v>152</v>
      </c>
      <c r="BK116" s="200">
        <f>SUM(BK117:BK124)</f>
        <v>0</v>
      </c>
    </row>
    <row r="117" spans="2:65" s="1" customFormat="1" ht="16.5" customHeight="1">
      <c r="B117" s="34"/>
      <c r="C117" s="133" t="s">
        <v>227</v>
      </c>
      <c r="D117" s="133" t="s">
        <v>154</v>
      </c>
      <c r="E117" s="134" t="s">
        <v>1478</v>
      </c>
      <c r="F117" s="135" t="s">
        <v>1748</v>
      </c>
      <c r="G117" s="136" t="s">
        <v>416</v>
      </c>
      <c r="H117" s="137">
        <v>50</v>
      </c>
      <c r="I117" s="138"/>
      <c r="J117" s="139">
        <f t="shared" ref="J117:J124" si="10">ROUND(I117*H117,2)</f>
        <v>0</v>
      </c>
      <c r="K117" s="135" t="s">
        <v>19</v>
      </c>
      <c r="L117" s="34"/>
      <c r="M117" s="140" t="s">
        <v>19</v>
      </c>
      <c r="N117" s="141" t="s">
        <v>43</v>
      </c>
      <c r="P117" s="142">
        <f t="shared" ref="P117:P124" si="11">O117*H117</f>
        <v>0</v>
      </c>
      <c r="Q117" s="142">
        <v>0</v>
      </c>
      <c r="R117" s="142">
        <f t="shared" ref="R117:R124" si="12">Q117*H117</f>
        <v>0</v>
      </c>
      <c r="S117" s="142">
        <v>0</v>
      </c>
      <c r="T117" s="143">
        <f t="shared" ref="T117:T124" si="13">S117*H117</f>
        <v>0</v>
      </c>
      <c r="AR117" s="144" t="s">
        <v>159</v>
      </c>
      <c r="AT117" s="144" t="s">
        <v>154</v>
      </c>
      <c r="AU117" s="144" t="s">
        <v>159</v>
      </c>
      <c r="AY117" s="19" t="s">
        <v>152</v>
      </c>
      <c r="BE117" s="145">
        <f t="shared" ref="BE117:BE124" si="14">IF(N117="základní",J117,0)</f>
        <v>0</v>
      </c>
      <c r="BF117" s="145">
        <f t="shared" ref="BF117:BF124" si="15">IF(N117="snížená",J117,0)</f>
        <v>0</v>
      </c>
      <c r="BG117" s="145">
        <f t="shared" ref="BG117:BG124" si="16">IF(N117="zákl. přenesená",J117,0)</f>
        <v>0</v>
      </c>
      <c r="BH117" s="145">
        <f t="shared" ref="BH117:BH124" si="17">IF(N117="sníž. přenesená",J117,0)</f>
        <v>0</v>
      </c>
      <c r="BI117" s="145">
        <f t="shared" ref="BI117:BI124" si="18">IF(N117="nulová",J117,0)</f>
        <v>0</v>
      </c>
      <c r="BJ117" s="19" t="s">
        <v>80</v>
      </c>
      <c r="BK117" s="145">
        <f t="shared" ref="BK117:BK124" si="19">ROUND(I117*H117,2)</f>
        <v>0</v>
      </c>
      <c r="BL117" s="19" t="s">
        <v>159</v>
      </c>
      <c r="BM117" s="144" t="s">
        <v>1767</v>
      </c>
    </row>
    <row r="118" spans="2:65" s="1" customFormat="1" ht="16.5" customHeight="1">
      <c r="B118" s="34"/>
      <c r="C118" s="133" t="s">
        <v>238</v>
      </c>
      <c r="D118" s="133" t="s">
        <v>154</v>
      </c>
      <c r="E118" s="134" t="s">
        <v>1480</v>
      </c>
      <c r="F118" s="135" t="s">
        <v>1750</v>
      </c>
      <c r="G118" s="136" t="s">
        <v>416</v>
      </c>
      <c r="H118" s="137">
        <v>250</v>
      </c>
      <c r="I118" s="138"/>
      <c r="J118" s="139">
        <f t="shared" si="10"/>
        <v>0</v>
      </c>
      <c r="K118" s="135" t="s">
        <v>19</v>
      </c>
      <c r="L118" s="34"/>
      <c r="M118" s="140" t="s">
        <v>19</v>
      </c>
      <c r="N118" s="141" t="s">
        <v>43</v>
      </c>
      <c r="P118" s="142">
        <f t="shared" si="11"/>
        <v>0</v>
      </c>
      <c r="Q118" s="142">
        <v>0</v>
      </c>
      <c r="R118" s="142">
        <f t="shared" si="12"/>
        <v>0</v>
      </c>
      <c r="S118" s="142">
        <v>0</v>
      </c>
      <c r="T118" s="143">
        <f t="shared" si="13"/>
        <v>0</v>
      </c>
      <c r="AR118" s="144" t="s">
        <v>159</v>
      </c>
      <c r="AT118" s="144" t="s">
        <v>154</v>
      </c>
      <c r="AU118" s="144" t="s">
        <v>159</v>
      </c>
      <c r="AY118" s="19" t="s">
        <v>152</v>
      </c>
      <c r="BE118" s="145">
        <f t="shared" si="14"/>
        <v>0</v>
      </c>
      <c r="BF118" s="145">
        <f t="shared" si="15"/>
        <v>0</v>
      </c>
      <c r="BG118" s="145">
        <f t="shared" si="16"/>
        <v>0</v>
      </c>
      <c r="BH118" s="145">
        <f t="shared" si="17"/>
        <v>0</v>
      </c>
      <c r="BI118" s="145">
        <f t="shared" si="18"/>
        <v>0</v>
      </c>
      <c r="BJ118" s="19" t="s">
        <v>80</v>
      </c>
      <c r="BK118" s="145">
        <f t="shared" si="19"/>
        <v>0</v>
      </c>
      <c r="BL118" s="19" t="s">
        <v>159</v>
      </c>
      <c r="BM118" s="144" t="s">
        <v>1768</v>
      </c>
    </row>
    <row r="119" spans="2:65" s="1" customFormat="1" ht="16.5" customHeight="1">
      <c r="B119" s="34"/>
      <c r="C119" s="133" t="s">
        <v>8</v>
      </c>
      <c r="D119" s="133" t="s">
        <v>154</v>
      </c>
      <c r="E119" s="134" t="s">
        <v>1482</v>
      </c>
      <c r="F119" s="135" t="s">
        <v>1752</v>
      </c>
      <c r="G119" s="136" t="s">
        <v>416</v>
      </c>
      <c r="H119" s="137">
        <v>200</v>
      </c>
      <c r="I119" s="138"/>
      <c r="J119" s="139">
        <f t="shared" si="10"/>
        <v>0</v>
      </c>
      <c r="K119" s="135" t="s">
        <v>19</v>
      </c>
      <c r="L119" s="34"/>
      <c r="M119" s="140" t="s">
        <v>19</v>
      </c>
      <c r="N119" s="141" t="s">
        <v>43</v>
      </c>
      <c r="P119" s="142">
        <f t="shared" si="11"/>
        <v>0</v>
      </c>
      <c r="Q119" s="142">
        <v>0</v>
      </c>
      <c r="R119" s="142">
        <f t="shared" si="12"/>
        <v>0</v>
      </c>
      <c r="S119" s="142">
        <v>0</v>
      </c>
      <c r="T119" s="143">
        <f t="shared" si="13"/>
        <v>0</v>
      </c>
      <c r="AR119" s="144" t="s">
        <v>159</v>
      </c>
      <c r="AT119" s="144" t="s">
        <v>154</v>
      </c>
      <c r="AU119" s="144" t="s">
        <v>159</v>
      </c>
      <c r="AY119" s="19" t="s">
        <v>152</v>
      </c>
      <c r="BE119" s="145">
        <f t="shared" si="14"/>
        <v>0</v>
      </c>
      <c r="BF119" s="145">
        <f t="shared" si="15"/>
        <v>0</v>
      </c>
      <c r="BG119" s="145">
        <f t="shared" si="16"/>
        <v>0</v>
      </c>
      <c r="BH119" s="145">
        <f t="shared" si="17"/>
        <v>0</v>
      </c>
      <c r="BI119" s="145">
        <f t="shared" si="18"/>
        <v>0</v>
      </c>
      <c r="BJ119" s="19" t="s">
        <v>80</v>
      </c>
      <c r="BK119" s="145">
        <f t="shared" si="19"/>
        <v>0</v>
      </c>
      <c r="BL119" s="19" t="s">
        <v>159</v>
      </c>
      <c r="BM119" s="144" t="s">
        <v>1769</v>
      </c>
    </row>
    <row r="120" spans="2:65" s="1" customFormat="1" ht="16.5" customHeight="1">
      <c r="B120" s="34"/>
      <c r="C120" s="133" t="s">
        <v>251</v>
      </c>
      <c r="D120" s="133" t="s">
        <v>154</v>
      </c>
      <c r="E120" s="134" t="s">
        <v>1484</v>
      </c>
      <c r="F120" s="135" t="s">
        <v>1754</v>
      </c>
      <c r="G120" s="136" t="s">
        <v>416</v>
      </c>
      <c r="H120" s="137">
        <v>100</v>
      </c>
      <c r="I120" s="138"/>
      <c r="J120" s="139">
        <f t="shared" si="10"/>
        <v>0</v>
      </c>
      <c r="K120" s="135" t="s">
        <v>19</v>
      </c>
      <c r="L120" s="34"/>
      <c r="M120" s="140" t="s">
        <v>19</v>
      </c>
      <c r="N120" s="141" t="s">
        <v>43</v>
      </c>
      <c r="P120" s="142">
        <f t="shared" si="11"/>
        <v>0</v>
      </c>
      <c r="Q120" s="142">
        <v>0</v>
      </c>
      <c r="R120" s="142">
        <f t="shared" si="12"/>
        <v>0</v>
      </c>
      <c r="S120" s="142">
        <v>0</v>
      </c>
      <c r="T120" s="143">
        <f t="shared" si="13"/>
        <v>0</v>
      </c>
      <c r="AR120" s="144" t="s">
        <v>159</v>
      </c>
      <c r="AT120" s="144" t="s">
        <v>154</v>
      </c>
      <c r="AU120" s="144" t="s">
        <v>159</v>
      </c>
      <c r="AY120" s="19" t="s">
        <v>152</v>
      </c>
      <c r="BE120" s="145">
        <f t="shared" si="14"/>
        <v>0</v>
      </c>
      <c r="BF120" s="145">
        <f t="shared" si="15"/>
        <v>0</v>
      </c>
      <c r="BG120" s="145">
        <f t="shared" si="16"/>
        <v>0</v>
      </c>
      <c r="BH120" s="145">
        <f t="shared" si="17"/>
        <v>0</v>
      </c>
      <c r="BI120" s="145">
        <f t="shared" si="18"/>
        <v>0</v>
      </c>
      <c r="BJ120" s="19" t="s">
        <v>80</v>
      </c>
      <c r="BK120" s="145">
        <f t="shared" si="19"/>
        <v>0</v>
      </c>
      <c r="BL120" s="19" t="s">
        <v>159</v>
      </c>
      <c r="BM120" s="144" t="s">
        <v>1770</v>
      </c>
    </row>
    <row r="121" spans="2:65" s="1" customFormat="1" ht="16.5" customHeight="1">
      <c r="B121" s="34"/>
      <c r="C121" s="133" t="s">
        <v>261</v>
      </c>
      <c r="D121" s="133" t="s">
        <v>154</v>
      </c>
      <c r="E121" s="134" t="s">
        <v>1611</v>
      </c>
      <c r="F121" s="135" t="s">
        <v>1756</v>
      </c>
      <c r="G121" s="136" t="s">
        <v>269</v>
      </c>
      <c r="H121" s="137">
        <v>70</v>
      </c>
      <c r="I121" s="138"/>
      <c r="J121" s="139">
        <f t="shared" si="10"/>
        <v>0</v>
      </c>
      <c r="K121" s="135" t="s">
        <v>19</v>
      </c>
      <c r="L121" s="34"/>
      <c r="M121" s="140" t="s">
        <v>19</v>
      </c>
      <c r="N121" s="141" t="s">
        <v>43</v>
      </c>
      <c r="P121" s="142">
        <f t="shared" si="11"/>
        <v>0</v>
      </c>
      <c r="Q121" s="142">
        <v>0</v>
      </c>
      <c r="R121" s="142">
        <f t="shared" si="12"/>
        <v>0</v>
      </c>
      <c r="S121" s="142">
        <v>0</v>
      </c>
      <c r="T121" s="143">
        <f t="shared" si="13"/>
        <v>0</v>
      </c>
      <c r="AR121" s="144" t="s">
        <v>159</v>
      </c>
      <c r="AT121" s="144" t="s">
        <v>154</v>
      </c>
      <c r="AU121" s="144" t="s">
        <v>159</v>
      </c>
      <c r="AY121" s="19" t="s">
        <v>152</v>
      </c>
      <c r="BE121" s="145">
        <f t="shared" si="14"/>
        <v>0</v>
      </c>
      <c r="BF121" s="145">
        <f t="shared" si="15"/>
        <v>0</v>
      </c>
      <c r="BG121" s="145">
        <f t="shared" si="16"/>
        <v>0</v>
      </c>
      <c r="BH121" s="145">
        <f t="shared" si="17"/>
        <v>0</v>
      </c>
      <c r="BI121" s="145">
        <f t="shared" si="18"/>
        <v>0</v>
      </c>
      <c r="BJ121" s="19" t="s">
        <v>80</v>
      </c>
      <c r="BK121" s="145">
        <f t="shared" si="19"/>
        <v>0</v>
      </c>
      <c r="BL121" s="19" t="s">
        <v>159</v>
      </c>
      <c r="BM121" s="144" t="s">
        <v>1771</v>
      </c>
    </row>
    <row r="122" spans="2:65" s="1" customFormat="1" ht="16.5" customHeight="1">
      <c r="B122" s="34"/>
      <c r="C122" s="133" t="s">
        <v>266</v>
      </c>
      <c r="D122" s="133" t="s">
        <v>154</v>
      </c>
      <c r="E122" s="134" t="s">
        <v>1613</v>
      </c>
      <c r="F122" s="135" t="s">
        <v>1758</v>
      </c>
      <c r="G122" s="136" t="s">
        <v>269</v>
      </c>
      <c r="H122" s="137">
        <v>10</v>
      </c>
      <c r="I122" s="138"/>
      <c r="J122" s="139">
        <f t="shared" si="10"/>
        <v>0</v>
      </c>
      <c r="K122" s="135" t="s">
        <v>19</v>
      </c>
      <c r="L122" s="34"/>
      <c r="M122" s="140" t="s">
        <v>19</v>
      </c>
      <c r="N122" s="141" t="s">
        <v>43</v>
      </c>
      <c r="P122" s="142">
        <f t="shared" si="11"/>
        <v>0</v>
      </c>
      <c r="Q122" s="142">
        <v>0</v>
      </c>
      <c r="R122" s="142">
        <f t="shared" si="12"/>
        <v>0</v>
      </c>
      <c r="S122" s="142">
        <v>0</v>
      </c>
      <c r="T122" s="143">
        <f t="shared" si="13"/>
        <v>0</v>
      </c>
      <c r="AR122" s="144" t="s">
        <v>159</v>
      </c>
      <c r="AT122" s="144" t="s">
        <v>154</v>
      </c>
      <c r="AU122" s="144" t="s">
        <v>159</v>
      </c>
      <c r="AY122" s="19" t="s">
        <v>152</v>
      </c>
      <c r="BE122" s="145">
        <f t="shared" si="14"/>
        <v>0</v>
      </c>
      <c r="BF122" s="145">
        <f t="shared" si="15"/>
        <v>0</v>
      </c>
      <c r="BG122" s="145">
        <f t="shared" si="16"/>
        <v>0</v>
      </c>
      <c r="BH122" s="145">
        <f t="shared" si="17"/>
        <v>0</v>
      </c>
      <c r="BI122" s="145">
        <f t="shared" si="18"/>
        <v>0</v>
      </c>
      <c r="BJ122" s="19" t="s">
        <v>80</v>
      </c>
      <c r="BK122" s="145">
        <f t="shared" si="19"/>
        <v>0</v>
      </c>
      <c r="BL122" s="19" t="s">
        <v>159</v>
      </c>
      <c r="BM122" s="144" t="s">
        <v>1772</v>
      </c>
    </row>
    <row r="123" spans="2:65" s="1" customFormat="1" ht="16.5" customHeight="1">
      <c r="B123" s="34"/>
      <c r="C123" s="133" t="s">
        <v>274</v>
      </c>
      <c r="D123" s="133" t="s">
        <v>154</v>
      </c>
      <c r="E123" s="134" t="s">
        <v>1615</v>
      </c>
      <c r="F123" s="135" t="s">
        <v>1473</v>
      </c>
      <c r="G123" s="136" t="s">
        <v>222</v>
      </c>
      <c r="H123" s="137">
        <v>1</v>
      </c>
      <c r="I123" s="138"/>
      <c r="J123" s="139">
        <f t="shared" si="10"/>
        <v>0</v>
      </c>
      <c r="K123" s="135" t="s">
        <v>19</v>
      </c>
      <c r="L123" s="34"/>
      <c r="M123" s="140" t="s">
        <v>19</v>
      </c>
      <c r="N123" s="141" t="s">
        <v>43</v>
      </c>
      <c r="P123" s="142">
        <f t="shared" si="11"/>
        <v>0</v>
      </c>
      <c r="Q123" s="142">
        <v>0</v>
      </c>
      <c r="R123" s="142">
        <f t="shared" si="12"/>
        <v>0</v>
      </c>
      <c r="S123" s="142">
        <v>0</v>
      </c>
      <c r="T123" s="143">
        <f t="shared" si="13"/>
        <v>0</v>
      </c>
      <c r="AR123" s="144" t="s">
        <v>159</v>
      </c>
      <c r="AT123" s="144" t="s">
        <v>154</v>
      </c>
      <c r="AU123" s="144" t="s">
        <v>159</v>
      </c>
      <c r="AY123" s="19" t="s">
        <v>152</v>
      </c>
      <c r="BE123" s="145">
        <f t="shared" si="14"/>
        <v>0</v>
      </c>
      <c r="BF123" s="145">
        <f t="shared" si="15"/>
        <v>0</v>
      </c>
      <c r="BG123" s="145">
        <f t="shared" si="16"/>
        <v>0</v>
      </c>
      <c r="BH123" s="145">
        <f t="shared" si="17"/>
        <v>0</v>
      </c>
      <c r="BI123" s="145">
        <f t="shared" si="18"/>
        <v>0</v>
      </c>
      <c r="BJ123" s="19" t="s">
        <v>80</v>
      </c>
      <c r="BK123" s="145">
        <f t="shared" si="19"/>
        <v>0</v>
      </c>
      <c r="BL123" s="19" t="s">
        <v>159</v>
      </c>
      <c r="BM123" s="144" t="s">
        <v>1773</v>
      </c>
    </row>
    <row r="124" spans="2:65" s="1" customFormat="1" ht="16.5" customHeight="1">
      <c r="B124" s="34"/>
      <c r="C124" s="133" t="s">
        <v>279</v>
      </c>
      <c r="D124" s="133" t="s">
        <v>154</v>
      </c>
      <c r="E124" s="134" t="s">
        <v>1617</v>
      </c>
      <c r="F124" s="135" t="s">
        <v>1761</v>
      </c>
      <c r="G124" s="136" t="s">
        <v>269</v>
      </c>
      <c r="H124" s="137">
        <v>350</v>
      </c>
      <c r="I124" s="138"/>
      <c r="J124" s="139">
        <f t="shared" si="10"/>
        <v>0</v>
      </c>
      <c r="K124" s="135" t="s">
        <v>19</v>
      </c>
      <c r="L124" s="34"/>
      <c r="M124" s="140" t="s">
        <v>19</v>
      </c>
      <c r="N124" s="141" t="s">
        <v>43</v>
      </c>
      <c r="P124" s="142">
        <f t="shared" si="11"/>
        <v>0</v>
      </c>
      <c r="Q124" s="142">
        <v>0</v>
      </c>
      <c r="R124" s="142">
        <f t="shared" si="12"/>
        <v>0</v>
      </c>
      <c r="S124" s="142">
        <v>0</v>
      </c>
      <c r="T124" s="143">
        <f t="shared" si="13"/>
        <v>0</v>
      </c>
      <c r="AR124" s="144" t="s">
        <v>159</v>
      </c>
      <c r="AT124" s="144" t="s">
        <v>154</v>
      </c>
      <c r="AU124" s="144" t="s">
        <v>159</v>
      </c>
      <c r="AY124" s="19" t="s">
        <v>152</v>
      </c>
      <c r="BE124" s="145">
        <f t="shared" si="14"/>
        <v>0</v>
      </c>
      <c r="BF124" s="145">
        <f t="shared" si="15"/>
        <v>0</v>
      </c>
      <c r="BG124" s="145">
        <f t="shared" si="16"/>
        <v>0</v>
      </c>
      <c r="BH124" s="145">
        <f t="shared" si="17"/>
        <v>0</v>
      </c>
      <c r="BI124" s="145">
        <f t="shared" si="18"/>
        <v>0</v>
      </c>
      <c r="BJ124" s="19" t="s">
        <v>80</v>
      </c>
      <c r="BK124" s="145">
        <f t="shared" si="19"/>
        <v>0</v>
      </c>
      <c r="BL124" s="19" t="s">
        <v>159</v>
      </c>
      <c r="BM124" s="144" t="s">
        <v>1774</v>
      </c>
    </row>
    <row r="125" spans="2:65" s="16" customFormat="1" ht="20.9" customHeight="1">
      <c r="B125" s="192"/>
      <c r="D125" s="193" t="s">
        <v>71</v>
      </c>
      <c r="E125" s="193" t="s">
        <v>1486</v>
      </c>
      <c r="F125" s="193" t="s">
        <v>1763</v>
      </c>
      <c r="I125" s="194"/>
      <c r="J125" s="195">
        <f>BK125</f>
        <v>0</v>
      </c>
      <c r="L125" s="192"/>
      <c r="M125" s="196"/>
      <c r="P125" s="197">
        <f>SUM(P126:P127)</f>
        <v>0</v>
      </c>
      <c r="R125" s="197">
        <f>SUM(R126:R127)</f>
        <v>0</v>
      </c>
      <c r="T125" s="198">
        <f>SUM(T126:T127)</f>
        <v>0</v>
      </c>
      <c r="AR125" s="193" t="s">
        <v>80</v>
      </c>
      <c r="AT125" s="199" t="s">
        <v>71</v>
      </c>
      <c r="AU125" s="199" t="s">
        <v>95</v>
      </c>
      <c r="AY125" s="193" t="s">
        <v>152</v>
      </c>
      <c r="BK125" s="200">
        <f>SUM(BK126:BK127)</f>
        <v>0</v>
      </c>
    </row>
    <row r="126" spans="2:65" s="1" customFormat="1" ht="24.15" customHeight="1">
      <c r="B126" s="34"/>
      <c r="C126" s="133" t="s">
        <v>299</v>
      </c>
      <c r="D126" s="133" t="s">
        <v>154</v>
      </c>
      <c r="E126" s="134" t="s">
        <v>1487</v>
      </c>
      <c r="F126" s="135" t="s">
        <v>338</v>
      </c>
      <c r="G126" s="136" t="s">
        <v>157</v>
      </c>
      <c r="H126" s="137">
        <v>797</v>
      </c>
      <c r="I126" s="138"/>
      <c r="J126" s="139">
        <f>ROUND(I126*H126,2)</f>
        <v>0</v>
      </c>
      <c r="K126" s="135" t="s">
        <v>19</v>
      </c>
      <c r="L126" s="34"/>
      <c r="M126" s="140" t="s">
        <v>19</v>
      </c>
      <c r="N126" s="141" t="s">
        <v>43</v>
      </c>
      <c r="P126" s="142">
        <f>O126*H126</f>
        <v>0</v>
      </c>
      <c r="Q126" s="142">
        <v>0</v>
      </c>
      <c r="R126" s="142">
        <f>Q126*H126</f>
        <v>0</v>
      </c>
      <c r="S126" s="142">
        <v>0</v>
      </c>
      <c r="T126" s="143">
        <f>S126*H126</f>
        <v>0</v>
      </c>
      <c r="AR126" s="144" t="s">
        <v>159</v>
      </c>
      <c r="AT126" s="144" t="s">
        <v>154</v>
      </c>
      <c r="AU126" s="144" t="s">
        <v>159</v>
      </c>
      <c r="AY126" s="19" t="s">
        <v>152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9" t="s">
        <v>80</v>
      </c>
      <c r="BK126" s="145">
        <f>ROUND(I126*H126,2)</f>
        <v>0</v>
      </c>
      <c r="BL126" s="19" t="s">
        <v>159</v>
      </c>
      <c r="BM126" s="144" t="s">
        <v>1775</v>
      </c>
    </row>
    <row r="127" spans="2:65" s="1" customFormat="1" ht="16.5" customHeight="1">
      <c r="B127" s="34"/>
      <c r="C127" s="133" t="s">
        <v>305</v>
      </c>
      <c r="D127" s="133" t="s">
        <v>154</v>
      </c>
      <c r="E127" s="134" t="s">
        <v>1489</v>
      </c>
      <c r="F127" s="135" t="s">
        <v>1764</v>
      </c>
      <c r="G127" s="136" t="s">
        <v>157</v>
      </c>
      <c r="H127" s="137">
        <v>0.5</v>
      </c>
      <c r="I127" s="138"/>
      <c r="J127" s="139">
        <f>ROUND(I127*H127,2)</f>
        <v>0</v>
      </c>
      <c r="K127" s="135" t="s">
        <v>19</v>
      </c>
      <c r="L127" s="34"/>
      <c r="M127" s="140" t="s">
        <v>19</v>
      </c>
      <c r="N127" s="141" t="s">
        <v>43</v>
      </c>
      <c r="P127" s="142">
        <f>O127*H127</f>
        <v>0</v>
      </c>
      <c r="Q127" s="142">
        <v>0</v>
      </c>
      <c r="R127" s="142">
        <f>Q127*H127</f>
        <v>0</v>
      </c>
      <c r="S127" s="142">
        <v>0</v>
      </c>
      <c r="T127" s="143">
        <f>S127*H127</f>
        <v>0</v>
      </c>
      <c r="AR127" s="144" t="s">
        <v>159</v>
      </c>
      <c r="AT127" s="144" t="s">
        <v>154</v>
      </c>
      <c r="AU127" s="144" t="s">
        <v>159</v>
      </c>
      <c r="AY127" s="19" t="s">
        <v>152</v>
      </c>
      <c r="BE127" s="145">
        <f>IF(N127="základní",J127,0)</f>
        <v>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9" t="s">
        <v>80</v>
      </c>
      <c r="BK127" s="145">
        <f>ROUND(I127*H127,2)</f>
        <v>0</v>
      </c>
      <c r="BL127" s="19" t="s">
        <v>159</v>
      </c>
      <c r="BM127" s="144" t="s">
        <v>1776</v>
      </c>
    </row>
    <row r="128" spans="2:65" s="16" customFormat="1" ht="20.9" customHeight="1">
      <c r="B128" s="192"/>
      <c r="D128" s="193" t="s">
        <v>71</v>
      </c>
      <c r="E128" s="193" t="s">
        <v>1504</v>
      </c>
      <c r="F128" s="193" t="s">
        <v>1777</v>
      </c>
      <c r="I128" s="194"/>
      <c r="J128" s="195">
        <f>BK128</f>
        <v>0</v>
      </c>
      <c r="L128" s="192"/>
      <c r="M128" s="196"/>
      <c r="P128" s="197">
        <f>SUM(P129:P134)</f>
        <v>0</v>
      </c>
      <c r="R128" s="197">
        <f>SUM(R129:R134)</f>
        <v>0</v>
      </c>
      <c r="T128" s="198">
        <f>SUM(T129:T134)</f>
        <v>0</v>
      </c>
      <c r="AR128" s="193" t="s">
        <v>80</v>
      </c>
      <c r="AT128" s="199" t="s">
        <v>71</v>
      </c>
      <c r="AU128" s="199" t="s">
        <v>95</v>
      </c>
      <c r="AY128" s="193" t="s">
        <v>152</v>
      </c>
      <c r="BK128" s="200">
        <f>SUM(BK129:BK134)</f>
        <v>0</v>
      </c>
    </row>
    <row r="129" spans="2:65" s="1" customFormat="1" ht="16.5" customHeight="1">
      <c r="B129" s="34"/>
      <c r="C129" s="133" t="s">
        <v>311</v>
      </c>
      <c r="D129" s="133" t="s">
        <v>154</v>
      </c>
      <c r="E129" s="134" t="s">
        <v>1505</v>
      </c>
      <c r="F129" s="135" t="s">
        <v>1360</v>
      </c>
      <c r="G129" s="136" t="s">
        <v>354</v>
      </c>
      <c r="H129" s="137">
        <v>16</v>
      </c>
      <c r="I129" s="138"/>
      <c r="J129" s="139">
        <f t="shared" ref="J129:J134" si="20">ROUND(I129*H129,2)</f>
        <v>0</v>
      </c>
      <c r="K129" s="135" t="s">
        <v>19</v>
      </c>
      <c r="L129" s="34"/>
      <c r="M129" s="140" t="s">
        <v>19</v>
      </c>
      <c r="N129" s="141" t="s">
        <v>43</v>
      </c>
      <c r="P129" s="142">
        <f t="shared" ref="P129:P134" si="21">O129*H129</f>
        <v>0</v>
      </c>
      <c r="Q129" s="142">
        <v>0</v>
      </c>
      <c r="R129" s="142">
        <f t="shared" ref="R129:R134" si="22">Q129*H129</f>
        <v>0</v>
      </c>
      <c r="S129" s="142">
        <v>0</v>
      </c>
      <c r="T129" s="143">
        <f t="shared" ref="T129:T134" si="23">S129*H129</f>
        <v>0</v>
      </c>
      <c r="AR129" s="144" t="s">
        <v>274</v>
      </c>
      <c r="AT129" s="144" t="s">
        <v>154</v>
      </c>
      <c r="AU129" s="144" t="s">
        <v>159</v>
      </c>
      <c r="AY129" s="19" t="s">
        <v>152</v>
      </c>
      <c r="BE129" s="145">
        <f t="shared" ref="BE129:BE134" si="24">IF(N129="základní",J129,0)</f>
        <v>0</v>
      </c>
      <c r="BF129" s="145">
        <f t="shared" ref="BF129:BF134" si="25">IF(N129="snížená",J129,0)</f>
        <v>0</v>
      </c>
      <c r="BG129" s="145">
        <f t="shared" ref="BG129:BG134" si="26">IF(N129="zákl. přenesená",J129,0)</f>
        <v>0</v>
      </c>
      <c r="BH129" s="145">
        <f t="shared" ref="BH129:BH134" si="27">IF(N129="sníž. přenesená",J129,0)</f>
        <v>0</v>
      </c>
      <c r="BI129" s="145">
        <f t="shared" ref="BI129:BI134" si="28">IF(N129="nulová",J129,0)</f>
        <v>0</v>
      </c>
      <c r="BJ129" s="19" t="s">
        <v>80</v>
      </c>
      <c r="BK129" s="145">
        <f t="shared" ref="BK129:BK134" si="29">ROUND(I129*H129,2)</f>
        <v>0</v>
      </c>
      <c r="BL129" s="19" t="s">
        <v>274</v>
      </c>
      <c r="BM129" s="144" t="s">
        <v>1778</v>
      </c>
    </row>
    <row r="130" spans="2:65" s="1" customFormat="1" ht="16.5" customHeight="1">
      <c r="B130" s="34"/>
      <c r="C130" s="133" t="s">
        <v>7</v>
      </c>
      <c r="D130" s="133" t="s">
        <v>154</v>
      </c>
      <c r="E130" s="134" t="s">
        <v>1648</v>
      </c>
      <c r="F130" s="135" t="s">
        <v>1779</v>
      </c>
      <c r="G130" s="136" t="s">
        <v>354</v>
      </c>
      <c r="H130" s="137">
        <v>24</v>
      </c>
      <c r="I130" s="138"/>
      <c r="J130" s="139">
        <f t="shared" si="20"/>
        <v>0</v>
      </c>
      <c r="K130" s="135" t="s">
        <v>19</v>
      </c>
      <c r="L130" s="34"/>
      <c r="M130" s="140" t="s">
        <v>19</v>
      </c>
      <c r="N130" s="141" t="s">
        <v>43</v>
      </c>
      <c r="P130" s="142">
        <f t="shared" si="21"/>
        <v>0</v>
      </c>
      <c r="Q130" s="142">
        <v>0</v>
      </c>
      <c r="R130" s="142">
        <f t="shared" si="22"/>
        <v>0</v>
      </c>
      <c r="S130" s="142">
        <v>0</v>
      </c>
      <c r="T130" s="143">
        <f t="shared" si="23"/>
        <v>0</v>
      </c>
      <c r="AR130" s="144" t="s">
        <v>274</v>
      </c>
      <c r="AT130" s="144" t="s">
        <v>154</v>
      </c>
      <c r="AU130" s="144" t="s">
        <v>159</v>
      </c>
      <c r="AY130" s="19" t="s">
        <v>152</v>
      </c>
      <c r="BE130" s="145">
        <f t="shared" si="24"/>
        <v>0</v>
      </c>
      <c r="BF130" s="145">
        <f t="shared" si="25"/>
        <v>0</v>
      </c>
      <c r="BG130" s="145">
        <f t="shared" si="26"/>
        <v>0</v>
      </c>
      <c r="BH130" s="145">
        <f t="shared" si="27"/>
        <v>0</v>
      </c>
      <c r="BI130" s="145">
        <f t="shared" si="28"/>
        <v>0</v>
      </c>
      <c r="BJ130" s="19" t="s">
        <v>80</v>
      </c>
      <c r="BK130" s="145">
        <f t="shared" si="29"/>
        <v>0</v>
      </c>
      <c r="BL130" s="19" t="s">
        <v>274</v>
      </c>
      <c r="BM130" s="144" t="s">
        <v>1780</v>
      </c>
    </row>
    <row r="131" spans="2:65" s="1" customFormat="1" ht="16.5" customHeight="1">
      <c r="B131" s="34"/>
      <c r="C131" s="133" t="s">
        <v>324</v>
      </c>
      <c r="D131" s="133" t="s">
        <v>154</v>
      </c>
      <c r="E131" s="134" t="s">
        <v>1650</v>
      </c>
      <c r="F131" s="135" t="s">
        <v>1368</v>
      </c>
      <c r="G131" s="136" t="s">
        <v>354</v>
      </c>
      <c r="H131" s="137">
        <v>80</v>
      </c>
      <c r="I131" s="138"/>
      <c r="J131" s="139">
        <f t="shared" si="20"/>
        <v>0</v>
      </c>
      <c r="K131" s="135" t="s">
        <v>19</v>
      </c>
      <c r="L131" s="34"/>
      <c r="M131" s="140" t="s">
        <v>19</v>
      </c>
      <c r="N131" s="141" t="s">
        <v>43</v>
      </c>
      <c r="P131" s="142">
        <f t="shared" si="21"/>
        <v>0</v>
      </c>
      <c r="Q131" s="142">
        <v>0</v>
      </c>
      <c r="R131" s="142">
        <f t="shared" si="22"/>
        <v>0</v>
      </c>
      <c r="S131" s="142">
        <v>0</v>
      </c>
      <c r="T131" s="143">
        <f t="shared" si="23"/>
        <v>0</v>
      </c>
      <c r="AR131" s="144" t="s">
        <v>274</v>
      </c>
      <c r="AT131" s="144" t="s">
        <v>154</v>
      </c>
      <c r="AU131" s="144" t="s">
        <v>159</v>
      </c>
      <c r="AY131" s="19" t="s">
        <v>152</v>
      </c>
      <c r="BE131" s="145">
        <f t="shared" si="24"/>
        <v>0</v>
      </c>
      <c r="BF131" s="145">
        <f t="shared" si="25"/>
        <v>0</v>
      </c>
      <c r="BG131" s="145">
        <f t="shared" si="26"/>
        <v>0</v>
      </c>
      <c r="BH131" s="145">
        <f t="shared" si="27"/>
        <v>0</v>
      </c>
      <c r="BI131" s="145">
        <f t="shared" si="28"/>
        <v>0</v>
      </c>
      <c r="BJ131" s="19" t="s">
        <v>80</v>
      </c>
      <c r="BK131" s="145">
        <f t="shared" si="29"/>
        <v>0</v>
      </c>
      <c r="BL131" s="19" t="s">
        <v>274</v>
      </c>
      <c r="BM131" s="144" t="s">
        <v>1781</v>
      </c>
    </row>
    <row r="132" spans="2:65" s="1" customFormat="1" ht="16.5" customHeight="1">
      <c r="B132" s="34"/>
      <c r="C132" s="133" t="s">
        <v>329</v>
      </c>
      <c r="D132" s="133" t="s">
        <v>154</v>
      </c>
      <c r="E132" s="134" t="s">
        <v>1782</v>
      </c>
      <c r="F132" s="135" t="s">
        <v>1783</v>
      </c>
      <c r="G132" s="136" t="s">
        <v>354</v>
      </c>
      <c r="H132" s="137">
        <v>16</v>
      </c>
      <c r="I132" s="138"/>
      <c r="J132" s="139">
        <f t="shared" si="20"/>
        <v>0</v>
      </c>
      <c r="K132" s="135" t="s">
        <v>19</v>
      </c>
      <c r="L132" s="34"/>
      <c r="M132" s="140" t="s">
        <v>19</v>
      </c>
      <c r="N132" s="141" t="s">
        <v>43</v>
      </c>
      <c r="P132" s="142">
        <f t="shared" si="21"/>
        <v>0</v>
      </c>
      <c r="Q132" s="142">
        <v>0</v>
      </c>
      <c r="R132" s="142">
        <f t="shared" si="22"/>
        <v>0</v>
      </c>
      <c r="S132" s="142">
        <v>0</v>
      </c>
      <c r="T132" s="143">
        <f t="shared" si="23"/>
        <v>0</v>
      </c>
      <c r="AR132" s="144" t="s">
        <v>159</v>
      </c>
      <c r="AT132" s="144" t="s">
        <v>154</v>
      </c>
      <c r="AU132" s="144" t="s">
        <v>159</v>
      </c>
      <c r="AY132" s="19" t="s">
        <v>152</v>
      </c>
      <c r="BE132" s="145">
        <f t="shared" si="24"/>
        <v>0</v>
      </c>
      <c r="BF132" s="145">
        <f t="shared" si="25"/>
        <v>0</v>
      </c>
      <c r="BG132" s="145">
        <f t="shared" si="26"/>
        <v>0</v>
      </c>
      <c r="BH132" s="145">
        <f t="shared" si="27"/>
        <v>0</v>
      </c>
      <c r="BI132" s="145">
        <f t="shared" si="28"/>
        <v>0</v>
      </c>
      <c r="BJ132" s="19" t="s">
        <v>80</v>
      </c>
      <c r="BK132" s="145">
        <f t="shared" si="29"/>
        <v>0</v>
      </c>
      <c r="BL132" s="19" t="s">
        <v>159</v>
      </c>
      <c r="BM132" s="144" t="s">
        <v>1784</v>
      </c>
    </row>
    <row r="133" spans="2:65" s="1" customFormat="1" ht="21.75" customHeight="1">
      <c r="B133" s="34"/>
      <c r="C133" s="133" t="s">
        <v>336</v>
      </c>
      <c r="D133" s="133" t="s">
        <v>154</v>
      </c>
      <c r="E133" s="134" t="s">
        <v>1785</v>
      </c>
      <c r="F133" s="135" t="s">
        <v>1786</v>
      </c>
      <c r="G133" s="136" t="s">
        <v>354</v>
      </c>
      <c r="H133" s="137">
        <v>16</v>
      </c>
      <c r="I133" s="138"/>
      <c r="J133" s="139">
        <f t="shared" si="20"/>
        <v>0</v>
      </c>
      <c r="K133" s="135" t="s">
        <v>19</v>
      </c>
      <c r="L133" s="34"/>
      <c r="M133" s="140" t="s">
        <v>19</v>
      </c>
      <c r="N133" s="141" t="s">
        <v>43</v>
      </c>
      <c r="P133" s="142">
        <f t="shared" si="21"/>
        <v>0</v>
      </c>
      <c r="Q133" s="142">
        <v>0</v>
      </c>
      <c r="R133" s="142">
        <f t="shared" si="22"/>
        <v>0</v>
      </c>
      <c r="S133" s="142">
        <v>0</v>
      </c>
      <c r="T133" s="143">
        <f t="shared" si="23"/>
        <v>0</v>
      </c>
      <c r="AR133" s="144" t="s">
        <v>159</v>
      </c>
      <c r="AT133" s="144" t="s">
        <v>154</v>
      </c>
      <c r="AU133" s="144" t="s">
        <v>159</v>
      </c>
      <c r="AY133" s="19" t="s">
        <v>152</v>
      </c>
      <c r="BE133" s="145">
        <f t="shared" si="24"/>
        <v>0</v>
      </c>
      <c r="BF133" s="145">
        <f t="shared" si="25"/>
        <v>0</v>
      </c>
      <c r="BG133" s="145">
        <f t="shared" si="26"/>
        <v>0</v>
      </c>
      <c r="BH133" s="145">
        <f t="shared" si="27"/>
        <v>0</v>
      </c>
      <c r="BI133" s="145">
        <f t="shared" si="28"/>
        <v>0</v>
      </c>
      <c r="BJ133" s="19" t="s">
        <v>80</v>
      </c>
      <c r="BK133" s="145">
        <f t="shared" si="29"/>
        <v>0</v>
      </c>
      <c r="BL133" s="19" t="s">
        <v>159</v>
      </c>
      <c r="BM133" s="144" t="s">
        <v>1787</v>
      </c>
    </row>
    <row r="134" spans="2:65" s="1" customFormat="1" ht="16.5" customHeight="1">
      <c r="B134" s="34"/>
      <c r="C134" s="133" t="s">
        <v>341</v>
      </c>
      <c r="D134" s="133" t="s">
        <v>154</v>
      </c>
      <c r="E134" s="134" t="s">
        <v>1788</v>
      </c>
      <c r="F134" s="135" t="s">
        <v>1789</v>
      </c>
      <c r="G134" s="136" t="s">
        <v>354</v>
      </c>
      <c r="H134" s="137">
        <v>30</v>
      </c>
      <c r="I134" s="138"/>
      <c r="J134" s="139">
        <f t="shared" si="20"/>
        <v>0</v>
      </c>
      <c r="K134" s="135" t="s">
        <v>19</v>
      </c>
      <c r="L134" s="34"/>
      <c r="M134" s="201" t="s">
        <v>19</v>
      </c>
      <c r="N134" s="202" t="s">
        <v>43</v>
      </c>
      <c r="O134" s="190"/>
      <c r="P134" s="203">
        <f t="shared" si="21"/>
        <v>0</v>
      </c>
      <c r="Q134" s="203">
        <v>0</v>
      </c>
      <c r="R134" s="203">
        <f t="shared" si="22"/>
        <v>0</v>
      </c>
      <c r="S134" s="203">
        <v>0</v>
      </c>
      <c r="T134" s="204">
        <f t="shared" si="23"/>
        <v>0</v>
      </c>
      <c r="AR134" s="144" t="s">
        <v>274</v>
      </c>
      <c r="AT134" s="144" t="s">
        <v>154</v>
      </c>
      <c r="AU134" s="144" t="s">
        <v>159</v>
      </c>
      <c r="AY134" s="19" t="s">
        <v>152</v>
      </c>
      <c r="BE134" s="145">
        <f t="shared" si="24"/>
        <v>0</v>
      </c>
      <c r="BF134" s="145">
        <f t="shared" si="25"/>
        <v>0</v>
      </c>
      <c r="BG134" s="145">
        <f t="shared" si="26"/>
        <v>0</v>
      </c>
      <c r="BH134" s="145">
        <f t="shared" si="27"/>
        <v>0</v>
      </c>
      <c r="BI134" s="145">
        <f t="shared" si="28"/>
        <v>0</v>
      </c>
      <c r="BJ134" s="19" t="s">
        <v>80</v>
      </c>
      <c r="BK134" s="145">
        <f t="shared" si="29"/>
        <v>0</v>
      </c>
      <c r="BL134" s="19" t="s">
        <v>274</v>
      </c>
      <c r="BM134" s="144" t="s">
        <v>1790</v>
      </c>
    </row>
    <row r="135" spans="2:65" s="1" customFormat="1" ht="7" customHeight="1">
      <c r="B135" s="43"/>
      <c r="C135" s="44"/>
      <c r="D135" s="44"/>
      <c r="E135" s="44"/>
      <c r="F135" s="44"/>
      <c r="G135" s="44"/>
      <c r="H135" s="44"/>
      <c r="I135" s="44"/>
      <c r="J135" s="44"/>
      <c r="K135" s="44"/>
      <c r="L135" s="34"/>
    </row>
  </sheetData>
  <sheetProtection algorithmName="SHA-512" hashValue="LLIn1IqJu/AXT/L7IR828xuLnM3rfWbuPnhrTlP8L70JnBqQF0hPpqA4KHYlJz/4ZgXZRWf2WesEuForVZ6wkQ==" saltValue="3moFasaC97wT1ZBdB13pc3GZ3v+jyMEoDISBHEbMaJkPO2dwFdiPGeZR/GIkh/Ebcw+oAqOfSYE6GEhxvRy+nw==" spinCount="100000" sheet="1" objects="1" scenarios="1" formatColumns="0" formatRows="0" autoFilter="0"/>
  <autoFilter ref="C99:K134" xr:uid="{00000000-0009-0000-0000-000007000000}"/>
  <mergeCells count="15">
    <mergeCell ref="E86:H86"/>
    <mergeCell ref="E90:H90"/>
    <mergeCell ref="E88:H88"/>
    <mergeCell ref="E92:H92"/>
    <mergeCell ref="L2:V2"/>
    <mergeCell ref="E31:H31"/>
    <mergeCell ref="E52:H52"/>
    <mergeCell ref="E56:H56"/>
    <mergeCell ref="E54:H54"/>
    <mergeCell ref="E58:H58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89"/>
  <sheetViews>
    <sheetView showGridLines="0" workbookViewId="0"/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AT2" s="19" t="s">
        <v>111</v>
      </c>
    </row>
    <row r="3" spans="2:46" ht="7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82</v>
      </c>
    </row>
    <row r="4" spans="2:46" ht="25" customHeight="1">
      <c r="B4" s="22"/>
      <c r="D4" s="23" t="s">
        <v>112</v>
      </c>
      <c r="L4" s="22"/>
      <c r="M4" s="92" t="s">
        <v>10</v>
      </c>
      <c r="AT4" s="19" t="s">
        <v>4</v>
      </c>
    </row>
    <row r="5" spans="2:46" ht="7" customHeight="1">
      <c r="B5" s="22"/>
      <c r="L5" s="22"/>
    </row>
    <row r="6" spans="2:46" ht="12" customHeight="1">
      <c r="B6" s="22"/>
      <c r="D6" s="29" t="s">
        <v>16</v>
      </c>
      <c r="L6" s="22"/>
    </row>
    <row r="7" spans="2:46" ht="16.5" customHeight="1">
      <c r="B7" s="22"/>
      <c r="E7" s="332" t="str">
        <f>'Rekapitulace stavby'!K6</f>
        <v>Mateřská škola křesťanská Opava, Mnišská - rekonstrukce elektroinstalace</v>
      </c>
      <c r="F7" s="333"/>
      <c r="G7" s="333"/>
      <c r="H7" s="333"/>
      <c r="L7" s="22"/>
    </row>
    <row r="8" spans="2:46" s="1" customFormat="1" ht="12" customHeight="1">
      <c r="B8" s="34"/>
      <c r="D8" s="29" t="s">
        <v>113</v>
      </c>
      <c r="L8" s="34"/>
    </row>
    <row r="9" spans="2:46" s="1" customFormat="1" ht="16.5" customHeight="1">
      <c r="B9" s="34"/>
      <c r="E9" s="295" t="s">
        <v>1791</v>
      </c>
      <c r="F9" s="334"/>
      <c r="G9" s="334"/>
      <c r="H9" s="334"/>
      <c r="L9" s="34"/>
    </row>
    <row r="10" spans="2:46" s="1" customFormat="1" ht="10">
      <c r="B10" s="34"/>
      <c r="L10" s="34"/>
    </row>
    <row r="11" spans="2:46" s="1" customFormat="1" ht="12" customHeight="1">
      <c r="B11" s="34"/>
      <c r="D11" s="29" t="s">
        <v>18</v>
      </c>
      <c r="F11" s="27" t="s">
        <v>19</v>
      </c>
      <c r="I11" s="29" t="s">
        <v>20</v>
      </c>
      <c r="J11" s="27" t="s">
        <v>19</v>
      </c>
      <c r="L11" s="34"/>
    </row>
    <row r="12" spans="2:46" s="1" customFormat="1" ht="12" customHeight="1">
      <c r="B12" s="34"/>
      <c r="D12" s="29" t="s">
        <v>21</v>
      </c>
      <c r="F12" s="27" t="s">
        <v>22</v>
      </c>
      <c r="I12" s="29" t="s">
        <v>23</v>
      </c>
      <c r="J12" s="51" t="str">
        <f>'Rekapitulace stavby'!AN8</f>
        <v>30. 3. 2026</v>
      </c>
      <c r="L12" s="34"/>
    </row>
    <row r="13" spans="2:46" s="1" customFormat="1" ht="10.75" customHeight="1">
      <c r="B13" s="34"/>
      <c r="L13" s="34"/>
    </row>
    <row r="14" spans="2:46" s="1" customFormat="1" ht="12" customHeight="1">
      <c r="B14" s="34"/>
      <c r="D14" s="29" t="s">
        <v>25</v>
      </c>
      <c r="I14" s="29" t="s">
        <v>26</v>
      </c>
      <c r="J14" s="27" t="s">
        <v>19</v>
      </c>
      <c r="L14" s="34"/>
    </row>
    <row r="15" spans="2:46" s="1" customFormat="1" ht="18" customHeight="1">
      <c r="B15" s="34"/>
      <c r="E15" s="27" t="s">
        <v>27</v>
      </c>
      <c r="I15" s="29" t="s">
        <v>28</v>
      </c>
      <c r="J15" s="27" t="s">
        <v>19</v>
      </c>
      <c r="L15" s="34"/>
    </row>
    <row r="16" spans="2:46" s="1" customFormat="1" ht="7" customHeight="1">
      <c r="B16" s="34"/>
      <c r="L16" s="34"/>
    </row>
    <row r="17" spans="2:12" s="1" customFormat="1" ht="12" customHeight="1">
      <c r="B17" s="34"/>
      <c r="D17" s="29" t="s">
        <v>29</v>
      </c>
      <c r="I17" s="29" t="s">
        <v>26</v>
      </c>
      <c r="J17" s="30" t="str">
        <f>'Rekapitulace stavby'!AN13</f>
        <v>Vyplň údaj</v>
      </c>
      <c r="L17" s="34"/>
    </row>
    <row r="18" spans="2:12" s="1" customFormat="1" ht="18" customHeight="1">
      <c r="B18" s="34"/>
      <c r="E18" s="335" t="str">
        <f>'Rekapitulace stavby'!E14</f>
        <v>Vyplň údaj</v>
      </c>
      <c r="F18" s="301"/>
      <c r="G18" s="301"/>
      <c r="H18" s="301"/>
      <c r="I18" s="29" t="s">
        <v>28</v>
      </c>
      <c r="J18" s="30" t="str">
        <f>'Rekapitulace stavby'!AN14</f>
        <v>Vyplň údaj</v>
      </c>
      <c r="L18" s="34"/>
    </row>
    <row r="19" spans="2:12" s="1" customFormat="1" ht="7" customHeight="1">
      <c r="B19" s="34"/>
      <c r="L19" s="34"/>
    </row>
    <row r="20" spans="2:12" s="1" customFormat="1" ht="12" customHeight="1">
      <c r="B20" s="34"/>
      <c r="D20" s="29" t="s">
        <v>31</v>
      </c>
      <c r="I20" s="29" t="s">
        <v>26</v>
      </c>
      <c r="J20" s="27" t="s">
        <v>19</v>
      </c>
      <c r="L20" s="34"/>
    </row>
    <row r="21" spans="2:12" s="1" customFormat="1" ht="18" customHeight="1">
      <c r="B21" s="34"/>
      <c r="E21" s="27" t="s">
        <v>32</v>
      </c>
      <c r="I21" s="29" t="s">
        <v>28</v>
      </c>
      <c r="J21" s="27" t="s">
        <v>19</v>
      </c>
      <c r="L21" s="34"/>
    </row>
    <row r="22" spans="2:12" s="1" customFormat="1" ht="7" customHeight="1">
      <c r="B22" s="34"/>
      <c r="L22" s="34"/>
    </row>
    <row r="23" spans="2:12" s="1" customFormat="1" ht="12" customHeight="1">
      <c r="B23" s="34"/>
      <c r="D23" s="29" t="s">
        <v>34</v>
      </c>
      <c r="I23" s="29" t="s">
        <v>26</v>
      </c>
      <c r="J23" s="27" t="str">
        <f>IF('Rekapitulace stavby'!AN19="","",'Rekapitulace stavby'!AN19)</f>
        <v/>
      </c>
      <c r="L23" s="34"/>
    </row>
    <row r="24" spans="2:12" s="1" customFormat="1" ht="18" customHeight="1">
      <c r="B24" s="34"/>
      <c r="E24" s="27" t="str">
        <f>IF('Rekapitulace stavby'!E20="","",'Rekapitulace stavby'!E20)</f>
        <v xml:space="preserve"> </v>
      </c>
      <c r="I24" s="29" t="s">
        <v>28</v>
      </c>
      <c r="J24" s="27" t="str">
        <f>IF('Rekapitulace stavby'!AN20="","",'Rekapitulace stavby'!AN20)</f>
        <v/>
      </c>
      <c r="L24" s="34"/>
    </row>
    <row r="25" spans="2:12" s="1" customFormat="1" ht="7" customHeight="1">
      <c r="B25" s="34"/>
      <c r="L25" s="34"/>
    </row>
    <row r="26" spans="2:12" s="1" customFormat="1" ht="12" customHeight="1">
      <c r="B26" s="34"/>
      <c r="D26" s="29" t="s">
        <v>36</v>
      </c>
      <c r="L26" s="34"/>
    </row>
    <row r="27" spans="2:12" s="7" customFormat="1" ht="47.25" customHeight="1">
      <c r="B27" s="93"/>
      <c r="E27" s="306" t="s">
        <v>37</v>
      </c>
      <c r="F27" s="306"/>
      <c r="G27" s="306"/>
      <c r="H27" s="306"/>
      <c r="L27" s="93"/>
    </row>
    <row r="28" spans="2:12" s="1" customFormat="1" ht="7" customHeight="1">
      <c r="B28" s="34"/>
      <c r="L28" s="34"/>
    </row>
    <row r="29" spans="2:12" s="1" customFormat="1" ht="7" customHeight="1">
      <c r="B29" s="34"/>
      <c r="D29" s="52"/>
      <c r="E29" s="52"/>
      <c r="F29" s="52"/>
      <c r="G29" s="52"/>
      <c r="H29" s="52"/>
      <c r="I29" s="52"/>
      <c r="J29" s="52"/>
      <c r="K29" s="52"/>
      <c r="L29" s="34"/>
    </row>
    <row r="30" spans="2:12" s="1" customFormat="1" ht="25.4" customHeight="1">
      <c r="B30" s="34"/>
      <c r="D30" s="94" t="s">
        <v>38</v>
      </c>
      <c r="J30" s="65">
        <f>ROUND(J80, 2)</f>
        <v>0</v>
      </c>
      <c r="L30" s="34"/>
    </row>
    <row r="31" spans="2:12" s="1" customFormat="1" ht="7" customHeight="1">
      <c r="B31" s="34"/>
      <c r="D31" s="52"/>
      <c r="E31" s="52"/>
      <c r="F31" s="52"/>
      <c r="G31" s="52"/>
      <c r="H31" s="52"/>
      <c r="I31" s="52"/>
      <c r="J31" s="52"/>
      <c r="K31" s="52"/>
      <c r="L31" s="34"/>
    </row>
    <row r="32" spans="2:12" s="1" customFormat="1" ht="14.4" customHeight="1">
      <c r="B32" s="34"/>
      <c r="F32" s="37" t="s">
        <v>40</v>
      </c>
      <c r="I32" s="37" t="s">
        <v>39</v>
      </c>
      <c r="J32" s="37" t="s">
        <v>41</v>
      </c>
      <c r="L32" s="34"/>
    </row>
    <row r="33" spans="2:12" s="1" customFormat="1" ht="14.4" customHeight="1">
      <c r="B33" s="34"/>
      <c r="D33" s="54" t="s">
        <v>42</v>
      </c>
      <c r="E33" s="29" t="s">
        <v>43</v>
      </c>
      <c r="F33" s="85">
        <f>ROUND((SUM(BE80:BE88)),  2)</f>
        <v>0</v>
      </c>
      <c r="I33" s="95">
        <v>0.21</v>
      </c>
      <c r="J33" s="85">
        <f>ROUND(((SUM(BE80:BE88))*I33),  2)</f>
        <v>0</v>
      </c>
      <c r="L33" s="34"/>
    </row>
    <row r="34" spans="2:12" s="1" customFormat="1" ht="14.4" customHeight="1">
      <c r="B34" s="34"/>
      <c r="E34" s="29" t="s">
        <v>44</v>
      </c>
      <c r="F34" s="85">
        <f>ROUND((SUM(BF80:BF88)),  2)</f>
        <v>0</v>
      </c>
      <c r="I34" s="95">
        <v>0.12</v>
      </c>
      <c r="J34" s="85">
        <f>ROUND(((SUM(BF80:BF88))*I34),  2)</f>
        <v>0</v>
      </c>
      <c r="L34" s="34"/>
    </row>
    <row r="35" spans="2:12" s="1" customFormat="1" ht="14.4" hidden="1" customHeight="1">
      <c r="B35" s="34"/>
      <c r="E35" s="29" t="s">
        <v>45</v>
      </c>
      <c r="F35" s="85">
        <f>ROUND((SUM(BG80:BG88)),  2)</f>
        <v>0</v>
      </c>
      <c r="I35" s="95">
        <v>0.21</v>
      </c>
      <c r="J35" s="85">
        <f>0</f>
        <v>0</v>
      </c>
      <c r="L35" s="34"/>
    </row>
    <row r="36" spans="2:12" s="1" customFormat="1" ht="14.4" hidden="1" customHeight="1">
      <c r="B36" s="34"/>
      <c r="E36" s="29" t="s">
        <v>46</v>
      </c>
      <c r="F36" s="85">
        <f>ROUND((SUM(BH80:BH88)),  2)</f>
        <v>0</v>
      </c>
      <c r="I36" s="95">
        <v>0.12</v>
      </c>
      <c r="J36" s="85">
        <f>0</f>
        <v>0</v>
      </c>
      <c r="L36" s="34"/>
    </row>
    <row r="37" spans="2:12" s="1" customFormat="1" ht="14.4" hidden="1" customHeight="1">
      <c r="B37" s="34"/>
      <c r="E37" s="29" t="s">
        <v>47</v>
      </c>
      <c r="F37" s="85">
        <f>ROUND((SUM(BI80:BI88)),  2)</f>
        <v>0</v>
      </c>
      <c r="I37" s="95">
        <v>0</v>
      </c>
      <c r="J37" s="85">
        <f>0</f>
        <v>0</v>
      </c>
      <c r="L37" s="34"/>
    </row>
    <row r="38" spans="2:12" s="1" customFormat="1" ht="7" customHeight="1">
      <c r="B38" s="34"/>
      <c r="L38" s="34"/>
    </row>
    <row r="39" spans="2:12" s="1" customFormat="1" ht="25.4" customHeight="1">
      <c r="B39" s="34"/>
      <c r="C39" s="96"/>
      <c r="D39" s="97" t="s">
        <v>48</v>
      </c>
      <c r="E39" s="56"/>
      <c r="F39" s="56"/>
      <c r="G39" s="98" t="s">
        <v>49</v>
      </c>
      <c r="H39" s="99" t="s">
        <v>50</v>
      </c>
      <c r="I39" s="56"/>
      <c r="J39" s="100">
        <f>SUM(J30:J37)</f>
        <v>0</v>
      </c>
      <c r="K39" s="101"/>
      <c r="L39" s="34"/>
    </row>
    <row r="40" spans="2:12" s="1" customFormat="1" ht="14.4" customHeight="1">
      <c r="B40" s="43"/>
      <c r="C40" s="44"/>
      <c r="D40" s="44"/>
      <c r="E40" s="44"/>
      <c r="F40" s="44"/>
      <c r="G40" s="44"/>
      <c r="H40" s="44"/>
      <c r="I40" s="44"/>
      <c r="J40" s="44"/>
      <c r="K40" s="44"/>
      <c r="L40" s="34"/>
    </row>
    <row r="44" spans="2:12" s="1" customFormat="1" ht="7" customHeight="1"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34"/>
    </row>
    <row r="45" spans="2:12" s="1" customFormat="1" ht="25" customHeight="1">
      <c r="B45" s="34"/>
      <c r="C45" s="23" t="s">
        <v>115</v>
      </c>
      <c r="L45" s="34"/>
    </row>
    <row r="46" spans="2:12" s="1" customFormat="1" ht="7" customHeight="1">
      <c r="B46" s="34"/>
      <c r="L46" s="34"/>
    </row>
    <row r="47" spans="2:12" s="1" customFormat="1" ht="12" customHeight="1">
      <c r="B47" s="34"/>
      <c r="C47" s="29" t="s">
        <v>16</v>
      </c>
      <c r="L47" s="34"/>
    </row>
    <row r="48" spans="2:12" s="1" customFormat="1" ht="16.5" customHeight="1">
      <c r="B48" s="34"/>
      <c r="E48" s="332" t="str">
        <f>E7</f>
        <v>Mateřská škola křesťanská Opava, Mnišská - rekonstrukce elektroinstalace</v>
      </c>
      <c r="F48" s="333"/>
      <c r="G48" s="333"/>
      <c r="H48" s="333"/>
      <c r="L48" s="34"/>
    </row>
    <row r="49" spans="2:47" s="1" customFormat="1" ht="12" customHeight="1">
      <c r="B49" s="34"/>
      <c r="C49" s="29" t="s">
        <v>113</v>
      </c>
      <c r="L49" s="34"/>
    </row>
    <row r="50" spans="2:47" s="1" customFormat="1" ht="16.5" customHeight="1">
      <c r="B50" s="34"/>
      <c r="E50" s="295" t="str">
        <f>E9</f>
        <v>VON - Vedlejší a ostatní rozpočtové náklady</v>
      </c>
      <c r="F50" s="334"/>
      <c r="G50" s="334"/>
      <c r="H50" s="334"/>
      <c r="L50" s="34"/>
    </row>
    <row r="51" spans="2:47" s="1" customFormat="1" ht="7" customHeight="1">
      <c r="B51" s="34"/>
      <c r="L51" s="34"/>
    </row>
    <row r="52" spans="2:47" s="1" customFormat="1" ht="12" customHeight="1">
      <c r="B52" s="34"/>
      <c r="C52" s="29" t="s">
        <v>21</v>
      </c>
      <c r="F52" s="27" t="str">
        <f>F12</f>
        <v>Mnišská 5/7, 746 01 Opava</v>
      </c>
      <c r="I52" s="29" t="s">
        <v>23</v>
      </c>
      <c r="J52" s="51" t="str">
        <f>IF(J12="","",J12)</f>
        <v>30. 3. 2026</v>
      </c>
      <c r="L52" s="34"/>
    </row>
    <row r="53" spans="2:47" s="1" customFormat="1" ht="7" customHeight="1">
      <c r="B53" s="34"/>
      <c r="L53" s="34"/>
    </row>
    <row r="54" spans="2:47" s="1" customFormat="1" ht="15.15" customHeight="1">
      <c r="B54" s="34"/>
      <c r="C54" s="29" t="s">
        <v>25</v>
      </c>
      <c r="F54" s="27" t="str">
        <f>E15</f>
        <v>Statutární město Opava, Horní nám. 382/69, Opava</v>
      </c>
      <c r="I54" s="29" t="s">
        <v>31</v>
      </c>
      <c r="J54" s="32" t="str">
        <f>E21</f>
        <v>Ing. Jan Pospíšil</v>
      </c>
      <c r="L54" s="34"/>
    </row>
    <row r="55" spans="2:47" s="1" customFormat="1" ht="15.15" customHeight="1">
      <c r="B55" s="34"/>
      <c r="C55" s="29" t="s">
        <v>29</v>
      </c>
      <c r="F55" s="27" t="str">
        <f>IF(E18="","",E18)</f>
        <v>Vyplň údaj</v>
      </c>
      <c r="I55" s="29" t="s">
        <v>34</v>
      </c>
      <c r="J55" s="32" t="str">
        <f>E24</f>
        <v xml:space="preserve"> </v>
      </c>
      <c r="L55" s="34"/>
    </row>
    <row r="56" spans="2:47" s="1" customFormat="1" ht="10.25" customHeight="1">
      <c r="B56" s="34"/>
      <c r="L56" s="34"/>
    </row>
    <row r="57" spans="2:47" s="1" customFormat="1" ht="29.25" customHeight="1">
      <c r="B57" s="34"/>
      <c r="C57" s="102" t="s">
        <v>116</v>
      </c>
      <c r="D57" s="96"/>
      <c r="E57" s="96"/>
      <c r="F57" s="96"/>
      <c r="G57" s="96"/>
      <c r="H57" s="96"/>
      <c r="I57" s="96"/>
      <c r="J57" s="103" t="s">
        <v>117</v>
      </c>
      <c r="K57" s="96"/>
      <c r="L57" s="34"/>
    </row>
    <row r="58" spans="2:47" s="1" customFormat="1" ht="10.25" customHeight="1">
      <c r="B58" s="34"/>
      <c r="L58" s="34"/>
    </row>
    <row r="59" spans="2:47" s="1" customFormat="1" ht="22.75" customHeight="1">
      <c r="B59" s="34"/>
      <c r="C59" s="104" t="s">
        <v>70</v>
      </c>
      <c r="J59" s="65">
        <f>J80</f>
        <v>0</v>
      </c>
      <c r="L59" s="34"/>
      <c r="AU59" s="19" t="s">
        <v>118</v>
      </c>
    </row>
    <row r="60" spans="2:47" s="8" customFormat="1" ht="25" customHeight="1">
      <c r="B60" s="105"/>
      <c r="D60" s="106" t="s">
        <v>1792</v>
      </c>
      <c r="E60" s="107"/>
      <c r="F60" s="107"/>
      <c r="G60" s="107"/>
      <c r="H60" s="107"/>
      <c r="I60" s="107"/>
      <c r="J60" s="108">
        <f>J81</f>
        <v>0</v>
      </c>
      <c r="L60" s="105"/>
    </row>
    <row r="61" spans="2:47" s="1" customFormat="1" ht="21.75" customHeight="1">
      <c r="B61" s="34"/>
      <c r="L61" s="34"/>
    </row>
    <row r="62" spans="2:47" s="1" customFormat="1" ht="7" customHeight="1"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34"/>
    </row>
    <row r="66" spans="2:63" s="1" customFormat="1" ht="7" customHeight="1">
      <c r="B66" s="45"/>
      <c r="C66" s="46"/>
      <c r="D66" s="46"/>
      <c r="E66" s="46"/>
      <c r="F66" s="46"/>
      <c r="G66" s="46"/>
      <c r="H66" s="46"/>
      <c r="I66" s="46"/>
      <c r="J66" s="46"/>
      <c r="K66" s="46"/>
      <c r="L66" s="34"/>
    </row>
    <row r="67" spans="2:63" s="1" customFormat="1" ht="25" customHeight="1">
      <c r="B67" s="34"/>
      <c r="C67" s="23" t="s">
        <v>137</v>
      </c>
      <c r="L67" s="34"/>
    </row>
    <row r="68" spans="2:63" s="1" customFormat="1" ht="7" customHeight="1">
      <c r="B68" s="34"/>
      <c r="L68" s="34"/>
    </row>
    <row r="69" spans="2:63" s="1" customFormat="1" ht="12" customHeight="1">
      <c r="B69" s="34"/>
      <c r="C69" s="29" t="s">
        <v>16</v>
      </c>
      <c r="L69" s="34"/>
    </row>
    <row r="70" spans="2:63" s="1" customFormat="1" ht="16.5" customHeight="1">
      <c r="B70" s="34"/>
      <c r="E70" s="332" t="str">
        <f>E7</f>
        <v>Mateřská škola křesťanská Opava, Mnišská - rekonstrukce elektroinstalace</v>
      </c>
      <c r="F70" s="333"/>
      <c r="G70" s="333"/>
      <c r="H70" s="333"/>
      <c r="L70" s="34"/>
    </row>
    <row r="71" spans="2:63" s="1" customFormat="1" ht="12" customHeight="1">
      <c r="B71" s="34"/>
      <c r="C71" s="29" t="s">
        <v>113</v>
      </c>
      <c r="L71" s="34"/>
    </row>
    <row r="72" spans="2:63" s="1" customFormat="1" ht="16.5" customHeight="1">
      <c r="B72" s="34"/>
      <c r="E72" s="295" t="str">
        <f>E9</f>
        <v>VON - Vedlejší a ostatní rozpočtové náklady</v>
      </c>
      <c r="F72" s="334"/>
      <c r="G72" s="334"/>
      <c r="H72" s="334"/>
      <c r="L72" s="34"/>
    </row>
    <row r="73" spans="2:63" s="1" customFormat="1" ht="7" customHeight="1">
      <c r="B73" s="34"/>
      <c r="L73" s="34"/>
    </row>
    <row r="74" spans="2:63" s="1" customFormat="1" ht="12" customHeight="1">
      <c r="B74" s="34"/>
      <c r="C74" s="29" t="s">
        <v>21</v>
      </c>
      <c r="F74" s="27" t="str">
        <f>F12</f>
        <v>Mnišská 5/7, 746 01 Opava</v>
      </c>
      <c r="I74" s="29" t="s">
        <v>23</v>
      </c>
      <c r="J74" s="51" t="str">
        <f>IF(J12="","",J12)</f>
        <v>30. 3. 2026</v>
      </c>
      <c r="L74" s="34"/>
    </row>
    <row r="75" spans="2:63" s="1" customFormat="1" ht="7" customHeight="1">
      <c r="B75" s="34"/>
      <c r="L75" s="34"/>
    </row>
    <row r="76" spans="2:63" s="1" customFormat="1" ht="15.15" customHeight="1">
      <c r="B76" s="34"/>
      <c r="C76" s="29" t="s">
        <v>25</v>
      </c>
      <c r="F76" s="27" t="str">
        <f>E15</f>
        <v>Statutární město Opava, Horní nám. 382/69, Opava</v>
      </c>
      <c r="I76" s="29" t="s">
        <v>31</v>
      </c>
      <c r="J76" s="32" t="str">
        <f>E21</f>
        <v>Ing. Jan Pospíšil</v>
      </c>
      <c r="L76" s="34"/>
    </row>
    <row r="77" spans="2:63" s="1" customFormat="1" ht="15.15" customHeight="1">
      <c r="B77" s="34"/>
      <c r="C77" s="29" t="s">
        <v>29</v>
      </c>
      <c r="F77" s="27" t="str">
        <f>IF(E18="","",E18)</f>
        <v>Vyplň údaj</v>
      </c>
      <c r="I77" s="29" t="s">
        <v>34</v>
      </c>
      <c r="J77" s="32" t="str">
        <f>E24</f>
        <v xml:space="preserve"> </v>
      </c>
      <c r="L77" s="34"/>
    </row>
    <row r="78" spans="2:63" s="1" customFormat="1" ht="10.25" customHeight="1">
      <c r="B78" s="34"/>
      <c r="L78" s="34"/>
    </row>
    <row r="79" spans="2:63" s="10" customFormat="1" ht="29.25" customHeight="1">
      <c r="B79" s="113"/>
      <c r="C79" s="114" t="s">
        <v>138</v>
      </c>
      <c r="D79" s="115" t="s">
        <v>57</v>
      </c>
      <c r="E79" s="115" t="s">
        <v>53</v>
      </c>
      <c r="F79" s="115" t="s">
        <v>54</v>
      </c>
      <c r="G79" s="115" t="s">
        <v>139</v>
      </c>
      <c r="H79" s="115" t="s">
        <v>140</v>
      </c>
      <c r="I79" s="115" t="s">
        <v>141</v>
      </c>
      <c r="J79" s="115" t="s">
        <v>117</v>
      </c>
      <c r="K79" s="116" t="s">
        <v>142</v>
      </c>
      <c r="L79" s="113"/>
      <c r="M79" s="58" t="s">
        <v>19</v>
      </c>
      <c r="N79" s="59" t="s">
        <v>42</v>
      </c>
      <c r="O79" s="59" t="s">
        <v>143</v>
      </c>
      <c r="P79" s="59" t="s">
        <v>144</v>
      </c>
      <c r="Q79" s="59" t="s">
        <v>145</v>
      </c>
      <c r="R79" s="59" t="s">
        <v>146</v>
      </c>
      <c r="S79" s="59" t="s">
        <v>147</v>
      </c>
      <c r="T79" s="60" t="s">
        <v>148</v>
      </c>
    </row>
    <row r="80" spans="2:63" s="1" customFormat="1" ht="22.75" customHeight="1">
      <c r="B80" s="34"/>
      <c r="C80" s="63" t="s">
        <v>149</v>
      </c>
      <c r="J80" s="117">
        <f>BK80</f>
        <v>0</v>
      </c>
      <c r="L80" s="34"/>
      <c r="M80" s="61"/>
      <c r="N80" s="52"/>
      <c r="O80" s="52"/>
      <c r="P80" s="118">
        <f>P81</f>
        <v>0</v>
      </c>
      <c r="Q80" s="52"/>
      <c r="R80" s="118">
        <f>R81</f>
        <v>0</v>
      </c>
      <c r="S80" s="52"/>
      <c r="T80" s="119">
        <f>T81</f>
        <v>0</v>
      </c>
      <c r="AT80" s="19" t="s">
        <v>71</v>
      </c>
      <c r="AU80" s="19" t="s">
        <v>118</v>
      </c>
      <c r="BK80" s="120">
        <f>BK81</f>
        <v>0</v>
      </c>
    </row>
    <row r="81" spans="2:65" s="11" customFormat="1" ht="25.9" customHeight="1">
      <c r="B81" s="121"/>
      <c r="D81" s="122" t="s">
        <v>71</v>
      </c>
      <c r="E81" s="123" t="s">
        <v>1793</v>
      </c>
      <c r="F81" s="123" t="s">
        <v>1794</v>
      </c>
      <c r="I81" s="124"/>
      <c r="J81" s="125">
        <f>BK81</f>
        <v>0</v>
      </c>
      <c r="L81" s="121"/>
      <c r="M81" s="126"/>
      <c r="P81" s="127">
        <f>SUM(P82:P88)</f>
        <v>0</v>
      </c>
      <c r="R81" s="127">
        <f>SUM(R82:R88)</f>
        <v>0</v>
      </c>
      <c r="T81" s="128">
        <f>SUM(T82:T88)</f>
        <v>0</v>
      </c>
      <c r="AR81" s="122" t="s">
        <v>184</v>
      </c>
      <c r="AT81" s="129" t="s">
        <v>71</v>
      </c>
      <c r="AU81" s="129" t="s">
        <v>72</v>
      </c>
      <c r="AY81" s="122" t="s">
        <v>152</v>
      </c>
      <c r="BK81" s="130">
        <f>SUM(BK82:BK88)</f>
        <v>0</v>
      </c>
    </row>
    <row r="82" spans="2:65" s="1" customFormat="1" ht="33" customHeight="1">
      <c r="B82" s="34"/>
      <c r="C82" s="133" t="s">
        <v>80</v>
      </c>
      <c r="D82" s="133" t="s">
        <v>154</v>
      </c>
      <c r="E82" s="134" t="s">
        <v>1795</v>
      </c>
      <c r="F82" s="135" t="s">
        <v>1796</v>
      </c>
      <c r="G82" s="136" t="s">
        <v>222</v>
      </c>
      <c r="H82" s="137">
        <v>1</v>
      </c>
      <c r="I82" s="138"/>
      <c r="J82" s="139">
        <f t="shared" ref="J82:J88" si="0">ROUND(I82*H82,2)</f>
        <v>0</v>
      </c>
      <c r="K82" s="135" t="s">
        <v>19</v>
      </c>
      <c r="L82" s="34"/>
      <c r="M82" s="140" t="s">
        <v>19</v>
      </c>
      <c r="N82" s="141" t="s">
        <v>43</v>
      </c>
      <c r="P82" s="142">
        <f t="shared" ref="P82:P88" si="1">O82*H82</f>
        <v>0</v>
      </c>
      <c r="Q82" s="142">
        <v>0</v>
      </c>
      <c r="R82" s="142">
        <f t="shared" ref="R82:R88" si="2">Q82*H82</f>
        <v>0</v>
      </c>
      <c r="S82" s="142">
        <v>0</v>
      </c>
      <c r="T82" s="143">
        <f t="shared" ref="T82:T88" si="3">S82*H82</f>
        <v>0</v>
      </c>
      <c r="AR82" s="144" t="s">
        <v>159</v>
      </c>
      <c r="AT82" s="144" t="s">
        <v>154</v>
      </c>
      <c r="AU82" s="144" t="s">
        <v>80</v>
      </c>
      <c r="AY82" s="19" t="s">
        <v>152</v>
      </c>
      <c r="BE82" s="145">
        <f t="shared" ref="BE82:BE88" si="4">IF(N82="základní",J82,0)</f>
        <v>0</v>
      </c>
      <c r="BF82" s="145">
        <f t="shared" ref="BF82:BF88" si="5">IF(N82="snížená",J82,0)</f>
        <v>0</v>
      </c>
      <c r="BG82" s="145">
        <f t="shared" ref="BG82:BG88" si="6">IF(N82="zákl. přenesená",J82,0)</f>
        <v>0</v>
      </c>
      <c r="BH82" s="145">
        <f t="shared" ref="BH82:BH88" si="7">IF(N82="sníž. přenesená",J82,0)</f>
        <v>0</v>
      </c>
      <c r="BI82" s="145">
        <f t="shared" ref="BI82:BI88" si="8">IF(N82="nulová",J82,0)</f>
        <v>0</v>
      </c>
      <c r="BJ82" s="19" t="s">
        <v>80</v>
      </c>
      <c r="BK82" s="145">
        <f t="shared" ref="BK82:BK88" si="9">ROUND(I82*H82,2)</f>
        <v>0</v>
      </c>
      <c r="BL82" s="19" t="s">
        <v>159</v>
      </c>
      <c r="BM82" s="144" t="s">
        <v>1797</v>
      </c>
    </row>
    <row r="83" spans="2:65" s="1" customFormat="1" ht="37.75" customHeight="1">
      <c r="B83" s="34"/>
      <c r="C83" s="133" t="s">
        <v>82</v>
      </c>
      <c r="D83" s="133" t="s">
        <v>154</v>
      </c>
      <c r="E83" s="134" t="s">
        <v>1798</v>
      </c>
      <c r="F83" s="135" t="s">
        <v>1799</v>
      </c>
      <c r="G83" s="136" t="s">
        <v>222</v>
      </c>
      <c r="H83" s="137">
        <v>1</v>
      </c>
      <c r="I83" s="138"/>
      <c r="J83" s="139">
        <f t="shared" si="0"/>
        <v>0</v>
      </c>
      <c r="K83" s="135" t="s">
        <v>19</v>
      </c>
      <c r="L83" s="34"/>
      <c r="M83" s="140" t="s">
        <v>19</v>
      </c>
      <c r="N83" s="141" t="s">
        <v>43</v>
      </c>
      <c r="P83" s="142">
        <f t="shared" si="1"/>
        <v>0</v>
      </c>
      <c r="Q83" s="142">
        <v>0</v>
      </c>
      <c r="R83" s="142">
        <f t="shared" si="2"/>
        <v>0</v>
      </c>
      <c r="S83" s="142">
        <v>0</v>
      </c>
      <c r="T83" s="143">
        <f t="shared" si="3"/>
        <v>0</v>
      </c>
      <c r="AR83" s="144" t="s">
        <v>159</v>
      </c>
      <c r="AT83" s="144" t="s">
        <v>154</v>
      </c>
      <c r="AU83" s="144" t="s">
        <v>80</v>
      </c>
      <c r="AY83" s="19" t="s">
        <v>152</v>
      </c>
      <c r="BE83" s="145">
        <f t="shared" si="4"/>
        <v>0</v>
      </c>
      <c r="BF83" s="145">
        <f t="shared" si="5"/>
        <v>0</v>
      </c>
      <c r="BG83" s="145">
        <f t="shared" si="6"/>
        <v>0</v>
      </c>
      <c r="BH83" s="145">
        <f t="shared" si="7"/>
        <v>0</v>
      </c>
      <c r="BI83" s="145">
        <f t="shared" si="8"/>
        <v>0</v>
      </c>
      <c r="BJ83" s="19" t="s">
        <v>80</v>
      </c>
      <c r="BK83" s="145">
        <f t="shared" si="9"/>
        <v>0</v>
      </c>
      <c r="BL83" s="19" t="s">
        <v>159</v>
      </c>
      <c r="BM83" s="144" t="s">
        <v>1800</v>
      </c>
    </row>
    <row r="84" spans="2:65" s="1" customFormat="1" ht="16.5" customHeight="1">
      <c r="B84" s="34"/>
      <c r="C84" s="133" t="s">
        <v>95</v>
      </c>
      <c r="D84" s="133" t="s">
        <v>154</v>
      </c>
      <c r="E84" s="134" t="s">
        <v>1801</v>
      </c>
      <c r="F84" s="135" t="s">
        <v>1802</v>
      </c>
      <c r="G84" s="136" t="s">
        <v>222</v>
      </c>
      <c r="H84" s="137">
        <v>1</v>
      </c>
      <c r="I84" s="138"/>
      <c r="J84" s="139">
        <f t="shared" si="0"/>
        <v>0</v>
      </c>
      <c r="K84" s="135" t="s">
        <v>19</v>
      </c>
      <c r="L84" s="34"/>
      <c r="M84" s="140" t="s">
        <v>19</v>
      </c>
      <c r="N84" s="141" t="s">
        <v>43</v>
      </c>
      <c r="P84" s="142">
        <f t="shared" si="1"/>
        <v>0</v>
      </c>
      <c r="Q84" s="142">
        <v>0</v>
      </c>
      <c r="R84" s="142">
        <f t="shared" si="2"/>
        <v>0</v>
      </c>
      <c r="S84" s="142">
        <v>0</v>
      </c>
      <c r="T84" s="143">
        <f t="shared" si="3"/>
        <v>0</v>
      </c>
      <c r="AR84" s="144" t="s">
        <v>159</v>
      </c>
      <c r="AT84" s="144" t="s">
        <v>154</v>
      </c>
      <c r="AU84" s="144" t="s">
        <v>80</v>
      </c>
      <c r="AY84" s="19" t="s">
        <v>152</v>
      </c>
      <c r="BE84" s="145">
        <f t="shared" si="4"/>
        <v>0</v>
      </c>
      <c r="BF84" s="145">
        <f t="shared" si="5"/>
        <v>0</v>
      </c>
      <c r="BG84" s="145">
        <f t="shared" si="6"/>
        <v>0</v>
      </c>
      <c r="BH84" s="145">
        <f t="shared" si="7"/>
        <v>0</v>
      </c>
      <c r="BI84" s="145">
        <f t="shared" si="8"/>
        <v>0</v>
      </c>
      <c r="BJ84" s="19" t="s">
        <v>80</v>
      </c>
      <c r="BK84" s="145">
        <f t="shared" si="9"/>
        <v>0</v>
      </c>
      <c r="BL84" s="19" t="s">
        <v>159</v>
      </c>
      <c r="BM84" s="144" t="s">
        <v>1803</v>
      </c>
    </row>
    <row r="85" spans="2:65" s="1" customFormat="1" ht="16.5" customHeight="1">
      <c r="B85" s="34"/>
      <c r="C85" s="133" t="s">
        <v>159</v>
      </c>
      <c r="D85" s="133" t="s">
        <v>154</v>
      </c>
      <c r="E85" s="134" t="s">
        <v>1804</v>
      </c>
      <c r="F85" s="135" t="s">
        <v>1805</v>
      </c>
      <c r="G85" s="136" t="s">
        <v>222</v>
      </c>
      <c r="H85" s="137">
        <v>1</v>
      </c>
      <c r="I85" s="138"/>
      <c r="J85" s="139">
        <f t="shared" si="0"/>
        <v>0</v>
      </c>
      <c r="K85" s="135" t="s">
        <v>19</v>
      </c>
      <c r="L85" s="34"/>
      <c r="M85" s="140" t="s">
        <v>19</v>
      </c>
      <c r="N85" s="141" t="s">
        <v>43</v>
      </c>
      <c r="P85" s="142">
        <f t="shared" si="1"/>
        <v>0</v>
      </c>
      <c r="Q85" s="142">
        <v>0</v>
      </c>
      <c r="R85" s="142">
        <f t="shared" si="2"/>
        <v>0</v>
      </c>
      <c r="S85" s="142">
        <v>0</v>
      </c>
      <c r="T85" s="143">
        <f t="shared" si="3"/>
        <v>0</v>
      </c>
      <c r="AR85" s="144" t="s">
        <v>1806</v>
      </c>
      <c r="AT85" s="144" t="s">
        <v>154</v>
      </c>
      <c r="AU85" s="144" t="s">
        <v>80</v>
      </c>
      <c r="AY85" s="19" t="s">
        <v>152</v>
      </c>
      <c r="BE85" s="145">
        <f t="shared" si="4"/>
        <v>0</v>
      </c>
      <c r="BF85" s="145">
        <f t="shared" si="5"/>
        <v>0</v>
      </c>
      <c r="BG85" s="145">
        <f t="shared" si="6"/>
        <v>0</v>
      </c>
      <c r="BH85" s="145">
        <f t="shared" si="7"/>
        <v>0</v>
      </c>
      <c r="BI85" s="145">
        <f t="shared" si="8"/>
        <v>0</v>
      </c>
      <c r="BJ85" s="19" t="s">
        <v>80</v>
      </c>
      <c r="BK85" s="145">
        <f t="shared" si="9"/>
        <v>0</v>
      </c>
      <c r="BL85" s="19" t="s">
        <v>1806</v>
      </c>
      <c r="BM85" s="144" t="s">
        <v>1807</v>
      </c>
    </row>
    <row r="86" spans="2:65" s="1" customFormat="1" ht="16.5" customHeight="1">
      <c r="B86" s="34"/>
      <c r="C86" s="133" t="s">
        <v>184</v>
      </c>
      <c r="D86" s="133" t="s">
        <v>154</v>
      </c>
      <c r="E86" s="134" t="s">
        <v>1808</v>
      </c>
      <c r="F86" s="135" t="s">
        <v>1809</v>
      </c>
      <c r="G86" s="136" t="s">
        <v>222</v>
      </c>
      <c r="H86" s="137">
        <v>1</v>
      </c>
      <c r="I86" s="138"/>
      <c r="J86" s="139">
        <f t="shared" si="0"/>
        <v>0</v>
      </c>
      <c r="K86" s="135" t="s">
        <v>19</v>
      </c>
      <c r="L86" s="34"/>
      <c r="M86" s="140" t="s">
        <v>19</v>
      </c>
      <c r="N86" s="141" t="s">
        <v>43</v>
      </c>
      <c r="P86" s="142">
        <f t="shared" si="1"/>
        <v>0</v>
      </c>
      <c r="Q86" s="142">
        <v>0</v>
      </c>
      <c r="R86" s="142">
        <f t="shared" si="2"/>
        <v>0</v>
      </c>
      <c r="S86" s="142">
        <v>0</v>
      </c>
      <c r="T86" s="143">
        <f t="shared" si="3"/>
        <v>0</v>
      </c>
      <c r="AR86" s="144" t="s">
        <v>1806</v>
      </c>
      <c r="AT86" s="144" t="s">
        <v>154</v>
      </c>
      <c r="AU86" s="144" t="s">
        <v>80</v>
      </c>
      <c r="AY86" s="19" t="s">
        <v>152</v>
      </c>
      <c r="BE86" s="145">
        <f t="shared" si="4"/>
        <v>0</v>
      </c>
      <c r="BF86" s="145">
        <f t="shared" si="5"/>
        <v>0</v>
      </c>
      <c r="BG86" s="145">
        <f t="shared" si="6"/>
        <v>0</v>
      </c>
      <c r="BH86" s="145">
        <f t="shared" si="7"/>
        <v>0</v>
      </c>
      <c r="BI86" s="145">
        <f t="shared" si="8"/>
        <v>0</v>
      </c>
      <c r="BJ86" s="19" t="s">
        <v>80</v>
      </c>
      <c r="BK86" s="145">
        <f t="shared" si="9"/>
        <v>0</v>
      </c>
      <c r="BL86" s="19" t="s">
        <v>1806</v>
      </c>
      <c r="BM86" s="144" t="s">
        <v>1810</v>
      </c>
    </row>
    <row r="87" spans="2:65" s="1" customFormat="1" ht="16.5" customHeight="1">
      <c r="B87" s="34"/>
      <c r="C87" s="133" t="s">
        <v>191</v>
      </c>
      <c r="D87" s="133" t="s">
        <v>154</v>
      </c>
      <c r="E87" s="134" t="s">
        <v>1811</v>
      </c>
      <c r="F87" s="135" t="s">
        <v>1812</v>
      </c>
      <c r="G87" s="136" t="s">
        <v>222</v>
      </c>
      <c r="H87" s="137">
        <v>1</v>
      </c>
      <c r="I87" s="138"/>
      <c r="J87" s="139">
        <f t="shared" si="0"/>
        <v>0</v>
      </c>
      <c r="K87" s="135" t="s">
        <v>19</v>
      </c>
      <c r="L87" s="34"/>
      <c r="M87" s="140" t="s">
        <v>19</v>
      </c>
      <c r="N87" s="141" t="s">
        <v>43</v>
      </c>
      <c r="P87" s="142">
        <f t="shared" si="1"/>
        <v>0</v>
      </c>
      <c r="Q87" s="142">
        <v>0</v>
      </c>
      <c r="R87" s="142">
        <f t="shared" si="2"/>
        <v>0</v>
      </c>
      <c r="S87" s="142">
        <v>0</v>
      </c>
      <c r="T87" s="143">
        <f t="shared" si="3"/>
        <v>0</v>
      </c>
      <c r="AR87" s="144" t="s">
        <v>159</v>
      </c>
      <c r="AT87" s="144" t="s">
        <v>154</v>
      </c>
      <c r="AU87" s="144" t="s">
        <v>80</v>
      </c>
      <c r="AY87" s="19" t="s">
        <v>152</v>
      </c>
      <c r="BE87" s="145">
        <f t="shared" si="4"/>
        <v>0</v>
      </c>
      <c r="BF87" s="145">
        <f t="shared" si="5"/>
        <v>0</v>
      </c>
      <c r="BG87" s="145">
        <f t="shared" si="6"/>
        <v>0</v>
      </c>
      <c r="BH87" s="145">
        <f t="shared" si="7"/>
        <v>0</v>
      </c>
      <c r="BI87" s="145">
        <f t="shared" si="8"/>
        <v>0</v>
      </c>
      <c r="BJ87" s="19" t="s">
        <v>80</v>
      </c>
      <c r="BK87" s="145">
        <f t="shared" si="9"/>
        <v>0</v>
      </c>
      <c r="BL87" s="19" t="s">
        <v>159</v>
      </c>
      <c r="BM87" s="144" t="s">
        <v>1813</v>
      </c>
    </row>
    <row r="88" spans="2:65" s="1" customFormat="1" ht="16.5" customHeight="1">
      <c r="B88" s="34"/>
      <c r="C88" s="133" t="s">
        <v>196</v>
      </c>
      <c r="D88" s="133" t="s">
        <v>154</v>
      </c>
      <c r="E88" s="134" t="s">
        <v>1814</v>
      </c>
      <c r="F88" s="135" t="s">
        <v>1815</v>
      </c>
      <c r="G88" s="136" t="s">
        <v>222</v>
      </c>
      <c r="H88" s="137">
        <v>1</v>
      </c>
      <c r="I88" s="138"/>
      <c r="J88" s="139">
        <f t="shared" si="0"/>
        <v>0</v>
      </c>
      <c r="K88" s="135" t="s">
        <v>19</v>
      </c>
      <c r="L88" s="34"/>
      <c r="M88" s="201" t="s">
        <v>19</v>
      </c>
      <c r="N88" s="202" t="s">
        <v>43</v>
      </c>
      <c r="O88" s="190"/>
      <c r="P88" s="203">
        <f t="shared" si="1"/>
        <v>0</v>
      </c>
      <c r="Q88" s="203">
        <v>0</v>
      </c>
      <c r="R88" s="203">
        <f t="shared" si="2"/>
        <v>0</v>
      </c>
      <c r="S88" s="203">
        <v>0</v>
      </c>
      <c r="T88" s="204">
        <f t="shared" si="3"/>
        <v>0</v>
      </c>
      <c r="AR88" s="144" t="s">
        <v>159</v>
      </c>
      <c r="AT88" s="144" t="s">
        <v>154</v>
      </c>
      <c r="AU88" s="144" t="s">
        <v>80</v>
      </c>
      <c r="AY88" s="19" t="s">
        <v>152</v>
      </c>
      <c r="BE88" s="145">
        <f t="shared" si="4"/>
        <v>0</v>
      </c>
      <c r="BF88" s="145">
        <f t="shared" si="5"/>
        <v>0</v>
      </c>
      <c r="BG88" s="145">
        <f t="shared" si="6"/>
        <v>0</v>
      </c>
      <c r="BH88" s="145">
        <f t="shared" si="7"/>
        <v>0</v>
      </c>
      <c r="BI88" s="145">
        <f t="shared" si="8"/>
        <v>0</v>
      </c>
      <c r="BJ88" s="19" t="s">
        <v>80</v>
      </c>
      <c r="BK88" s="145">
        <f t="shared" si="9"/>
        <v>0</v>
      </c>
      <c r="BL88" s="19" t="s">
        <v>159</v>
      </c>
      <c r="BM88" s="144" t="s">
        <v>1816</v>
      </c>
    </row>
    <row r="89" spans="2:65" s="1" customFormat="1" ht="7" customHeight="1">
      <c r="B89" s="43"/>
      <c r="C89" s="44"/>
      <c r="D89" s="44"/>
      <c r="E89" s="44"/>
      <c r="F89" s="44"/>
      <c r="G89" s="44"/>
      <c r="H89" s="44"/>
      <c r="I89" s="44"/>
      <c r="J89" s="44"/>
      <c r="K89" s="44"/>
      <c r="L89" s="34"/>
    </row>
  </sheetData>
  <sheetProtection algorithmName="SHA-512" hashValue="8MxiGr3GsKHQOXgAAAjNTLr02Y6CGKfz+/Ev0Mmypl6LglXvyU8Qha9edMTbXhQAvLAros8L3I7cHmj52dyCpg==" saltValue="RxGzsiYqmzE0wIG3wPAYtnPQO1/IAe5d9347jAElwZTaf4pFLmT869poICHlHosdNlbN7wpsZRsyOLfN1qw0Lw==" spinCount="100000" sheet="1" objects="1" scenarios="1" formatColumns="0" formatRows="0" autoFilter="0"/>
  <autoFilter ref="C79:K88" xr:uid="{00000000-0009-0000-0000-000008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19</vt:i4>
      </vt:variant>
    </vt:vector>
  </HeadingPairs>
  <TitlesOfParts>
    <vt:vector size="29" baseType="lpstr">
      <vt:lpstr>Rekapitulace stavby</vt:lpstr>
      <vt:lpstr>01 - Stavební část</vt:lpstr>
      <vt:lpstr>D.1.2.5 - Silnoproud + LPS</vt:lpstr>
      <vt:lpstr>D.1.2.6.1 - Strukturovaná...</vt:lpstr>
      <vt:lpstr>D.1.2.6.2 - Poplachový za...</vt:lpstr>
      <vt:lpstr>D.1.2.6.3 - Kamerový systém</vt:lpstr>
      <vt:lpstr>D.1.2.6.4 - Elektronická ...</vt:lpstr>
      <vt:lpstr>D.1.2.6.5 - Kabelové trasy</vt:lpstr>
      <vt:lpstr>VON - Vedlejší a ostatní ...</vt:lpstr>
      <vt:lpstr>Pokyny pro vyplnění</vt:lpstr>
      <vt:lpstr>'01 - Stavební část'!Názvy_tisku</vt:lpstr>
      <vt:lpstr>'D.1.2.5 - Silnoproud + LPS'!Názvy_tisku</vt:lpstr>
      <vt:lpstr>'D.1.2.6.1 - Strukturovaná...'!Názvy_tisku</vt:lpstr>
      <vt:lpstr>'D.1.2.6.2 - Poplachový za...'!Názvy_tisku</vt:lpstr>
      <vt:lpstr>'D.1.2.6.3 - Kamerový systém'!Názvy_tisku</vt:lpstr>
      <vt:lpstr>'D.1.2.6.4 - Elektronická ...'!Názvy_tisku</vt:lpstr>
      <vt:lpstr>'D.1.2.6.5 - Kabelové trasy'!Názvy_tisku</vt:lpstr>
      <vt:lpstr>'Rekapitulace stavby'!Názvy_tisku</vt:lpstr>
      <vt:lpstr>'VON - Vedlejší a ostatní ...'!Názvy_tisku</vt:lpstr>
      <vt:lpstr>'01 - Stavební část'!Oblast_tisku</vt:lpstr>
      <vt:lpstr>'D.1.2.5 - Silnoproud + LPS'!Oblast_tisku</vt:lpstr>
      <vt:lpstr>'D.1.2.6.1 - Strukturovaná...'!Oblast_tisku</vt:lpstr>
      <vt:lpstr>'D.1.2.6.2 - Poplachový za...'!Oblast_tisku</vt:lpstr>
      <vt:lpstr>'D.1.2.6.3 - Kamerový systém'!Oblast_tisku</vt:lpstr>
      <vt:lpstr>'D.1.2.6.4 - Elektronická ...'!Oblast_tisku</vt:lpstr>
      <vt:lpstr>'D.1.2.6.5 - Kabelové trasy'!Oblast_tisku</vt:lpstr>
      <vt:lpstr>'Pokyny pro vyplnění'!Oblast_tisku</vt:lpstr>
      <vt:lpstr>'Rekapitulace stavby'!Oblast_tisku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DESKTOP-EMBKSPJ\Pavel</dc:creator>
  <cp:lastModifiedBy>Pavel</cp:lastModifiedBy>
  <dcterms:created xsi:type="dcterms:W3CDTF">2026-03-30T18:16:11Z</dcterms:created>
  <dcterms:modified xsi:type="dcterms:W3CDTF">2026-03-30T18:16:41Z</dcterms:modified>
</cp:coreProperties>
</file>