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136" windowHeight="13056" activeTab="1"/>
  </bookViews>
  <sheets>
    <sheet name="Rekapitulace stavby" sheetId="1" r:id="rId1"/>
    <sheet name="01 - Zateplení fasády a p..." sheetId="2" r:id="rId2"/>
    <sheet name="02 - Výměna výplní otvorů" sheetId="3" r:id="rId3"/>
    <sheet name="VON - Vedlejší a ostatní ..." sheetId="4" r:id="rId4"/>
  </sheets>
  <definedNames>
    <definedName name="_xlnm._FilterDatabase" localSheetId="1" hidden="1">'01 - Zateplení fasády a p...'!$C$100:$K$864</definedName>
    <definedName name="_xlnm._FilterDatabase" localSheetId="2" hidden="1">'02 - Výměna výplní otvorů'!$C$94:$K$501</definedName>
    <definedName name="_xlnm._FilterDatabase" localSheetId="3" hidden="1">'VON - Vedlejší a ostatní ...'!$C$79:$K$91</definedName>
    <definedName name="_xlnm.Print_Titles" localSheetId="1">'01 - Zateplení fasády a p...'!$100:$100</definedName>
    <definedName name="_xlnm.Print_Titles" localSheetId="2">'02 - Výměna výplní otvorů'!$94:$94</definedName>
    <definedName name="_xlnm.Print_Titles" localSheetId="0">'Rekapitulace stavby'!$52:$52</definedName>
    <definedName name="_xlnm.Print_Titles" localSheetId="3">'VON - Vedlejší a ostatní ...'!$79:$79</definedName>
    <definedName name="_xlnm.Print_Area" localSheetId="1">'01 - Zateplení fasády a p...'!$C$4:$J$39,'01 - Zateplení fasády a p...'!$C$45:$J$82,'01 - Zateplení fasády a p...'!$C$88:$K$864</definedName>
    <definedName name="_xlnm.Print_Area" localSheetId="2">'02 - Výměna výplní otvorů'!$C$4:$J$39,'02 - Výměna výplní otvorů'!$C$45:$J$76,'02 - Výměna výplní otvorů'!$C$82:$K$501</definedName>
    <definedName name="_xlnm.Print_Area" localSheetId="0">'Rekapitulace stavby'!$D$4:$AO$36,'Rekapitulace stavby'!$C$42:$AQ$58</definedName>
    <definedName name="_xlnm.Print_Area" localSheetId="3">'VON - Vedlejší a ostatní ...'!$C$4:$J$39,'VON - Vedlejší a ostatní ...'!$C$45:$J$61,'VON - Vedlejší a ostatní ...'!$C$67:$K$91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 s="1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 s="1"/>
  <c r="BI87" i="4"/>
  <c r="BH87" i="4"/>
  <c r="BG87" i="4"/>
  <c r="BF87" i="4"/>
  <c r="T87" i="4"/>
  <c r="R87" i="4"/>
  <c r="P87" i="4"/>
  <c r="BK87" i="4"/>
  <c r="J87" i="4"/>
  <c r="BE87" i="4"/>
  <c r="BI86" i="4"/>
  <c r="BH86" i="4"/>
  <c r="BG86" i="4"/>
  <c r="BF86" i="4"/>
  <c r="T86" i="4"/>
  <c r="T81" i="4" s="1"/>
  <c r="T80" i="4" s="1"/>
  <c r="R86" i="4"/>
  <c r="P86" i="4"/>
  <c r="BK86" i="4"/>
  <c r="J86" i="4"/>
  <c r="BE86" i="4" s="1"/>
  <c r="BI85" i="4"/>
  <c r="BH85" i="4"/>
  <c r="BG85" i="4"/>
  <c r="BF85" i="4"/>
  <c r="T85" i="4"/>
  <c r="R85" i="4"/>
  <c r="P85" i="4"/>
  <c r="BK85" i="4"/>
  <c r="J85" i="4"/>
  <c r="BE85" i="4"/>
  <c r="BI84" i="4"/>
  <c r="BH84" i="4"/>
  <c r="BG84" i="4"/>
  <c r="BF84" i="4"/>
  <c r="T84" i="4"/>
  <c r="R84" i="4"/>
  <c r="P84" i="4"/>
  <c r="BK84" i="4"/>
  <c r="J84" i="4"/>
  <c r="BE84" i="4" s="1"/>
  <c r="BI83" i="4"/>
  <c r="BH83" i="4"/>
  <c r="BG83" i="4"/>
  <c r="BF83" i="4"/>
  <c r="T83" i="4"/>
  <c r="R83" i="4"/>
  <c r="P83" i="4"/>
  <c r="BK83" i="4"/>
  <c r="J83" i="4"/>
  <c r="BE83" i="4"/>
  <c r="BI82" i="4"/>
  <c r="BH82" i="4"/>
  <c r="F36" i="4"/>
  <c r="BC57" i="1" s="1"/>
  <c r="BG82" i="4"/>
  <c r="BF82" i="4"/>
  <c r="J34" i="4" s="1"/>
  <c r="AW57" i="1" s="1"/>
  <c r="F34" i="4"/>
  <c r="BA57" i="1" s="1"/>
  <c r="T82" i="4"/>
  <c r="R82" i="4"/>
  <c r="R81" i="4" s="1"/>
  <c r="R80" i="4" s="1"/>
  <c r="P82" i="4"/>
  <c r="BK82" i="4"/>
  <c r="BK81" i="4" s="1"/>
  <c r="J82" i="4"/>
  <c r="BE82" i="4" s="1"/>
  <c r="J76" i="4"/>
  <c r="F76" i="4"/>
  <c r="F74" i="4"/>
  <c r="E72" i="4"/>
  <c r="J54" i="4"/>
  <c r="F54" i="4"/>
  <c r="F52" i="4"/>
  <c r="E50" i="4"/>
  <c r="J24" i="4"/>
  <c r="E24" i="4"/>
  <c r="J77" i="4" s="1"/>
  <c r="J55" i="4"/>
  <c r="J23" i="4"/>
  <c r="J18" i="4"/>
  <c r="E18" i="4"/>
  <c r="F77" i="4"/>
  <c r="F55" i="4"/>
  <c r="J17" i="4"/>
  <c r="J12" i="4"/>
  <c r="J74" i="4"/>
  <c r="J52" i="4"/>
  <c r="E7" i="4"/>
  <c r="E70" i="4"/>
  <c r="E48" i="4"/>
  <c r="J37" i="3"/>
  <c r="J36" i="3"/>
  <c r="AY56" i="1" s="1"/>
  <c r="J35" i="3"/>
  <c r="AX56" i="1"/>
  <c r="BI501" i="3"/>
  <c r="BH501" i="3"/>
  <c r="BG501" i="3"/>
  <c r="BF501" i="3"/>
  <c r="T501" i="3"/>
  <c r="R501" i="3"/>
  <c r="P501" i="3"/>
  <c r="BK501" i="3"/>
  <c r="BK492" i="3" s="1"/>
  <c r="J492" i="3" s="1"/>
  <c r="J75" i="3" s="1"/>
  <c r="J501" i="3"/>
  <c r="BE501" i="3"/>
  <c r="BI500" i="3"/>
  <c r="BH500" i="3"/>
  <c r="BG500" i="3"/>
  <c r="BF500" i="3"/>
  <c r="T500" i="3"/>
  <c r="R500" i="3"/>
  <c r="R492" i="3" s="1"/>
  <c r="P500" i="3"/>
  <c r="BK500" i="3"/>
  <c r="J500" i="3"/>
  <c r="BE500" i="3"/>
  <c r="BI493" i="3"/>
  <c r="BH493" i="3"/>
  <c r="BG493" i="3"/>
  <c r="BF493" i="3"/>
  <c r="T493" i="3"/>
  <c r="T492" i="3"/>
  <c r="R493" i="3"/>
  <c r="P493" i="3"/>
  <c r="P492" i="3" s="1"/>
  <c r="BK493" i="3"/>
  <c r="J493" i="3"/>
  <c r="BE493" i="3"/>
  <c r="BI491" i="3"/>
  <c r="BH491" i="3"/>
  <c r="BG491" i="3"/>
  <c r="BF491" i="3"/>
  <c r="T491" i="3"/>
  <c r="R491" i="3"/>
  <c r="P491" i="3"/>
  <c r="BK491" i="3"/>
  <c r="J491" i="3"/>
  <c r="BE491" i="3" s="1"/>
  <c r="BI488" i="3"/>
  <c r="BH488" i="3"/>
  <c r="BG488" i="3"/>
  <c r="BF488" i="3"/>
  <c r="T488" i="3"/>
  <c r="T477" i="3" s="1"/>
  <c r="R488" i="3"/>
  <c r="P488" i="3"/>
  <c r="BK488" i="3"/>
  <c r="J488" i="3"/>
  <c r="BE488" i="3"/>
  <c r="BI483" i="3"/>
  <c r="BH483" i="3"/>
  <c r="BG483" i="3"/>
  <c r="BF483" i="3"/>
  <c r="T483" i="3"/>
  <c r="R483" i="3"/>
  <c r="P483" i="3"/>
  <c r="BK483" i="3"/>
  <c r="J483" i="3"/>
  <c r="BE483" i="3"/>
  <c r="BI478" i="3"/>
  <c r="BH478" i="3"/>
  <c r="BG478" i="3"/>
  <c r="BF478" i="3"/>
  <c r="T478" i="3"/>
  <c r="R478" i="3"/>
  <c r="R477" i="3"/>
  <c r="P478" i="3"/>
  <c r="P477" i="3" s="1"/>
  <c r="BK478" i="3"/>
  <c r="J478" i="3"/>
  <c r="BE478" i="3" s="1"/>
  <c r="BI476" i="3"/>
  <c r="BH476" i="3"/>
  <c r="BG476" i="3"/>
  <c r="BF476" i="3"/>
  <c r="T476" i="3"/>
  <c r="R476" i="3"/>
  <c r="P476" i="3"/>
  <c r="BK476" i="3"/>
  <c r="J476" i="3"/>
  <c r="BE476" i="3"/>
  <c r="BI467" i="3"/>
  <c r="BH467" i="3"/>
  <c r="BG467" i="3"/>
  <c r="BF467" i="3"/>
  <c r="T467" i="3"/>
  <c r="R467" i="3"/>
  <c r="P467" i="3"/>
  <c r="BK467" i="3"/>
  <c r="J467" i="3"/>
  <c r="BE467" i="3"/>
  <c r="BI466" i="3"/>
  <c r="BH466" i="3"/>
  <c r="BG466" i="3"/>
  <c r="BF466" i="3"/>
  <c r="T466" i="3"/>
  <c r="R466" i="3"/>
  <c r="P466" i="3"/>
  <c r="BK466" i="3"/>
  <c r="J466" i="3"/>
  <c r="BE466" i="3"/>
  <c r="BI457" i="3"/>
  <c r="BH457" i="3"/>
  <c r="BG457" i="3"/>
  <c r="BF457" i="3"/>
  <c r="T457" i="3"/>
  <c r="R457" i="3"/>
  <c r="P457" i="3"/>
  <c r="BK457" i="3"/>
  <c r="J457" i="3"/>
  <c r="BE457" i="3"/>
  <c r="BI456" i="3"/>
  <c r="BH456" i="3"/>
  <c r="BG456" i="3"/>
  <c r="BF456" i="3"/>
  <c r="T456" i="3"/>
  <c r="R456" i="3"/>
  <c r="P456" i="3"/>
  <c r="BK456" i="3"/>
  <c r="J456" i="3"/>
  <c r="BE456" i="3"/>
  <c r="BI454" i="3"/>
  <c r="BH454" i="3"/>
  <c r="BG454" i="3"/>
  <c r="BF454" i="3"/>
  <c r="T454" i="3"/>
  <c r="R454" i="3"/>
  <c r="P454" i="3"/>
  <c r="P437" i="3" s="1"/>
  <c r="BK454" i="3"/>
  <c r="BK437" i="3" s="1"/>
  <c r="J437" i="3" s="1"/>
  <c r="J73" i="3" s="1"/>
  <c r="J454" i="3"/>
  <c r="BE454" i="3"/>
  <c r="BI438" i="3"/>
  <c r="BH438" i="3"/>
  <c r="BG438" i="3"/>
  <c r="BF438" i="3"/>
  <c r="T438" i="3"/>
  <c r="T437" i="3"/>
  <c r="R438" i="3"/>
  <c r="P438" i="3"/>
  <c r="BK438" i="3"/>
  <c r="J438" i="3"/>
  <c r="BE438" i="3" s="1"/>
  <c r="BI436" i="3"/>
  <c r="BH436" i="3"/>
  <c r="BG436" i="3"/>
  <c r="BF436" i="3"/>
  <c r="T436" i="3"/>
  <c r="R436" i="3"/>
  <c r="P436" i="3"/>
  <c r="BK436" i="3"/>
  <c r="J436" i="3"/>
  <c r="BE436" i="3"/>
  <c r="BI429" i="3"/>
  <c r="BH429" i="3"/>
  <c r="BG429" i="3"/>
  <c r="BF429" i="3"/>
  <c r="T429" i="3"/>
  <c r="T428" i="3" s="1"/>
  <c r="R429" i="3"/>
  <c r="R428" i="3"/>
  <c r="P429" i="3"/>
  <c r="P428" i="3"/>
  <c r="BK429" i="3"/>
  <c r="BK428" i="3" s="1"/>
  <c r="J428" i="3" s="1"/>
  <c r="J72" i="3" s="1"/>
  <c r="J429" i="3"/>
  <c r="BE429" i="3"/>
  <c r="BI427" i="3"/>
  <c r="BH427" i="3"/>
  <c r="BG427" i="3"/>
  <c r="BF427" i="3"/>
  <c r="T427" i="3"/>
  <c r="R427" i="3"/>
  <c r="P427" i="3"/>
  <c r="BK427" i="3"/>
  <c r="J427" i="3"/>
  <c r="BE427" i="3"/>
  <c r="BI421" i="3"/>
  <c r="BH421" i="3"/>
  <c r="BG421" i="3"/>
  <c r="BF421" i="3"/>
  <c r="T421" i="3"/>
  <c r="R421" i="3"/>
  <c r="P421" i="3"/>
  <c r="BK421" i="3"/>
  <c r="J421" i="3"/>
  <c r="BE421" i="3" s="1"/>
  <c r="BI417" i="3"/>
  <c r="BH417" i="3"/>
  <c r="BG417" i="3"/>
  <c r="BF417" i="3"/>
  <c r="T417" i="3"/>
  <c r="R417" i="3"/>
  <c r="P417" i="3"/>
  <c r="BK417" i="3"/>
  <c r="J417" i="3"/>
  <c r="BE417" i="3"/>
  <c r="BI414" i="3"/>
  <c r="BH414" i="3"/>
  <c r="BG414" i="3"/>
  <c r="BF414" i="3"/>
  <c r="T414" i="3"/>
  <c r="R414" i="3"/>
  <c r="P414" i="3"/>
  <c r="BK414" i="3"/>
  <c r="J414" i="3"/>
  <c r="BE414" i="3"/>
  <c r="BI411" i="3"/>
  <c r="BH411" i="3"/>
  <c r="BG411" i="3"/>
  <c r="BF411" i="3"/>
  <c r="T411" i="3"/>
  <c r="R411" i="3"/>
  <c r="P411" i="3"/>
  <c r="BK411" i="3"/>
  <c r="J411" i="3"/>
  <c r="BE411" i="3"/>
  <c r="BI408" i="3"/>
  <c r="BH408" i="3"/>
  <c r="BG408" i="3"/>
  <c r="BF408" i="3"/>
  <c r="T408" i="3"/>
  <c r="R408" i="3"/>
  <c r="P408" i="3"/>
  <c r="BK408" i="3"/>
  <c r="J408" i="3"/>
  <c r="BE408" i="3" s="1"/>
  <c r="BI405" i="3"/>
  <c r="BH405" i="3"/>
  <c r="BG405" i="3"/>
  <c r="BF405" i="3"/>
  <c r="T405" i="3"/>
  <c r="R405" i="3"/>
  <c r="P405" i="3"/>
  <c r="BK405" i="3"/>
  <c r="J405" i="3"/>
  <c r="BE405" i="3"/>
  <c r="BI402" i="3"/>
  <c r="BH402" i="3"/>
  <c r="BG402" i="3"/>
  <c r="BF402" i="3"/>
  <c r="T402" i="3"/>
  <c r="R402" i="3"/>
  <c r="P402" i="3"/>
  <c r="BK402" i="3"/>
  <c r="J402" i="3"/>
  <c r="BE402" i="3"/>
  <c r="BI399" i="3"/>
  <c r="BH399" i="3"/>
  <c r="BG399" i="3"/>
  <c r="BF399" i="3"/>
  <c r="T399" i="3"/>
  <c r="R399" i="3"/>
  <c r="P399" i="3"/>
  <c r="BK399" i="3"/>
  <c r="J399" i="3"/>
  <c r="BE399" i="3"/>
  <c r="BI396" i="3"/>
  <c r="BH396" i="3"/>
  <c r="BG396" i="3"/>
  <c r="BF396" i="3"/>
  <c r="T396" i="3"/>
  <c r="R396" i="3"/>
  <c r="P396" i="3"/>
  <c r="BK396" i="3"/>
  <c r="J396" i="3"/>
  <c r="BE396" i="3" s="1"/>
  <c r="BI393" i="3"/>
  <c r="BH393" i="3"/>
  <c r="BG393" i="3"/>
  <c r="BF393" i="3"/>
  <c r="T393" i="3"/>
  <c r="R393" i="3"/>
  <c r="P393" i="3"/>
  <c r="BK393" i="3"/>
  <c r="J393" i="3"/>
  <c r="BE393" i="3"/>
  <c r="BI390" i="3"/>
  <c r="BH390" i="3"/>
  <c r="BG390" i="3"/>
  <c r="BF390" i="3"/>
  <c r="T390" i="3"/>
  <c r="R390" i="3"/>
  <c r="P390" i="3"/>
  <c r="BK390" i="3"/>
  <c r="J390" i="3"/>
  <c r="BE390" i="3"/>
  <c r="BI387" i="3"/>
  <c r="BH387" i="3"/>
  <c r="BG387" i="3"/>
  <c r="BF387" i="3"/>
  <c r="T387" i="3"/>
  <c r="R387" i="3"/>
  <c r="P387" i="3"/>
  <c r="BK387" i="3"/>
  <c r="J387" i="3"/>
  <c r="BE387" i="3"/>
  <c r="BI384" i="3"/>
  <c r="BH384" i="3"/>
  <c r="BG384" i="3"/>
  <c r="BF384" i="3"/>
  <c r="T384" i="3"/>
  <c r="R384" i="3"/>
  <c r="P384" i="3"/>
  <c r="BK384" i="3"/>
  <c r="J384" i="3"/>
  <c r="BE384" i="3" s="1"/>
  <c r="BI378" i="3"/>
  <c r="BH378" i="3"/>
  <c r="BG378" i="3"/>
  <c r="BF378" i="3"/>
  <c r="T378" i="3"/>
  <c r="R378" i="3"/>
  <c r="P378" i="3"/>
  <c r="BK378" i="3"/>
  <c r="J378" i="3"/>
  <c r="BE378" i="3"/>
  <c r="BI374" i="3"/>
  <c r="BH374" i="3"/>
  <c r="BG374" i="3"/>
  <c r="BF374" i="3"/>
  <c r="T374" i="3"/>
  <c r="R374" i="3"/>
  <c r="P374" i="3"/>
  <c r="BK374" i="3"/>
  <c r="J374" i="3"/>
  <c r="BE374" i="3"/>
  <c r="BI370" i="3"/>
  <c r="BH370" i="3"/>
  <c r="BG370" i="3"/>
  <c r="BF370" i="3"/>
  <c r="T370" i="3"/>
  <c r="R370" i="3"/>
  <c r="P370" i="3"/>
  <c r="BK370" i="3"/>
  <c r="J370" i="3"/>
  <c r="BE370" i="3"/>
  <c r="BI364" i="3"/>
  <c r="BH364" i="3"/>
  <c r="BG364" i="3"/>
  <c r="BF364" i="3"/>
  <c r="T364" i="3"/>
  <c r="R364" i="3"/>
  <c r="P364" i="3"/>
  <c r="BK364" i="3"/>
  <c r="J364" i="3"/>
  <c r="BE364" i="3" s="1"/>
  <c r="BI360" i="3"/>
  <c r="BH360" i="3"/>
  <c r="BG360" i="3"/>
  <c r="BF360" i="3"/>
  <c r="T360" i="3"/>
  <c r="R360" i="3"/>
  <c r="P360" i="3"/>
  <c r="P353" i="3" s="1"/>
  <c r="BK360" i="3"/>
  <c r="J360" i="3"/>
  <c r="BE360" i="3"/>
  <c r="BI358" i="3"/>
  <c r="BH358" i="3"/>
  <c r="BG358" i="3"/>
  <c r="BF358" i="3"/>
  <c r="T358" i="3"/>
  <c r="T353" i="3" s="1"/>
  <c r="R358" i="3"/>
  <c r="R353" i="3" s="1"/>
  <c r="P358" i="3"/>
  <c r="BK358" i="3"/>
  <c r="J358" i="3"/>
  <c r="BE358" i="3"/>
  <c r="BI354" i="3"/>
  <c r="BH354" i="3"/>
  <c r="BG354" i="3"/>
  <c r="BF354" i="3"/>
  <c r="T354" i="3"/>
  <c r="R354" i="3"/>
  <c r="P354" i="3"/>
  <c r="BK354" i="3"/>
  <c r="BK353" i="3"/>
  <c r="J353" i="3" s="1"/>
  <c r="J71" i="3" s="1"/>
  <c r="J354" i="3"/>
  <c r="BE354" i="3"/>
  <c r="BI352" i="3"/>
  <c r="BH352" i="3"/>
  <c r="BG352" i="3"/>
  <c r="BF352" i="3"/>
  <c r="T352" i="3"/>
  <c r="R352" i="3"/>
  <c r="P352" i="3"/>
  <c r="BK352" i="3"/>
  <c r="J352" i="3"/>
  <c r="BE352" i="3"/>
  <c r="BI348" i="3"/>
  <c r="BH348" i="3"/>
  <c r="BG348" i="3"/>
  <c r="BF348" i="3"/>
  <c r="T348" i="3"/>
  <c r="R348" i="3"/>
  <c r="P348" i="3"/>
  <c r="BK348" i="3"/>
  <c r="J348" i="3"/>
  <c r="BE348" i="3" s="1"/>
  <c r="BI338" i="3"/>
  <c r="BH338" i="3"/>
  <c r="BG338" i="3"/>
  <c r="BF338" i="3"/>
  <c r="T338" i="3"/>
  <c r="R338" i="3"/>
  <c r="R326" i="3" s="1"/>
  <c r="P338" i="3"/>
  <c r="P326" i="3" s="1"/>
  <c r="BK338" i="3"/>
  <c r="J338" i="3"/>
  <c r="BE338" i="3"/>
  <c r="BI327" i="3"/>
  <c r="BH327" i="3"/>
  <c r="BG327" i="3"/>
  <c r="BF327" i="3"/>
  <c r="T327" i="3"/>
  <c r="T326" i="3" s="1"/>
  <c r="T325" i="3" s="1"/>
  <c r="R327" i="3"/>
  <c r="P327" i="3"/>
  <c r="BK327" i="3"/>
  <c r="BK326" i="3" s="1"/>
  <c r="J327" i="3"/>
  <c r="BE327" i="3"/>
  <c r="BI324" i="3"/>
  <c r="BH324" i="3"/>
  <c r="BG324" i="3"/>
  <c r="BF324" i="3"/>
  <c r="T324" i="3"/>
  <c r="T323" i="3"/>
  <c r="R324" i="3"/>
  <c r="R323" i="3" s="1"/>
  <c r="P324" i="3"/>
  <c r="P323" i="3"/>
  <c r="BK324" i="3"/>
  <c r="BK323" i="3"/>
  <c r="J323" i="3" s="1"/>
  <c r="J68" i="3" s="1"/>
  <c r="J324" i="3"/>
  <c r="BE324" i="3"/>
  <c r="BI322" i="3"/>
  <c r="BH322" i="3"/>
  <c r="BG322" i="3"/>
  <c r="BF322" i="3"/>
  <c r="T322" i="3"/>
  <c r="R322" i="3"/>
  <c r="P322" i="3"/>
  <c r="BK322" i="3"/>
  <c r="J322" i="3"/>
  <c r="BE322" i="3"/>
  <c r="BI320" i="3"/>
  <c r="BH320" i="3"/>
  <c r="BG320" i="3"/>
  <c r="BF320" i="3"/>
  <c r="T320" i="3"/>
  <c r="T315" i="3" s="1"/>
  <c r="R320" i="3"/>
  <c r="P320" i="3"/>
  <c r="BK320" i="3"/>
  <c r="J320" i="3"/>
  <c r="BE320" i="3"/>
  <c r="BI319" i="3"/>
  <c r="BH319" i="3"/>
  <c r="BG319" i="3"/>
  <c r="BF319" i="3"/>
  <c r="T319" i="3"/>
  <c r="R319" i="3"/>
  <c r="P319" i="3"/>
  <c r="BK319" i="3"/>
  <c r="J319" i="3"/>
  <c r="BE319" i="3"/>
  <c r="BI317" i="3"/>
  <c r="BH317" i="3"/>
  <c r="BG317" i="3"/>
  <c r="BF317" i="3"/>
  <c r="T317" i="3"/>
  <c r="R317" i="3"/>
  <c r="P317" i="3"/>
  <c r="BK317" i="3"/>
  <c r="BK315" i="3" s="1"/>
  <c r="J315" i="3" s="1"/>
  <c r="J67" i="3" s="1"/>
  <c r="J317" i="3"/>
  <c r="BE317" i="3" s="1"/>
  <c r="BI316" i="3"/>
  <c r="BH316" i="3"/>
  <c r="BG316" i="3"/>
  <c r="BF316" i="3"/>
  <c r="T316" i="3"/>
  <c r="R316" i="3"/>
  <c r="R315" i="3" s="1"/>
  <c r="P316" i="3"/>
  <c r="BK316" i="3"/>
  <c r="J316" i="3"/>
  <c r="BE316" i="3"/>
  <c r="BI299" i="3"/>
  <c r="BH299" i="3"/>
  <c r="BG299" i="3"/>
  <c r="BF299" i="3"/>
  <c r="T299" i="3"/>
  <c r="R299" i="3"/>
  <c r="P299" i="3"/>
  <c r="BK299" i="3"/>
  <c r="J299" i="3"/>
  <c r="BE299" i="3"/>
  <c r="BI293" i="3"/>
  <c r="BH293" i="3"/>
  <c r="BG293" i="3"/>
  <c r="BF293" i="3"/>
  <c r="T293" i="3"/>
  <c r="R293" i="3"/>
  <c r="P293" i="3"/>
  <c r="BK293" i="3"/>
  <c r="J293" i="3"/>
  <c r="BE293" i="3"/>
  <c r="BI290" i="3"/>
  <c r="BH290" i="3"/>
  <c r="BG290" i="3"/>
  <c r="BF290" i="3"/>
  <c r="T290" i="3"/>
  <c r="R290" i="3"/>
  <c r="P290" i="3"/>
  <c r="BK290" i="3"/>
  <c r="J290" i="3"/>
  <c r="BE290" i="3"/>
  <c r="BI284" i="3"/>
  <c r="BH284" i="3"/>
  <c r="BG284" i="3"/>
  <c r="BF284" i="3"/>
  <c r="T284" i="3"/>
  <c r="R284" i="3"/>
  <c r="P284" i="3"/>
  <c r="BK284" i="3"/>
  <c r="J284" i="3"/>
  <c r="BE284" i="3" s="1"/>
  <c r="BI280" i="3"/>
  <c r="BH280" i="3"/>
  <c r="BG280" i="3"/>
  <c r="BF280" i="3"/>
  <c r="T280" i="3"/>
  <c r="R280" i="3"/>
  <c r="P280" i="3"/>
  <c r="P262" i="3" s="1"/>
  <c r="BK280" i="3"/>
  <c r="J280" i="3"/>
  <c r="BE280" i="3"/>
  <c r="BI275" i="3"/>
  <c r="BH275" i="3"/>
  <c r="BG275" i="3"/>
  <c r="BF275" i="3"/>
  <c r="T275" i="3"/>
  <c r="R275" i="3"/>
  <c r="R262" i="3" s="1"/>
  <c r="P275" i="3"/>
  <c r="BK275" i="3"/>
  <c r="J275" i="3"/>
  <c r="BE275" i="3"/>
  <c r="BI263" i="3"/>
  <c r="BH263" i="3"/>
  <c r="BG263" i="3"/>
  <c r="BF263" i="3"/>
  <c r="T263" i="3"/>
  <c r="T262" i="3" s="1"/>
  <c r="R263" i="3"/>
  <c r="P263" i="3"/>
  <c r="BK263" i="3"/>
  <c r="BK262" i="3"/>
  <c r="J262" i="3" s="1"/>
  <c r="J66" i="3" s="1"/>
  <c r="J263" i="3"/>
  <c r="BE263" i="3"/>
  <c r="BI257" i="3"/>
  <c r="BH257" i="3"/>
  <c r="BG257" i="3"/>
  <c r="BF257" i="3"/>
  <c r="T257" i="3"/>
  <c r="T256" i="3" s="1"/>
  <c r="R257" i="3"/>
  <c r="R256" i="3"/>
  <c r="P257" i="3"/>
  <c r="P256" i="3"/>
  <c r="BK257" i="3"/>
  <c r="BK256" i="3"/>
  <c r="J256" i="3" s="1"/>
  <c r="J257" i="3"/>
  <c r="BE257" i="3"/>
  <c r="J65" i="3"/>
  <c r="BI255" i="3"/>
  <c r="BH255" i="3"/>
  <c r="BG255" i="3"/>
  <c r="BF255" i="3"/>
  <c r="T255" i="3"/>
  <c r="R255" i="3"/>
  <c r="P255" i="3"/>
  <c r="BK255" i="3"/>
  <c r="J255" i="3"/>
  <c r="BE255" i="3"/>
  <c r="BI254" i="3"/>
  <c r="BH254" i="3"/>
  <c r="BG254" i="3"/>
  <c r="BF254" i="3"/>
  <c r="T254" i="3"/>
  <c r="R254" i="3"/>
  <c r="P254" i="3"/>
  <c r="BK254" i="3"/>
  <c r="J254" i="3"/>
  <c r="BE254" i="3"/>
  <c r="BI253" i="3"/>
  <c r="BH253" i="3"/>
  <c r="BG253" i="3"/>
  <c r="BF253" i="3"/>
  <c r="T253" i="3"/>
  <c r="R253" i="3"/>
  <c r="P253" i="3"/>
  <c r="BK253" i="3"/>
  <c r="J253" i="3"/>
  <c r="BE253" i="3"/>
  <c r="BI250" i="3"/>
  <c r="BH250" i="3"/>
  <c r="BG250" i="3"/>
  <c r="BF250" i="3"/>
  <c r="T250" i="3"/>
  <c r="R250" i="3"/>
  <c r="P250" i="3"/>
  <c r="BK250" i="3"/>
  <c r="J250" i="3"/>
  <c r="BE250" i="3"/>
  <c r="BI247" i="3"/>
  <c r="BH247" i="3"/>
  <c r="BG247" i="3"/>
  <c r="BF247" i="3"/>
  <c r="T247" i="3"/>
  <c r="R247" i="3"/>
  <c r="P247" i="3"/>
  <c r="BK247" i="3"/>
  <c r="J247" i="3"/>
  <c r="BE247" i="3"/>
  <c r="BI244" i="3"/>
  <c r="BH244" i="3"/>
  <c r="BG244" i="3"/>
  <c r="BF244" i="3"/>
  <c r="T244" i="3"/>
  <c r="R244" i="3"/>
  <c r="R239" i="3" s="1"/>
  <c r="P244" i="3"/>
  <c r="P239" i="3" s="1"/>
  <c r="BK244" i="3"/>
  <c r="J244" i="3"/>
  <c r="BE244" i="3"/>
  <c r="BI240" i="3"/>
  <c r="BH240" i="3"/>
  <c r="BG240" i="3"/>
  <c r="BF240" i="3"/>
  <c r="T240" i="3"/>
  <c r="T239" i="3"/>
  <c r="R240" i="3"/>
  <c r="P240" i="3"/>
  <c r="BK240" i="3"/>
  <c r="BK239" i="3"/>
  <c r="J239" i="3" s="1"/>
  <c r="J64" i="3" s="1"/>
  <c r="J240" i="3"/>
  <c r="BE240" i="3"/>
  <c r="BI237" i="3"/>
  <c r="BH237" i="3"/>
  <c r="BG237" i="3"/>
  <c r="BF237" i="3"/>
  <c r="T237" i="3"/>
  <c r="R237" i="3"/>
  <c r="R224" i="3" s="1"/>
  <c r="P237" i="3"/>
  <c r="P224" i="3" s="1"/>
  <c r="BK237" i="3"/>
  <c r="J237" i="3"/>
  <c r="BE237" i="3"/>
  <c r="BI225" i="3"/>
  <c r="BH225" i="3"/>
  <c r="BG225" i="3"/>
  <c r="BF225" i="3"/>
  <c r="T225" i="3"/>
  <c r="T224" i="3" s="1"/>
  <c r="R225" i="3"/>
  <c r="P225" i="3"/>
  <c r="BK225" i="3"/>
  <c r="BK224" i="3"/>
  <c r="J224" i="3" s="1"/>
  <c r="J63" i="3" s="1"/>
  <c r="J225" i="3"/>
  <c r="BE225" i="3" s="1"/>
  <c r="BI220" i="3"/>
  <c r="BH220" i="3"/>
  <c r="BG220" i="3"/>
  <c r="BF220" i="3"/>
  <c r="T220" i="3"/>
  <c r="T219" i="3"/>
  <c r="R220" i="3"/>
  <c r="R219" i="3" s="1"/>
  <c r="P220" i="3"/>
  <c r="P219" i="3"/>
  <c r="BK220" i="3"/>
  <c r="BK219" i="3"/>
  <c r="J219" i="3" s="1"/>
  <c r="J62" i="3" s="1"/>
  <c r="J220" i="3"/>
  <c r="BE220" i="3" s="1"/>
  <c r="BI207" i="3"/>
  <c r="BH207" i="3"/>
  <c r="BG207" i="3"/>
  <c r="BF207" i="3"/>
  <c r="T207" i="3"/>
  <c r="R207" i="3"/>
  <c r="P207" i="3"/>
  <c r="BK207" i="3"/>
  <c r="J207" i="3"/>
  <c r="BE207" i="3"/>
  <c r="BI182" i="3"/>
  <c r="BH182" i="3"/>
  <c r="BG182" i="3"/>
  <c r="BF182" i="3"/>
  <c r="T182" i="3"/>
  <c r="R182" i="3"/>
  <c r="P182" i="3"/>
  <c r="BK182" i="3"/>
  <c r="J182" i="3"/>
  <c r="BE182" i="3"/>
  <c r="BI178" i="3"/>
  <c r="BH178" i="3"/>
  <c r="BG178" i="3"/>
  <c r="BF178" i="3"/>
  <c r="T178" i="3"/>
  <c r="R178" i="3"/>
  <c r="P178" i="3"/>
  <c r="BK178" i="3"/>
  <c r="J178" i="3"/>
  <c r="BE178" i="3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/>
  <c r="BI152" i="3"/>
  <c r="BH152" i="3"/>
  <c r="BG152" i="3"/>
  <c r="BF152" i="3"/>
  <c r="T152" i="3"/>
  <c r="R152" i="3"/>
  <c r="P152" i="3"/>
  <c r="BK152" i="3"/>
  <c r="J152" i="3"/>
  <c r="BE152" i="3"/>
  <c r="BI139" i="3"/>
  <c r="BH139" i="3"/>
  <c r="BG139" i="3"/>
  <c r="BF139" i="3"/>
  <c r="T139" i="3"/>
  <c r="R139" i="3"/>
  <c r="P139" i="3"/>
  <c r="BK139" i="3"/>
  <c r="J139" i="3"/>
  <c r="BE139" i="3"/>
  <c r="BI126" i="3"/>
  <c r="BH126" i="3"/>
  <c r="BG126" i="3"/>
  <c r="BF126" i="3"/>
  <c r="T126" i="3"/>
  <c r="R126" i="3"/>
  <c r="P126" i="3"/>
  <c r="BK126" i="3"/>
  <c r="J126" i="3"/>
  <c r="BE126" i="3"/>
  <c r="BI124" i="3"/>
  <c r="BH124" i="3"/>
  <c r="BG124" i="3"/>
  <c r="BF124" i="3"/>
  <c r="T124" i="3"/>
  <c r="R124" i="3"/>
  <c r="P124" i="3"/>
  <c r="BK124" i="3"/>
  <c r="J124" i="3"/>
  <c r="BE124" i="3"/>
  <c r="BI112" i="3"/>
  <c r="BH112" i="3"/>
  <c r="BG112" i="3"/>
  <c r="BF112" i="3"/>
  <c r="T112" i="3"/>
  <c r="R112" i="3"/>
  <c r="P112" i="3"/>
  <c r="BK112" i="3"/>
  <c r="J112" i="3"/>
  <c r="BE112" i="3"/>
  <c r="BI110" i="3"/>
  <c r="BH110" i="3"/>
  <c r="BG110" i="3"/>
  <c r="BF110" i="3"/>
  <c r="T110" i="3"/>
  <c r="R110" i="3"/>
  <c r="P110" i="3"/>
  <c r="BK110" i="3"/>
  <c r="J110" i="3"/>
  <c r="BE110" i="3"/>
  <c r="BI98" i="3"/>
  <c r="BH98" i="3"/>
  <c r="BG98" i="3"/>
  <c r="F35" i="3"/>
  <c r="BB56" i="1" s="1"/>
  <c r="BF98" i="3"/>
  <c r="T98" i="3"/>
  <c r="T97" i="3"/>
  <c r="R98" i="3"/>
  <c r="R97" i="3"/>
  <c r="P98" i="3"/>
  <c r="P97" i="3" s="1"/>
  <c r="BK98" i="3"/>
  <c r="J98" i="3"/>
  <c r="BE98" i="3" s="1"/>
  <c r="J91" i="3"/>
  <c r="F91" i="3"/>
  <c r="F89" i="3"/>
  <c r="E87" i="3"/>
  <c r="J54" i="3"/>
  <c r="F54" i="3"/>
  <c r="F52" i="3"/>
  <c r="E50" i="3"/>
  <c r="J24" i="3"/>
  <c r="E24" i="3"/>
  <c r="J23" i="3"/>
  <c r="J18" i="3"/>
  <c r="E18" i="3"/>
  <c r="F92" i="3"/>
  <c r="F55" i="3"/>
  <c r="J17" i="3"/>
  <c r="J12" i="3"/>
  <c r="J89" i="3" s="1"/>
  <c r="J52" i="3"/>
  <c r="E7" i="3"/>
  <c r="E85" i="3" s="1"/>
  <c r="E48" i="3"/>
  <c r="J37" i="2"/>
  <c r="J36" i="2"/>
  <c r="AY55" i="1" s="1"/>
  <c r="J35" i="2"/>
  <c r="AX55" i="1"/>
  <c r="BI864" i="2"/>
  <c r="BH864" i="2"/>
  <c r="BG864" i="2"/>
  <c r="BF864" i="2"/>
  <c r="T864" i="2"/>
  <c r="R864" i="2"/>
  <c r="P864" i="2"/>
  <c r="BK864" i="2"/>
  <c r="J864" i="2"/>
  <c r="BE864" i="2" s="1"/>
  <c r="BI860" i="2"/>
  <c r="BH860" i="2"/>
  <c r="BG860" i="2"/>
  <c r="BF860" i="2"/>
  <c r="T860" i="2"/>
  <c r="R860" i="2"/>
  <c r="P860" i="2"/>
  <c r="BK860" i="2"/>
  <c r="J860" i="2"/>
  <c r="BE860" i="2" s="1"/>
  <c r="BI859" i="2"/>
  <c r="BH859" i="2"/>
  <c r="BG859" i="2"/>
  <c r="BF859" i="2"/>
  <c r="T859" i="2"/>
  <c r="R859" i="2"/>
  <c r="P859" i="2"/>
  <c r="BK859" i="2"/>
  <c r="J859" i="2"/>
  <c r="BE859" i="2" s="1"/>
  <c r="BI858" i="2"/>
  <c r="BH858" i="2"/>
  <c r="BG858" i="2"/>
  <c r="BF858" i="2"/>
  <c r="T858" i="2"/>
  <c r="R858" i="2"/>
  <c r="P858" i="2"/>
  <c r="BK858" i="2"/>
  <c r="J858" i="2"/>
  <c r="BE858" i="2"/>
  <c r="BI857" i="2"/>
  <c r="BH857" i="2"/>
  <c r="BG857" i="2"/>
  <c r="BF857" i="2"/>
  <c r="T857" i="2"/>
  <c r="R857" i="2"/>
  <c r="P857" i="2"/>
  <c r="BK857" i="2"/>
  <c r="J857" i="2"/>
  <c r="BE857" i="2" s="1"/>
  <c r="BI856" i="2"/>
  <c r="BH856" i="2"/>
  <c r="BG856" i="2"/>
  <c r="BF856" i="2"/>
  <c r="T856" i="2"/>
  <c r="R856" i="2"/>
  <c r="P856" i="2"/>
  <c r="BK856" i="2"/>
  <c r="J856" i="2"/>
  <c r="BE856" i="2"/>
  <c r="BI850" i="2"/>
  <c r="BH850" i="2"/>
  <c r="BG850" i="2"/>
  <c r="BF850" i="2"/>
  <c r="T850" i="2"/>
  <c r="R850" i="2"/>
  <c r="P850" i="2"/>
  <c r="BK850" i="2"/>
  <c r="J850" i="2"/>
  <c r="BE850" i="2" s="1"/>
  <c r="BI849" i="2"/>
  <c r="BH849" i="2"/>
  <c r="BG849" i="2"/>
  <c r="BF849" i="2"/>
  <c r="T849" i="2"/>
  <c r="R849" i="2"/>
  <c r="P849" i="2"/>
  <c r="BK849" i="2"/>
  <c r="J849" i="2"/>
  <c r="BE849" i="2"/>
  <c r="BI848" i="2"/>
  <c r="BH848" i="2"/>
  <c r="BG848" i="2"/>
  <c r="BF848" i="2"/>
  <c r="T848" i="2"/>
  <c r="R848" i="2"/>
  <c r="P848" i="2"/>
  <c r="BK848" i="2"/>
  <c r="J848" i="2"/>
  <c r="BE848" i="2" s="1"/>
  <c r="BI847" i="2"/>
  <c r="BH847" i="2"/>
  <c r="BG847" i="2"/>
  <c r="BF847" i="2"/>
  <c r="T847" i="2"/>
  <c r="R847" i="2"/>
  <c r="P847" i="2"/>
  <c r="BK847" i="2"/>
  <c r="J847" i="2"/>
  <c r="BE847" i="2"/>
  <c r="BI846" i="2"/>
  <c r="BH846" i="2"/>
  <c r="BG846" i="2"/>
  <c r="BF846" i="2"/>
  <c r="T846" i="2"/>
  <c r="R846" i="2"/>
  <c r="P846" i="2"/>
  <c r="BK846" i="2"/>
  <c r="J846" i="2"/>
  <c r="BE846" i="2" s="1"/>
  <c r="BI836" i="2"/>
  <c r="BH836" i="2"/>
  <c r="BG836" i="2"/>
  <c r="BF836" i="2"/>
  <c r="T836" i="2"/>
  <c r="R836" i="2"/>
  <c r="P836" i="2"/>
  <c r="BK836" i="2"/>
  <c r="J836" i="2"/>
  <c r="BE836" i="2"/>
  <c r="BI835" i="2"/>
  <c r="BH835" i="2"/>
  <c r="BG835" i="2"/>
  <c r="BF835" i="2"/>
  <c r="T835" i="2"/>
  <c r="R835" i="2"/>
  <c r="P835" i="2"/>
  <c r="BK835" i="2"/>
  <c r="BK834" i="2" s="1"/>
  <c r="J834" i="2" s="1"/>
  <c r="J81" i="2" s="1"/>
  <c r="J835" i="2"/>
  <c r="BE835" i="2"/>
  <c r="BI833" i="2"/>
  <c r="BH833" i="2"/>
  <c r="BG833" i="2"/>
  <c r="BF833" i="2"/>
  <c r="T833" i="2"/>
  <c r="R833" i="2"/>
  <c r="P833" i="2"/>
  <c r="BK833" i="2"/>
  <c r="J833" i="2"/>
  <c r="BE833" i="2" s="1"/>
  <c r="BI832" i="2"/>
  <c r="BH832" i="2"/>
  <c r="BG832" i="2"/>
  <c r="BF832" i="2"/>
  <c r="T832" i="2"/>
  <c r="R832" i="2"/>
  <c r="P832" i="2"/>
  <c r="BK832" i="2"/>
  <c r="J832" i="2"/>
  <c r="BE832" i="2"/>
  <c r="BI830" i="2"/>
  <c r="BH830" i="2"/>
  <c r="BG830" i="2"/>
  <c r="BF830" i="2"/>
  <c r="T830" i="2"/>
  <c r="R830" i="2"/>
  <c r="P830" i="2"/>
  <c r="BK830" i="2"/>
  <c r="BK816" i="2" s="1"/>
  <c r="J830" i="2"/>
  <c r="BE830" i="2" s="1"/>
  <c r="BI826" i="2"/>
  <c r="BH826" i="2"/>
  <c r="BG826" i="2"/>
  <c r="BF826" i="2"/>
  <c r="T826" i="2"/>
  <c r="R826" i="2"/>
  <c r="P826" i="2"/>
  <c r="BK826" i="2"/>
  <c r="J826" i="2"/>
  <c r="BE826" i="2"/>
  <c r="BI823" i="2"/>
  <c r="BH823" i="2"/>
  <c r="BG823" i="2"/>
  <c r="BF823" i="2"/>
  <c r="T823" i="2"/>
  <c r="R823" i="2"/>
  <c r="P823" i="2"/>
  <c r="BK823" i="2"/>
  <c r="J823" i="2"/>
  <c r="BE823" i="2" s="1"/>
  <c r="BI818" i="2"/>
  <c r="BH818" i="2"/>
  <c r="BG818" i="2"/>
  <c r="BF818" i="2"/>
  <c r="T818" i="2"/>
  <c r="R818" i="2"/>
  <c r="P818" i="2"/>
  <c r="BK818" i="2"/>
  <c r="J818" i="2"/>
  <c r="BE818" i="2"/>
  <c r="BI817" i="2"/>
  <c r="BH817" i="2"/>
  <c r="BG817" i="2"/>
  <c r="BF817" i="2"/>
  <c r="T817" i="2"/>
  <c r="T816" i="2" s="1"/>
  <c r="R817" i="2"/>
  <c r="R816" i="2" s="1"/>
  <c r="P817" i="2"/>
  <c r="BK817" i="2"/>
  <c r="J816" i="2"/>
  <c r="J817" i="2"/>
  <c r="BE817" i="2"/>
  <c r="J80" i="2"/>
  <c r="BI811" i="2"/>
  <c r="BH811" i="2"/>
  <c r="BG811" i="2"/>
  <c r="BF811" i="2"/>
  <c r="T811" i="2"/>
  <c r="R811" i="2"/>
  <c r="P811" i="2"/>
  <c r="P809" i="2" s="1"/>
  <c r="BK811" i="2"/>
  <c r="J811" i="2"/>
  <c r="BE811" i="2" s="1"/>
  <c r="BI810" i="2"/>
  <c r="BH810" i="2"/>
  <c r="BG810" i="2"/>
  <c r="BF810" i="2"/>
  <c r="T810" i="2"/>
  <c r="T809" i="2" s="1"/>
  <c r="R810" i="2"/>
  <c r="R809" i="2" s="1"/>
  <c r="P810" i="2"/>
  <c r="BK810" i="2"/>
  <c r="J810" i="2"/>
  <c r="BE810" i="2"/>
  <c r="BI808" i="2"/>
  <c r="BH808" i="2"/>
  <c r="BG808" i="2"/>
  <c r="BF808" i="2"/>
  <c r="T808" i="2"/>
  <c r="R808" i="2"/>
  <c r="P808" i="2"/>
  <c r="BK808" i="2"/>
  <c r="J808" i="2"/>
  <c r="BE808" i="2"/>
  <c r="BI804" i="2"/>
  <c r="BH804" i="2"/>
  <c r="BG804" i="2"/>
  <c r="BF804" i="2"/>
  <c r="T804" i="2"/>
  <c r="R804" i="2"/>
  <c r="P804" i="2"/>
  <c r="BK804" i="2"/>
  <c r="J804" i="2"/>
  <c r="BE804" i="2" s="1"/>
  <c r="BI796" i="2"/>
  <c r="BH796" i="2"/>
  <c r="BG796" i="2"/>
  <c r="BF796" i="2"/>
  <c r="T796" i="2"/>
  <c r="R796" i="2"/>
  <c r="P796" i="2"/>
  <c r="BK796" i="2"/>
  <c r="J796" i="2"/>
  <c r="BE796" i="2" s="1"/>
  <c r="BI793" i="2"/>
  <c r="BH793" i="2"/>
  <c r="BG793" i="2"/>
  <c r="BF793" i="2"/>
  <c r="T793" i="2"/>
  <c r="R793" i="2"/>
  <c r="P793" i="2"/>
  <c r="BK793" i="2"/>
  <c r="J793" i="2"/>
  <c r="BE793" i="2" s="1"/>
  <c r="BI788" i="2"/>
  <c r="BH788" i="2"/>
  <c r="BG788" i="2"/>
  <c r="BF788" i="2"/>
  <c r="T788" i="2"/>
  <c r="R788" i="2"/>
  <c r="P788" i="2"/>
  <c r="BK788" i="2"/>
  <c r="J788" i="2"/>
  <c r="BE788" i="2"/>
  <c r="BI785" i="2"/>
  <c r="BH785" i="2"/>
  <c r="BG785" i="2"/>
  <c r="BF785" i="2"/>
  <c r="T785" i="2"/>
  <c r="R785" i="2"/>
  <c r="P785" i="2"/>
  <c r="BK785" i="2"/>
  <c r="J785" i="2"/>
  <c r="BE785" i="2" s="1"/>
  <c r="BI780" i="2"/>
  <c r="BH780" i="2"/>
  <c r="BG780" i="2"/>
  <c r="BF780" i="2"/>
  <c r="T780" i="2"/>
  <c r="R780" i="2"/>
  <c r="P780" i="2"/>
  <c r="BK780" i="2"/>
  <c r="J780" i="2"/>
  <c r="BE780" i="2"/>
  <c r="BI776" i="2"/>
  <c r="BH776" i="2"/>
  <c r="BG776" i="2"/>
  <c r="BF776" i="2"/>
  <c r="T776" i="2"/>
  <c r="R776" i="2"/>
  <c r="P776" i="2"/>
  <c r="BK776" i="2"/>
  <c r="J776" i="2"/>
  <c r="BE776" i="2" s="1"/>
  <c r="BI768" i="2"/>
  <c r="BH768" i="2"/>
  <c r="BG768" i="2"/>
  <c r="BF768" i="2"/>
  <c r="T768" i="2"/>
  <c r="R768" i="2"/>
  <c r="P768" i="2"/>
  <c r="BK768" i="2"/>
  <c r="J768" i="2"/>
  <c r="BE768" i="2"/>
  <c r="BI758" i="2"/>
  <c r="BH758" i="2"/>
  <c r="BG758" i="2"/>
  <c r="BF758" i="2"/>
  <c r="T758" i="2"/>
  <c r="R758" i="2"/>
  <c r="P758" i="2"/>
  <c r="BK758" i="2"/>
  <c r="J758" i="2"/>
  <c r="BE758" i="2" s="1"/>
  <c r="BI747" i="2"/>
  <c r="BH747" i="2"/>
  <c r="BG747" i="2"/>
  <c r="BF747" i="2"/>
  <c r="T747" i="2"/>
  <c r="R747" i="2"/>
  <c r="P747" i="2"/>
  <c r="BK747" i="2"/>
  <c r="J747" i="2"/>
  <c r="BE747" i="2"/>
  <c r="BI742" i="2"/>
  <c r="BH742" i="2"/>
  <c r="BG742" i="2"/>
  <c r="BF742" i="2"/>
  <c r="T742" i="2"/>
  <c r="R742" i="2"/>
  <c r="P742" i="2"/>
  <c r="BK742" i="2"/>
  <c r="J742" i="2"/>
  <c r="BE742" i="2" s="1"/>
  <c r="BI735" i="2"/>
  <c r="BH735" i="2"/>
  <c r="BG735" i="2"/>
  <c r="BF735" i="2"/>
  <c r="T735" i="2"/>
  <c r="R735" i="2"/>
  <c r="P735" i="2"/>
  <c r="BK735" i="2"/>
  <c r="J735" i="2"/>
  <c r="BE735" i="2"/>
  <c r="BI731" i="2"/>
  <c r="BH731" i="2"/>
  <c r="BG731" i="2"/>
  <c r="BF731" i="2"/>
  <c r="T731" i="2"/>
  <c r="R731" i="2"/>
  <c r="P731" i="2"/>
  <c r="BK731" i="2"/>
  <c r="J731" i="2"/>
  <c r="BE731" i="2" s="1"/>
  <c r="BI730" i="2"/>
  <c r="BH730" i="2"/>
  <c r="BG730" i="2"/>
  <c r="BF730" i="2"/>
  <c r="T730" i="2"/>
  <c r="R730" i="2"/>
  <c r="P730" i="2"/>
  <c r="BK730" i="2"/>
  <c r="J730" i="2"/>
  <c r="BE730" i="2" s="1"/>
  <c r="BI720" i="2"/>
  <c r="BH720" i="2"/>
  <c r="BG720" i="2"/>
  <c r="BF720" i="2"/>
  <c r="T720" i="2"/>
  <c r="R720" i="2"/>
  <c r="P720" i="2"/>
  <c r="BK720" i="2"/>
  <c r="J720" i="2"/>
  <c r="BE720" i="2" s="1"/>
  <c r="BI710" i="2"/>
  <c r="BH710" i="2"/>
  <c r="BG710" i="2"/>
  <c r="BF710" i="2"/>
  <c r="T710" i="2"/>
  <c r="R710" i="2"/>
  <c r="P710" i="2"/>
  <c r="BK710" i="2"/>
  <c r="J710" i="2"/>
  <c r="BE710" i="2"/>
  <c r="BI699" i="2"/>
  <c r="BH699" i="2"/>
  <c r="BG699" i="2"/>
  <c r="BF699" i="2"/>
  <c r="T699" i="2"/>
  <c r="R699" i="2"/>
  <c r="P699" i="2"/>
  <c r="BK699" i="2"/>
  <c r="J699" i="2"/>
  <c r="BE699" i="2" s="1"/>
  <c r="BI689" i="2"/>
  <c r="BH689" i="2"/>
  <c r="BG689" i="2"/>
  <c r="BF689" i="2"/>
  <c r="T689" i="2"/>
  <c r="R689" i="2"/>
  <c r="P689" i="2"/>
  <c r="BK689" i="2"/>
  <c r="J689" i="2"/>
  <c r="BE689" i="2" s="1"/>
  <c r="BI685" i="2"/>
  <c r="BH685" i="2"/>
  <c r="BG685" i="2"/>
  <c r="BF685" i="2"/>
  <c r="T685" i="2"/>
  <c r="R685" i="2"/>
  <c r="R684" i="2" s="1"/>
  <c r="P685" i="2"/>
  <c r="BK685" i="2"/>
  <c r="J685" i="2"/>
  <c r="BE685" i="2"/>
  <c r="BI683" i="2"/>
  <c r="BH683" i="2"/>
  <c r="BG683" i="2"/>
  <c r="BF683" i="2"/>
  <c r="T683" i="2"/>
  <c r="R683" i="2"/>
  <c r="P683" i="2"/>
  <c r="BK683" i="2"/>
  <c r="J683" i="2"/>
  <c r="BE683" i="2" s="1"/>
  <c r="BI680" i="2"/>
  <c r="BH680" i="2"/>
  <c r="BG680" i="2"/>
  <c r="BF680" i="2"/>
  <c r="T680" i="2"/>
  <c r="R680" i="2"/>
  <c r="P680" i="2"/>
  <c r="BK680" i="2"/>
  <c r="J680" i="2"/>
  <c r="BE680" i="2"/>
  <c r="BI679" i="2"/>
  <c r="BH679" i="2"/>
  <c r="BG679" i="2"/>
  <c r="BF679" i="2"/>
  <c r="T679" i="2"/>
  <c r="R679" i="2"/>
  <c r="P679" i="2"/>
  <c r="BK679" i="2"/>
  <c r="J679" i="2"/>
  <c r="BE679" i="2" s="1"/>
  <c r="BI675" i="2"/>
  <c r="BH675" i="2"/>
  <c r="BG675" i="2"/>
  <c r="BF675" i="2"/>
  <c r="T675" i="2"/>
  <c r="R675" i="2"/>
  <c r="P675" i="2"/>
  <c r="BK675" i="2"/>
  <c r="J675" i="2"/>
  <c r="BE675" i="2"/>
  <c r="BI672" i="2"/>
  <c r="BH672" i="2"/>
  <c r="BG672" i="2"/>
  <c r="BF672" i="2"/>
  <c r="T672" i="2"/>
  <c r="R672" i="2"/>
  <c r="P672" i="2"/>
  <c r="BK672" i="2"/>
  <c r="BK652" i="2" s="1"/>
  <c r="J672" i="2"/>
  <c r="BE672" i="2" s="1"/>
  <c r="BI669" i="2"/>
  <c r="BH669" i="2"/>
  <c r="BG669" i="2"/>
  <c r="BF669" i="2"/>
  <c r="T669" i="2"/>
  <c r="R669" i="2"/>
  <c r="P669" i="2"/>
  <c r="BK669" i="2"/>
  <c r="J669" i="2"/>
  <c r="BE669" i="2"/>
  <c r="BI659" i="2"/>
  <c r="BH659" i="2"/>
  <c r="BG659" i="2"/>
  <c r="BF659" i="2"/>
  <c r="T659" i="2"/>
  <c r="R659" i="2"/>
  <c r="P659" i="2"/>
  <c r="BK659" i="2"/>
  <c r="J659" i="2"/>
  <c r="BE659" i="2" s="1"/>
  <c r="BI656" i="2"/>
  <c r="BH656" i="2"/>
  <c r="BG656" i="2"/>
  <c r="BF656" i="2"/>
  <c r="T656" i="2"/>
  <c r="R656" i="2"/>
  <c r="P656" i="2"/>
  <c r="BK656" i="2"/>
  <c r="J656" i="2"/>
  <c r="BE656" i="2"/>
  <c r="BI653" i="2"/>
  <c r="BH653" i="2"/>
  <c r="BG653" i="2"/>
  <c r="BF653" i="2"/>
  <c r="T653" i="2"/>
  <c r="T652" i="2" s="1"/>
  <c r="R653" i="2"/>
  <c r="R652" i="2" s="1"/>
  <c r="P653" i="2"/>
  <c r="BK653" i="2"/>
  <c r="J652" i="2"/>
  <c r="J653" i="2"/>
  <c r="BE653" i="2"/>
  <c r="J77" i="2"/>
  <c r="BI651" i="2"/>
  <c r="BH651" i="2"/>
  <c r="BG651" i="2"/>
  <c r="BF651" i="2"/>
  <c r="T651" i="2"/>
  <c r="R651" i="2"/>
  <c r="P651" i="2"/>
  <c r="P649" i="2" s="1"/>
  <c r="BK651" i="2"/>
  <c r="J651" i="2"/>
  <c r="BE651" i="2" s="1"/>
  <c r="BI650" i="2"/>
  <c r="BH650" i="2"/>
  <c r="BG650" i="2"/>
  <c r="BF650" i="2"/>
  <c r="T650" i="2"/>
  <c r="T649" i="2" s="1"/>
  <c r="R650" i="2"/>
  <c r="R649" i="2" s="1"/>
  <c r="P650" i="2"/>
  <c r="BK650" i="2"/>
  <c r="J650" i="2"/>
  <c r="BE650" i="2"/>
  <c r="BI648" i="2"/>
  <c r="BH648" i="2"/>
  <c r="BG648" i="2"/>
  <c r="BF648" i="2"/>
  <c r="T648" i="2"/>
  <c r="R648" i="2"/>
  <c r="P648" i="2"/>
  <c r="BK648" i="2"/>
  <c r="J648" i="2"/>
  <c r="BE648" i="2"/>
  <c r="BI647" i="2"/>
  <c r="BH647" i="2"/>
  <c r="BG647" i="2"/>
  <c r="BF647" i="2"/>
  <c r="T647" i="2"/>
  <c r="R647" i="2"/>
  <c r="P647" i="2"/>
  <c r="BK647" i="2"/>
  <c r="J647" i="2"/>
  <c r="BE647" i="2" s="1"/>
  <c r="BI646" i="2"/>
  <c r="BH646" i="2"/>
  <c r="BG646" i="2"/>
  <c r="BF646" i="2"/>
  <c r="T646" i="2"/>
  <c r="R646" i="2"/>
  <c r="P646" i="2"/>
  <c r="BK646" i="2"/>
  <c r="J646" i="2"/>
  <c r="BE646" i="2" s="1"/>
  <c r="BI645" i="2"/>
  <c r="BH645" i="2"/>
  <c r="BG645" i="2"/>
  <c r="BF645" i="2"/>
  <c r="T645" i="2"/>
  <c r="T644" i="2" s="1"/>
  <c r="R645" i="2"/>
  <c r="R644" i="2" s="1"/>
  <c r="P645" i="2"/>
  <c r="BK645" i="2"/>
  <c r="J645" i="2"/>
  <c r="BE645" i="2"/>
  <c r="BI643" i="2"/>
  <c r="BH643" i="2"/>
  <c r="BG643" i="2"/>
  <c r="BF643" i="2"/>
  <c r="T643" i="2"/>
  <c r="R643" i="2"/>
  <c r="P643" i="2"/>
  <c r="BK643" i="2"/>
  <c r="J643" i="2"/>
  <c r="BE643" i="2" s="1"/>
  <c r="BI641" i="2"/>
  <c r="BH641" i="2"/>
  <c r="BG641" i="2"/>
  <c r="BF641" i="2"/>
  <c r="T641" i="2"/>
  <c r="R641" i="2"/>
  <c r="R636" i="2" s="1"/>
  <c r="P641" i="2"/>
  <c r="BK641" i="2"/>
  <c r="J641" i="2"/>
  <c r="BE641" i="2"/>
  <c r="BI637" i="2"/>
  <c r="BH637" i="2"/>
  <c r="BG637" i="2"/>
  <c r="BF637" i="2"/>
  <c r="T637" i="2"/>
  <c r="T636" i="2" s="1"/>
  <c r="R637" i="2"/>
  <c r="P637" i="2"/>
  <c r="BK637" i="2"/>
  <c r="BK636" i="2" s="1"/>
  <c r="J636" i="2" s="1"/>
  <c r="J74" i="2" s="1"/>
  <c r="J637" i="2"/>
  <c r="BE637" i="2"/>
  <c r="BI635" i="2"/>
  <c r="BH635" i="2"/>
  <c r="BG635" i="2"/>
  <c r="BF635" i="2"/>
  <c r="T635" i="2"/>
  <c r="R635" i="2"/>
  <c r="P635" i="2"/>
  <c r="BK635" i="2"/>
  <c r="J635" i="2"/>
  <c r="BE635" i="2" s="1"/>
  <c r="BI634" i="2"/>
  <c r="BH634" i="2"/>
  <c r="BG634" i="2"/>
  <c r="BF634" i="2"/>
  <c r="T634" i="2"/>
  <c r="R634" i="2"/>
  <c r="R623" i="2" s="1"/>
  <c r="P634" i="2"/>
  <c r="BK634" i="2"/>
  <c r="J634" i="2"/>
  <c r="BE634" i="2" s="1"/>
  <c r="BI629" i="2"/>
  <c r="BH629" i="2"/>
  <c r="BG629" i="2"/>
  <c r="BF629" i="2"/>
  <c r="T629" i="2"/>
  <c r="R629" i="2"/>
  <c r="P629" i="2"/>
  <c r="BK629" i="2"/>
  <c r="J629" i="2"/>
  <c r="BE629" i="2" s="1"/>
  <c r="BI624" i="2"/>
  <c r="BH624" i="2"/>
  <c r="BG624" i="2"/>
  <c r="BF624" i="2"/>
  <c r="T624" i="2"/>
  <c r="T623" i="2" s="1"/>
  <c r="R624" i="2"/>
  <c r="P624" i="2"/>
  <c r="BK624" i="2"/>
  <c r="BK623" i="2" s="1"/>
  <c r="J624" i="2"/>
  <c r="BE624" i="2" s="1"/>
  <c r="BI621" i="2"/>
  <c r="BH621" i="2"/>
  <c r="BG621" i="2"/>
  <c r="BF621" i="2"/>
  <c r="T621" i="2"/>
  <c r="T620" i="2" s="1"/>
  <c r="R621" i="2"/>
  <c r="R620" i="2" s="1"/>
  <c r="P621" i="2"/>
  <c r="P620" i="2" s="1"/>
  <c r="BK621" i="2"/>
  <c r="BK620" i="2"/>
  <c r="J620" i="2"/>
  <c r="J621" i="2"/>
  <c r="BE621" i="2"/>
  <c r="J71" i="2"/>
  <c r="BI619" i="2"/>
  <c r="BH619" i="2"/>
  <c r="BG619" i="2"/>
  <c r="BF619" i="2"/>
  <c r="T619" i="2"/>
  <c r="R619" i="2"/>
  <c r="P619" i="2"/>
  <c r="BK619" i="2"/>
  <c r="J619" i="2"/>
  <c r="BE619" i="2" s="1"/>
  <c r="BI617" i="2"/>
  <c r="BH617" i="2"/>
  <c r="BG617" i="2"/>
  <c r="BF617" i="2"/>
  <c r="T617" i="2"/>
  <c r="R617" i="2"/>
  <c r="P617" i="2"/>
  <c r="BK617" i="2"/>
  <c r="J617" i="2"/>
  <c r="BE617" i="2"/>
  <c r="BI616" i="2"/>
  <c r="BH616" i="2"/>
  <c r="BG616" i="2"/>
  <c r="BF616" i="2"/>
  <c r="T616" i="2"/>
  <c r="T614" i="2" s="1"/>
  <c r="R616" i="2"/>
  <c r="P616" i="2"/>
  <c r="BK616" i="2"/>
  <c r="J616" i="2"/>
  <c r="BE616" i="2" s="1"/>
  <c r="BI615" i="2"/>
  <c r="BH615" i="2"/>
  <c r="BG615" i="2"/>
  <c r="BF615" i="2"/>
  <c r="T615" i="2"/>
  <c r="R615" i="2"/>
  <c r="P615" i="2"/>
  <c r="P614" i="2" s="1"/>
  <c r="BK615" i="2"/>
  <c r="J615" i="2"/>
  <c r="BE615" i="2"/>
  <c r="BI613" i="2"/>
  <c r="BH613" i="2"/>
  <c r="BG613" i="2"/>
  <c r="BF613" i="2"/>
  <c r="T613" i="2"/>
  <c r="R613" i="2"/>
  <c r="P613" i="2"/>
  <c r="BK613" i="2"/>
  <c r="J613" i="2"/>
  <c r="BE613" i="2" s="1"/>
  <c r="BI612" i="2"/>
  <c r="BH612" i="2"/>
  <c r="BG612" i="2"/>
  <c r="BF612" i="2"/>
  <c r="T612" i="2"/>
  <c r="R612" i="2"/>
  <c r="P612" i="2"/>
  <c r="BK612" i="2"/>
  <c r="J612" i="2"/>
  <c r="BE612" i="2" s="1"/>
  <c r="BI608" i="2"/>
  <c r="BH608" i="2"/>
  <c r="BG608" i="2"/>
  <c r="BF608" i="2"/>
  <c r="T608" i="2"/>
  <c r="R608" i="2"/>
  <c r="R603" i="2" s="1"/>
  <c r="P608" i="2"/>
  <c r="BK608" i="2"/>
  <c r="J608" i="2"/>
  <c r="BE608" i="2"/>
  <c r="BI604" i="2"/>
  <c r="BH604" i="2"/>
  <c r="BG604" i="2"/>
  <c r="BF604" i="2"/>
  <c r="T604" i="2"/>
  <c r="R604" i="2"/>
  <c r="P604" i="2"/>
  <c r="BK604" i="2"/>
  <c r="BK603" i="2"/>
  <c r="J603" i="2"/>
  <c r="J69" i="2" s="1"/>
  <c r="J604" i="2"/>
  <c r="BE604" i="2"/>
  <c r="BI600" i="2"/>
  <c r="BH600" i="2"/>
  <c r="BG600" i="2"/>
  <c r="BF600" i="2"/>
  <c r="T600" i="2"/>
  <c r="R600" i="2"/>
  <c r="P600" i="2"/>
  <c r="BK600" i="2"/>
  <c r="J600" i="2"/>
  <c r="BE600" i="2" s="1"/>
  <c r="BI586" i="2"/>
  <c r="BH586" i="2"/>
  <c r="BG586" i="2"/>
  <c r="BF586" i="2"/>
  <c r="T586" i="2"/>
  <c r="R586" i="2"/>
  <c r="P586" i="2"/>
  <c r="BK586" i="2"/>
  <c r="J586" i="2"/>
  <c r="BE586" i="2"/>
  <c r="BI581" i="2"/>
  <c r="BH581" i="2"/>
  <c r="BG581" i="2"/>
  <c r="BF581" i="2"/>
  <c r="T581" i="2"/>
  <c r="R581" i="2"/>
  <c r="P581" i="2"/>
  <c r="BK581" i="2"/>
  <c r="J581" i="2"/>
  <c r="BE581" i="2" s="1"/>
  <c r="BI577" i="2"/>
  <c r="BH577" i="2"/>
  <c r="BG577" i="2"/>
  <c r="BF577" i="2"/>
  <c r="T577" i="2"/>
  <c r="R577" i="2"/>
  <c r="P577" i="2"/>
  <c r="BK577" i="2"/>
  <c r="J577" i="2"/>
  <c r="BE577" i="2"/>
  <c r="BI573" i="2"/>
  <c r="BH573" i="2"/>
  <c r="BG573" i="2"/>
  <c r="BF573" i="2"/>
  <c r="T573" i="2"/>
  <c r="R573" i="2"/>
  <c r="P573" i="2"/>
  <c r="BK573" i="2"/>
  <c r="J573" i="2"/>
  <c r="BE573" i="2" s="1"/>
  <c r="BI572" i="2"/>
  <c r="BH572" i="2"/>
  <c r="BG572" i="2"/>
  <c r="BF572" i="2"/>
  <c r="T572" i="2"/>
  <c r="R572" i="2"/>
  <c r="R571" i="2" s="1"/>
  <c r="P572" i="2"/>
  <c r="P571" i="2" s="1"/>
  <c r="BK572" i="2"/>
  <c r="BK571" i="2" s="1"/>
  <c r="J571" i="2" s="1"/>
  <c r="J68" i="2" s="1"/>
  <c r="J572" i="2"/>
  <c r="BE572" i="2"/>
  <c r="BI570" i="2"/>
  <c r="BH570" i="2"/>
  <c r="BG570" i="2"/>
  <c r="BF570" i="2"/>
  <c r="T570" i="2"/>
  <c r="R570" i="2"/>
  <c r="P570" i="2"/>
  <c r="BK570" i="2"/>
  <c r="J570" i="2"/>
  <c r="BE570" i="2" s="1"/>
  <c r="BI566" i="2"/>
  <c r="BH566" i="2"/>
  <c r="BG566" i="2"/>
  <c r="BF566" i="2"/>
  <c r="T566" i="2"/>
  <c r="T565" i="2" s="1"/>
  <c r="R566" i="2"/>
  <c r="R565" i="2"/>
  <c r="P566" i="2"/>
  <c r="BK566" i="2"/>
  <c r="BK565" i="2"/>
  <c r="J565" i="2"/>
  <c r="J67" i="2" s="1"/>
  <c r="J566" i="2"/>
  <c r="BE566" i="2"/>
  <c r="BI564" i="2"/>
  <c r="BH564" i="2"/>
  <c r="BG564" i="2"/>
  <c r="BF564" i="2"/>
  <c r="T564" i="2"/>
  <c r="R564" i="2"/>
  <c r="P564" i="2"/>
  <c r="BK564" i="2"/>
  <c r="J564" i="2"/>
  <c r="BE564" i="2" s="1"/>
  <c r="BI561" i="2"/>
  <c r="BH561" i="2"/>
  <c r="BG561" i="2"/>
  <c r="BF561" i="2"/>
  <c r="T561" i="2"/>
  <c r="R561" i="2"/>
  <c r="P561" i="2"/>
  <c r="BK561" i="2"/>
  <c r="J561" i="2"/>
  <c r="BE561" i="2"/>
  <c r="BI556" i="2"/>
  <c r="BH556" i="2"/>
  <c r="BG556" i="2"/>
  <c r="BF556" i="2"/>
  <c r="T556" i="2"/>
  <c r="R556" i="2"/>
  <c r="P556" i="2"/>
  <c r="BK556" i="2"/>
  <c r="J556" i="2"/>
  <c r="BE556" i="2" s="1"/>
  <c r="BI555" i="2"/>
  <c r="BH555" i="2"/>
  <c r="BG555" i="2"/>
  <c r="BF555" i="2"/>
  <c r="T555" i="2"/>
  <c r="R555" i="2"/>
  <c r="P555" i="2"/>
  <c r="BK555" i="2"/>
  <c r="J555" i="2"/>
  <c r="BE555" i="2"/>
  <c r="BI554" i="2"/>
  <c r="BH554" i="2"/>
  <c r="BG554" i="2"/>
  <c r="BF554" i="2"/>
  <c r="T554" i="2"/>
  <c r="R554" i="2"/>
  <c r="P554" i="2"/>
  <c r="BK554" i="2"/>
  <c r="J554" i="2"/>
  <c r="BE554" i="2" s="1"/>
  <c r="BI553" i="2"/>
  <c r="BH553" i="2"/>
  <c r="BG553" i="2"/>
  <c r="BF553" i="2"/>
  <c r="T553" i="2"/>
  <c r="R553" i="2"/>
  <c r="P553" i="2"/>
  <c r="BK553" i="2"/>
  <c r="J553" i="2"/>
  <c r="BE553" i="2"/>
  <c r="BI552" i="2"/>
  <c r="BH552" i="2"/>
  <c r="BG552" i="2"/>
  <c r="BF552" i="2"/>
  <c r="T552" i="2"/>
  <c r="T535" i="2" s="1"/>
  <c r="R552" i="2"/>
  <c r="P552" i="2"/>
  <c r="BK552" i="2"/>
  <c r="J552" i="2"/>
  <c r="BE552" i="2" s="1"/>
  <c r="BI548" i="2"/>
  <c r="BH548" i="2"/>
  <c r="BG548" i="2"/>
  <c r="BF548" i="2"/>
  <c r="T548" i="2"/>
  <c r="R548" i="2"/>
  <c r="P548" i="2"/>
  <c r="BK548" i="2"/>
  <c r="J548" i="2"/>
  <c r="BE548" i="2"/>
  <c r="BI537" i="2"/>
  <c r="BH537" i="2"/>
  <c r="BG537" i="2"/>
  <c r="BF537" i="2"/>
  <c r="T537" i="2"/>
  <c r="R537" i="2"/>
  <c r="P537" i="2"/>
  <c r="BK537" i="2"/>
  <c r="J537" i="2"/>
  <c r="BE537" i="2" s="1"/>
  <c r="BI536" i="2"/>
  <c r="BH536" i="2"/>
  <c r="BG536" i="2"/>
  <c r="BF536" i="2"/>
  <c r="T536" i="2"/>
  <c r="R536" i="2"/>
  <c r="R535" i="2" s="1"/>
  <c r="P536" i="2"/>
  <c r="BK536" i="2"/>
  <c r="BK535" i="2" s="1"/>
  <c r="J535" i="2" s="1"/>
  <c r="J66" i="2" s="1"/>
  <c r="J536" i="2"/>
  <c r="BE536" i="2"/>
  <c r="BI530" i="2"/>
  <c r="BH530" i="2"/>
  <c r="BG530" i="2"/>
  <c r="BF530" i="2"/>
  <c r="T530" i="2"/>
  <c r="T529" i="2" s="1"/>
  <c r="R530" i="2"/>
  <c r="R529" i="2" s="1"/>
  <c r="P530" i="2"/>
  <c r="P529" i="2"/>
  <c r="BK530" i="2"/>
  <c r="BK529" i="2" s="1"/>
  <c r="J529" i="2"/>
  <c r="J65" i="2" s="1"/>
  <c r="J530" i="2"/>
  <c r="BE530" i="2"/>
  <c r="BI520" i="2"/>
  <c r="BH520" i="2"/>
  <c r="BG520" i="2"/>
  <c r="BF520" i="2"/>
  <c r="T520" i="2"/>
  <c r="R520" i="2"/>
  <c r="R515" i="2" s="1"/>
  <c r="P520" i="2"/>
  <c r="BK520" i="2"/>
  <c r="J520" i="2"/>
  <c r="BE520" i="2"/>
  <c r="BI516" i="2"/>
  <c r="BH516" i="2"/>
  <c r="BG516" i="2"/>
  <c r="BF516" i="2"/>
  <c r="T516" i="2"/>
  <c r="R516" i="2"/>
  <c r="P516" i="2"/>
  <c r="BK516" i="2"/>
  <c r="BK515" i="2"/>
  <c r="J515" i="2" s="1"/>
  <c r="J64" i="2" s="1"/>
  <c r="J516" i="2"/>
  <c r="BE516" i="2"/>
  <c r="BI512" i="2"/>
  <c r="BH512" i="2"/>
  <c r="BG512" i="2"/>
  <c r="BF512" i="2"/>
  <c r="T512" i="2"/>
  <c r="R512" i="2"/>
  <c r="P512" i="2"/>
  <c r="BK512" i="2"/>
  <c r="J512" i="2"/>
  <c r="BE512" i="2" s="1"/>
  <c r="BI480" i="2"/>
  <c r="BH480" i="2"/>
  <c r="BG480" i="2"/>
  <c r="BF480" i="2"/>
  <c r="T480" i="2"/>
  <c r="R480" i="2"/>
  <c r="P480" i="2"/>
  <c r="BK480" i="2"/>
  <c r="J480" i="2"/>
  <c r="BE480" i="2" s="1"/>
  <c r="BI479" i="2"/>
  <c r="BH479" i="2"/>
  <c r="BG479" i="2"/>
  <c r="BF479" i="2"/>
  <c r="T479" i="2"/>
  <c r="R479" i="2"/>
  <c r="P479" i="2"/>
  <c r="BK479" i="2"/>
  <c r="J479" i="2"/>
  <c r="BE479" i="2" s="1"/>
  <c r="BI475" i="2"/>
  <c r="BH475" i="2"/>
  <c r="BG475" i="2"/>
  <c r="BF475" i="2"/>
  <c r="T475" i="2"/>
  <c r="R475" i="2"/>
  <c r="P475" i="2"/>
  <c r="BK475" i="2"/>
  <c r="J475" i="2"/>
  <c r="BE475" i="2"/>
  <c r="BI474" i="2"/>
  <c r="BH474" i="2"/>
  <c r="BG474" i="2"/>
  <c r="BF474" i="2"/>
  <c r="T474" i="2"/>
  <c r="R474" i="2"/>
  <c r="P474" i="2"/>
  <c r="BK474" i="2"/>
  <c r="J474" i="2"/>
  <c r="BE474" i="2" s="1"/>
  <c r="BI470" i="2"/>
  <c r="BH470" i="2"/>
  <c r="BG470" i="2"/>
  <c r="BF470" i="2"/>
  <c r="T470" i="2"/>
  <c r="R470" i="2"/>
  <c r="P470" i="2"/>
  <c r="BK470" i="2"/>
  <c r="J470" i="2"/>
  <c r="BE470" i="2" s="1"/>
  <c r="BI457" i="2"/>
  <c r="BH457" i="2"/>
  <c r="BG457" i="2"/>
  <c r="BF457" i="2"/>
  <c r="T457" i="2"/>
  <c r="R457" i="2"/>
  <c r="P457" i="2"/>
  <c r="BK457" i="2"/>
  <c r="J457" i="2"/>
  <c r="BE457" i="2" s="1"/>
  <c r="BI444" i="2"/>
  <c r="BH444" i="2"/>
  <c r="BG444" i="2"/>
  <c r="BF444" i="2"/>
  <c r="T444" i="2"/>
  <c r="R444" i="2"/>
  <c r="P444" i="2"/>
  <c r="BK444" i="2"/>
  <c r="J444" i="2"/>
  <c r="BE444" i="2"/>
  <c r="BI443" i="2"/>
  <c r="BH443" i="2"/>
  <c r="BG443" i="2"/>
  <c r="BF443" i="2"/>
  <c r="T443" i="2"/>
  <c r="R443" i="2"/>
  <c r="P443" i="2"/>
  <c r="BK443" i="2"/>
  <c r="J443" i="2"/>
  <c r="BE443" i="2" s="1"/>
  <c r="BI435" i="2"/>
  <c r="BH435" i="2"/>
  <c r="BG435" i="2"/>
  <c r="BF435" i="2"/>
  <c r="T435" i="2"/>
  <c r="R435" i="2"/>
  <c r="P435" i="2"/>
  <c r="BK435" i="2"/>
  <c r="J435" i="2"/>
  <c r="BE435" i="2"/>
  <c r="BI426" i="2"/>
  <c r="BH426" i="2"/>
  <c r="BG426" i="2"/>
  <c r="BF426" i="2"/>
  <c r="T426" i="2"/>
  <c r="R426" i="2"/>
  <c r="P426" i="2"/>
  <c r="BK426" i="2"/>
  <c r="J426" i="2"/>
  <c r="BE426" i="2" s="1"/>
  <c r="BI424" i="2"/>
  <c r="BH424" i="2"/>
  <c r="BG424" i="2"/>
  <c r="BF424" i="2"/>
  <c r="T424" i="2"/>
  <c r="R424" i="2"/>
  <c r="P424" i="2"/>
  <c r="BK424" i="2"/>
  <c r="J424" i="2"/>
  <c r="BE424" i="2"/>
  <c r="BI422" i="2"/>
  <c r="BH422" i="2"/>
  <c r="BG422" i="2"/>
  <c r="BF422" i="2"/>
  <c r="T422" i="2"/>
  <c r="R422" i="2"/>
  <c r="P422" i="2"/>
  <c r="BK422" i="2"/>
  <c r="J422" i="2"/>
  <c r="BE422" i="2" s="1"/>
  <c r="BI420" i="2"/>
  <c r="BH420" i="2"/>
  <c r="BG420" i="2"/>
  <c r="BF420" i="2"/>
  <c r="T420" i="2"/>
  <c r="R420" i="2"/>
  <c r="P420" i="2"/>
  <c r="BK420" i="2"/>
  <c r="J420" i="2"/>
  <c r="BE420" i="2"/>
  <c r="BI343" i="2"/>
  <c r="BH343" i="2"/>
  <c r="BG343" i="2"/>
  <c r="BF343" i="2"/>
  <c r="T343" i="2"/>
  <c r="R343" i="2"/>
  <c r="P343" i="2"/>
  <c r="BK343" i="2"/>
  <c r="J343" i="2"/>
  <c r="BE343" i="2" s="1"/>
  <c r="BI341" i="2"/>
  <c r="BH341" i="2"/>
  <c r="BG341" i="2"/>
  <c r="BF341" i="2"/>
  <c r="T341" i="2"/>
  <c r="R341" i="2"/>
  <c r="P341" i="2"/>
  <c r="BK341" i="2"/>
  <c r="J341" i="2"/>
  <c r="BE341" i="2"/>
  <c r="BI330" i="2"/>
  <c r="BH330" i="2"/>
  <c r="BG330" i="2"/>
  <c r="BF330" i="2"/>
  <c r="T330" i="2"/>
  <c r="R330" i="2"/>
  <c r="P330" i="2"/>
  <c r="BK330" i="2"/>
  <c r="J330" i="2"/>
  <c r="BE330" i="2" s="1"/>
  <c r="BI329" i="2"/>
  <c r="BH329" i="2"/>
  <c r="BG329" i="2"/>
  <c r="BF329" i="2"/>
  <c r="T329" i="2"/>
  <c r="R329" i="2"/>
  <c r="P329" i="2"/>
  <c r="BK329" i="2"/>
  <c r="J329" i="2"/>
  <c r="BE329" i="2" s="1"/>
  <c r="BI326" i="2"/>
  <c r="BH326" i="2"/>
  <c r="BG326" i="2"/>
  <c r="BF326" i="2"/>
  <c r="T326" i="2"/>
  <c r="R326" i="2"/>
  <c r="P326" i="2"/>
  <c r="BK326" i="2"/>
  <c r="J326" i="2"/>
  <c r="BE326" i="2" s="1"/>
  <c r="BI323" i="2"/>
  <c r="BH323" i="2"/>
  <c r="BG323" i="2"/>
  <c r="BF323" i="2"/>
  <c r="T323" i="2"/>
  <c r="R323" i="2"/>
  <c r="P323" i="2"/>
  <c r="BK323" i="2"/>
  <c r="J323" i="2"/>
  <c r="BE323" i="2"/>
  <c r="BI309" i="2"/>
  <c r="BH309" i="2"/>
  <c r="BG309" i="2"/>
  <c r="BF309" i="2"/>
  <c r="T309" i="2"/>
  <c r="R309" i="2"/>
  <c r="P309" i="2"/>
  <c r="BK309" i="2"/>
  <c r="J309" i="2"/>
  <c r="BE309" i="2" s="1"/>
  <c r="BI307" i="2"/>
  <c r="BH307" i="2"/>
  <c r="BG307" i="2"/>
  <c r="BF307" i="2"/>
  <c r="T307" i="2"/>
  <c r="R307" i="2"/>
  <c r="P307" i="2"/>
  <c r="BK307" i="2"/>
  <c r="J307" i="2"/>
  <c r="BE307" i="2" s="1"/>
  <c r="BI284" i="2"/>
  <c r="BH284" i="2"/>
  <c r="BG284" i="2"/>
  <c r="BF284" i="2"/>
  <c r="T284" i="2"/>
  <c r="R284" i="2"/>
  <c r="P284" i="2"/>
  <c r="BK284" i="2"/>
  <c r="J284" i="2"/>
  <c r="BE284" i="2" s="1"/>
  <c r="BI281" i="2"/>
  <c r="BH281" i="2"/>
  <c r="BG281" i="2"/>
  <c r="BF281" i="2"/>
  <c r="T281" i="2"/>
  <c r="R281" i="2"/>
  <c r="P281" i="2"/>
  <c r="BK281" i="2"/>
  <c r="J281" i="2"/>
  <c r="BE281" i="2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R274" i="2"/>
  <c r="P274" i="2"/>
  <c r="BK274" i="2"/>
  <c r="J274" i="2"/>
  <c r="BE274" i="2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T246" i="2"/>
  <c r="R246" i="2"/>
  <c r="P246" i="2"/>
  <c r="BK246" i="2"/>
  <c r="J246" i="2"/>
  <c r="BE246" i="2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P216" i="2"/>
  <c r="BK216" i="2"/>
  <c r="J216" i="2"/>
  <c r="BE216" i="2"/>
  <c r="BI193" i="2"/>
  <c r="BH193" i="2"/>
  <c r="BG193" i="2"/>
  <c r="BF193" i="2"/>
  <c r="T193" i="2"/>
  <c r="R193" i="2"/>
  <c r="P193" i="2"/>
  <c r="BK193" i="2"/>
  <c r="J193" i="2"/>
  <c r="BE193" i="2" s="1"/>
  <c r="BI163" i="2"/>
  <c r="BH163" i="2"/>
  <c r="BG163" i="2"/>
  <c r="BF163" i="2"/>
  <c r="T163" i="2"/>
  <c r="R163" i="2"/>
  <c r="P163" i="2"/>
  <c r="BK163" i="2"/>
  <c r="J163" i="2"/>
  <c r="BE163" i="2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 s="1"/>
  <c r="BI134" i="2"/>
  <c r="BH134" i="2"/>
  <c r="BG134" i="2"/>
  <c r="BF134" i="2"/>
  <c r="T134" i="2"/>
  <c r="R134" i="2"/>
  <c r="P134" i="2"/>
  <c r="BK134" i="2"/>
  <c r="J134" i="2"/>
  <c r="BE134" i="2" s="1"/>
  <c r="BI122" i="2"/>
  <c r="BH122" i="2"/>
  <c r="BG122" i="2"/>
  <c r="BF122" i="2"/>
  <c r="T122" i="2"/>
  <c r="R122" i="2"/>
  <c r="P122" i="2"/>
  <c r="BK122" i="2"/>
  <c r="BK117" i="2" s="1"/>
  <c r="J117" i="2" s="1"/>
  <c r="J63" i="2" s="1"/>
  <c r="J122" i="2"/>
  <c r="BE122" i="2" s="1"/>
  <c r="BI121" i="2"/>
  <c r="BH121" i="2"/>
  <c r="BG121" i="2"/>
  <c r="BF121" i="2"/>
  <c r="T121" i="2"/>
  <c r="R121" i="2"/>
  <c r="P121" i="2"/>
  <c r="BK121" i="2"/>
  <c r="J121" i="2"/>
  <c r="BE121" i="2"/>
  <c r="BI118" i="2"/>
  <c r="BH118" i="2"/>
  <c r="BG118" i="2"/>
  <c r="BF118" i="2"/>
  <c r="T118" i="2"/>
  <c r="R118" i="2"/>
  <c r="P118" i="2"/>
  <c r="BK118" i="2"/>
  <c r="J118" i="2"/>
  <c r="BE118" i="2"/>
  <c r="BI113" i="2"/>
  <c r="BH113" i="2"/>
  <c r="BG113" i="2"/>
  <c r="BF113" i="2"/>
  <c r="T113" i="2"/>
  <c r="T112" i="2" s="1"/>
  <c r="R113" i="2"/>
  <c r="R112" i="2"/>
  <c r="P113" i="2"/>
  <c r="P112" i="2" s="1"/>
  <c r="BK113" i="2"/>
  <c r="BK112" i="2"/>
  <c r="J112" i="2" s="1"/>
  <c r="J62" i="2" s="1"/>
  <c r="J113" i="2"/>
  <c r="BE113" i="2"/>
  <c r="BI108" i="2"/>
  <c r="BH108" i="2"/>
  <c r="BG108" i="2"/>
  <c r="BF108" i="2"/>
  <c r="J34" i="2" s="1"/>
  <c r="AW55" i="1" s="1"/>
  <c r="T108" i="2"/>
  <c r="R108" i="2"/>
  <c r="P108" i="2"/>
  <c r="BK108" i="2"/>
  <c r="J108" i="2"/>
  <c r="BE108" i="2" s="1"/>
  <c r="BI104" i="2"/>
  <c r="F37" i="2" s="1"/>
  <c r="BD55" i="1" s="1"/>
  <c r="BH104" i="2"/>
  <c r="BG104" i="2"/>
  <c r="BF104" i="2"/>
  <c r="T104" i="2"/>
  <c r="T103" i="2" s="1"/>
  <c r="R104" i="2"/>
  <c r="R103" i="2" s="1"/>
  <c r="P104" i="2"/>
  <c r="P103" i="2" s="1"/>
  <c r="BK104" i="2"/>
  <c r="BK103" i="2" s="1"/>
  <c r="J103" i="2" s="1"/>
  <c r="J61" i="2" s="1"/>
  <c r="J104" i="2"/>
  <c r="BE104" i="2"/>
  <c r="J97" i="2"/>
  <c r="F97" i="2"/>
  <c r="F95" i="2"/>
  <c r="E93" i="2"/>
  <c r="J54" i="2"/>
  <c r="F54" i="2"/>
  <c r="F52" i="2"/>
  <c r="E50" i="2"/>
  <c r="J24" i="2"/>
  <c r="E24" i="2"/>
  <c r="J98" i="2"/>
  <c r="J55" i="2"/>
  <c r="J23" i="2"/>
  <c r="J18" i="2"/>
  <c r="E18" i="2"/>
  <c r="F98" i="2"/>
  <c r="F55" i="2"/>
  <c r="J17" i="2"/>
  <c r="J12" i="2"/>
  <c r="J52" i="2" s="1"/>
  <c r="J95" i="2"/>
  <c r="E7" i="2"/>
  <c r="E91" i="2" s="1"/>
  <c r="E48" i="2"/>
  <c r="AS54" i="1"/>
  <c r="L50" i="1"/>
  <c r="AM50" i="1"/>
  <c r="AM49" i="1"/>
  <c r="L49" i="1"/>
  <c r="AM47" i="1"/>
  <c r="L47" i="1"/>
  <c r="L45" i="1"/>
  <c r="L44" i="1"/>
  <c r="BK644" i="2" l="1"/>
  <c r="J644" i="2" s="1"/>
  <c r="J75" i="2" s="1"/>
  <c r="F35" i="4"/>
  <c r="BB57" i="1" s="1"/>
  <c r="F33" i="4"/>
  <c r="AZ57" i="1" s="1"/>
  <c r="F33" i="2"/>
  <c r="AZ55" i="1" s="1"/>
  <c r="J623" i="2"/>
  <c r="J73" i="2" s="1"/>
  <c r="F33" i="3"/>
  <c r="AZ56" i="1" s="1"/>
  <c r="J33" i="3"/>
  <c r="AV56" i="1" s="1"/>
  <c r="P325" i="3"/>
  <c r="J81" i="4"/>
  <c r="J60" i="4" s="1"/>
  <c r="BK80" i="4"/>
  <c r="J80" i="4" s="1"/>
  <c r="T117" i="2"/>
  <c r="T102" i="2" s="1"/>
  <c r="T101" i="2" s="1"/>
  <c r="T515" i="2"/>
  <c r="T684" i="2"/>
  <c r="T622" i="2" s="1"/>
  <c r="R96" i="3"/>
  <c r="P81" i="4"/>
  <c r="P80" i="4" s="1"/>
  <c r="AU57" i="1" s="1"/>
  <c r="F34" i="2"/>
  <c r="BA55" i="1" s="1"/>
  <c r="P535" i="2"/>
  <c r="BK614" i="2"/>
  <c r="J614" i="2" s="1"/>
  <c r="J70" i="2" s="1"/>
  <c r="P834" i="2"/>
  <c r="T96" i="3"/>
  <c r="T95" i="3" s="1"/>
  <c r="F36" i="3"/>
  <c r="BC56" i="1" s="1"/>
  <c r="J326" i="3"/>
  <c r="J70" i="3" s="1"/>
  <c r="F36" i="2"/>
  <c r="BC55" i="1" s="1"/>
  <c r="P565" i="2"/>
  <c r="P623" i="2"/>
  <c r="BK684" i="2"/>
  <c r="J684" i="2" s="1"/>
  <c r="J78" i="2" s="1"/>
  <c r="R437" i="3"/>
  <c r="R325" i="3" s="1"/>
  <c r="J92" i="3"/>
  <c r="J55" i="3"/>
  <c r="F35" i="2"/>
  <c r="BB55" i="1" s="1"/>
  <c r="BB54" i="1" s="1"/>
  <c r="T571" i="2"/>
  <c r="P603" i="2"/>
  <c r="P652" i="2"/>
  <c r="P816" i="2"/>
  <c r="T834" i="2"/>
  <c r="BK97" i="3"/>
  <c r="J34" i="3"/>
  <c r="AW56" i="1" s="1"/>
  <c r="F34" i="3"/>
  <c r="BA56" i="1" s="1"/>
  <c r="J33" i="4"/>
  <c r="AV57" i="1" s="1"/>
  <c r="AT57" i="1" s="1"/>
  <c r="P315" i="3"/>
  <c r="P96" i="3" s="1"/>
  <c r="P95" i="3" s="1"/>
  <c r="AU56" i="1" s="1"/>
  <c r="BK102" i="2"/>
  <c r="R614" i="2"/>
  <c r="P636" i="2"/>
  <c r="P644" i="2"/>
  <c r="BK649" i="2"/>
  <c r="J649" i="2" s="1"/>
  <c r="J76" i="2" s="1"/>
  <c r="P684" i="2"/>
  <c r="BK809" i="2"/>
  <c r="J809" i="2" s="1"/>
  <c r="J79" i="2" s="1"/>
  <c r="R834" i="2"/>
  <c r="R622" i="2" s="1"/>
  <c r="F37" i="3"/>
  <c r="BD56" i="1" s="1"/>
  <c r="BK477" i="3"/>
  <c r="J477" i="3" s="1"/>
  <c r="J74" i="3" s="1"/>
  <c r="F37" i="4"/>
  <c r="BD57" i="1" s="1"/>
  <c r="J33" i="2"/>
  <c r="AV55" i="1" s="1"/>
  <c r="AT55" i="1" s="1"/>
  <c r="R117" i="2"/>
  <c r="R102" i="2" s="1"/>
  <c r="P117" i="2"/>
  <c r="P102" i="2" s="1"/>
  <c r="P515" i="2"/>
  <c r="T603" i="2"/>
  <c r="BC54" i="1" l="1"/>
  <c r="AT56" i="1"/>
  <c r="BD54" i="1"/>
  <c r="W33" i="1" s="1"/>
  <c r="R101" i="2"/>
  <c r="J102" i="2"/>
  <c r="J60" i="2" s="1"/>
  <c r="P622" i="2"/>
  <c r="J59" i="4"/>
  <c r="J30" i="4"/>
  <c r="BK622" i="2"/>
  <c r="J622" i="2" s="1"/>
  <c r="J72" i="2" s="1"/>
  <c r="W32" i="1"/>
  <c r="AY54" i="1"/>
  <c r="BA54" i="1"/>
  <c r="W31" i="1"/>
  <c r="AX54" i="1"/>
  <c r="BK325" i="3"/>
  <c r="J325" i="3" s="1"/>
  <c r="J69" i="3" s="1"/>
  <c r="AZ54" i="1"/>
  <c r="P101" i="2"/>
  <c r="AU55" i="1" s="1"/>
  <c r="AU54" i="1" s="1"/>
  <c r="J97" i="3"/>
  <c r="J61" i="3" s="1"/>
  <c r="BK96" i="3"/>
  <c r="R95" i="3"/>
  <c r="AG57" i="1" l="1"/>
  <c r="AN57" i="1" s="1"/>
  <c r="J39" i="4"/>
  <c r="AV54" i="1"/>
  <c r="W29" i="1"/>
  <c r="BK101" i="2"/>
  <c r="J101" i="2" s="1"/>
  <c r="AW54" i="1"/>
  <c r="AK30" i="1" s="1"/>
  <c r="W30" i="1"/>
  <c r="BK95" i="3"/>
  <c r="J95" i="3" s="1"/>
  <c r="J96" i="3"/>
  <c r="J60" i="3" s="1"/>
  <c r="AT54" i="1" l="1"/>
  <c r="AK29" i="1"/>
  <c r="J59" i="3"/>
  <c r="J30" i="3"/>
  <c r="J30" i="2"/>
  <c r="J59" i="2"/>
  <c r="AG56" i="1" l="1"/>
  <c r="AN56" i="1" s="1"/>
  <c r="J39" i="3"/>
  <c r="AG55" i="1"/>
  <c r="J39" i="2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<sst xmlns="http://schemas.openxmlformats.org/spreadsheetml/2006/main" count="12546" uniqueCount="1443">
  <si>
    <t>Export Komplet</t>
  </si>
  <si>
    <t/>
  </si>
  <si>
    <t>2.0</t>
  </si>
  <si>
    <t>ZAMOK</t>
  </si>
  <si>
    <t>False</t>
  </si>
  <si>
    <t>{d13671c7-1951-40a1-a497-792fe4dc811c}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</si>
  <si>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</si>
  <si>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</si>
  <si>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</si>
  <si>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</si>
  <si>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</si>
  <si>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</si>
  <si>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</si>
  <si>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</si>
  <si>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2019009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</si>
  <si>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</si>
  <si>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</si>
  <si>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Havlíčkova 4, Opava</t>
  </si>
  <si>
    <t>KSO:</t>
  </si>
  <si>
    <t>CC-CZ:</t>
  </si>
  <si>
    <t>Místo:</t>
  </si>
  <si>
    <t xml:space="preserve">Opava, Havlíčkova 4, k.ú. Předměstí, par.č. 174/1 </t>
  </si>
  <si>
    <t>Datum:</t>
  </si>
  <si>
    <t>11. 2. 2019</t>
  </si>
  <si>
    <t>Zadavatel:</t>
  </si>
  <si>
    <t>IČ:</t>
  </si>
  <si>
    <t>Statutární město Opava, odbor investic</t>
  </si>
  <si>
    <t>DIČ:</t>
  </si>
  <si>
    <t>Uchazeč:</t>
  </si>
  <si>
    <t>Vyplň údaj</t>
  </si>
  <si>
    <t>Projektant:</t>
  </si>
  <si>
    <t>Ing. Jan Pospíšil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</si>
  <si>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</si>
  <si>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</si>
  <si>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</si>
  <si>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</si>
  <si>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</si>
  <si>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</si>
  <si>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</si>
  <si>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</si>
  <si>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</si>
  <si>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</si>
  <si>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</si>
  <si>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</si>
  <si>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</si>
  <si>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</si>
  <si>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</si>
  <si>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</si>
  <si>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</si>
  <si>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</si>
  <si>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</si>
  <si>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</si>
  <si>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</si>
  <si>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</si>
  <si>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</si>
  <si>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</si>
  <si>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</si>
  <si>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</si>
  <si>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</si>
  <si>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</si>
  <si>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</si>
  <si>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</si>
  <si>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</si>
  <si>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</si>
  <si>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</si>
  <si>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</si>
  <si>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</si>
  <si>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</si>
  <si>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</si>
  <si>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</si>
  <si>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</si>
  <si>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</si>
  <si>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</si>
  <si>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</si>
  <si>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</si>
  <si>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</si>
  <si>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Zateplení fasády a půdního prostoru  </t>
  </si>
  <si>
    <t>STA</t>
  </si>
  <si>
    <t>1</t>
  </si>
  <si>
    <t>{932fc056-6f93-402c-b48f-60a9f0724531}</t>
  </si>
  <si>
    <t>2</t>
  </si>
  <si>
    <t>02</t>
  </si>
  <si>
    <t>Výměna výplní otvorů</t>
  </si>
  <si>
    <t>{3358ef78-b8f8-495a-9786-40b8e951b71b}</t>
  </si>
  <si>
    <t>VON</t>
  </si>
  <si>
    <t>Vedlejší a ostatní náklady</t>
  </si>
  <si>
    <t>{e0c9a48e-6e93-4af6-8b35-7dbb6c5963d1}</t>
  </si>
  <si>
    <t>KRYCÍ LIST SOUPISU PRACÍ</t>
  </si>
  <si>
    <t>Objekt:</t>
  </si>
  <si>
    <t xml:space="preserve">01 - Zateplení fasády a půdního prostoru 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</si>
  <si>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</si>
  <si>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</si>
  <si>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</si>
  <si>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</si>
  <si>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</si>
  <si>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</si>
  <si>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</si>
  <si>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</si>
  <si>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</si>
  <si>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</si>
  <si>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</si>
  <si>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</si>
  <si>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</si>
  <si>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</si>
  <si>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98 - Demolice a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</si>
  <si>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</si>
  <si>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</si>
  <si>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</si>
  <si>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</si>
  <si>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</si>
  <si>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</si>
  <si>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</si>
  <si>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</si>
  <si>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</si>
  <si>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</si>
  <si>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</si>
  <si>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</si>
  <si>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</si>
  <si>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</si>
  <si>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</si>
  <si>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</si>
  <si>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</si>
  <si>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</si>
  <si>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</si>
  <si>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</si>
  <si>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</si>
  <si>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</si>
  <si>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</si>
  <si>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</si>
  <si>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</si>
  <si>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</si>
  <si>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</si>
  <si>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</si>
  <si>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</si>
  <si>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113106121</t>
  </si>
  <si>
    <t>Rozebrání dlažeb z betonových nebo kamenných dlaždic komunikací pro pěší ručně</t>
  </si>
  <si>
    <t>m2</t>
  </si>
  <si>
    <t>CS ÚRS 2019 01</t>
  </si>
  <si>
    <t>4</t>
  </si>
  <si>
    <t>642802377</t>
  </si>
  <si>
    <t>VV</t>
  </si>
  <si>
    <t>části okapového chodníku</t>
  </si>
  <si>
    <t>23,40</t>
  </si>
  <si>
    <t>Součet</t>
  </si>
  <si>
    <t>113107122</t>
  </si>
  <si>
    <t>Odstranění podkladu z kameniva drceného tl do 200 mm ručně</t>
  </si>
  <si>
    <t>-2135757029</t>
  </si>
  <si>
    <t>5</t>
  </si>
  <si>
    <t>3</t>
  </si>
  <si>
    <t>564760011</t>
  </si>
  <si>
    <t>Podklad nebo kryt z kameniva hrubého drceného  vel. 8-16 mm s rozprostřením a zhutněním, po zhutnění tl. 200 mm</t>
  </si>
  <si>
    <t>1207348566</t>
  </si>
  <si>
    <t>pod nový okapový chodník</t>
  </si>
  <si>
    <t>62</t>
  </si>
  <si>
    <t>621325102</t>
  </si>
  <si>
    <t>Oprava vápenocementové omítky vnějších ploch stupně členitosti 1 hladké podhledů, v rozsahu opravované plochy přes 10 do 30%</t>
  </si>
  <si>
    <t>-672041334</t>
  </si>
  <si>
    <t>26,954+29,928</t>
  </si>
  <si>
    <t>621131121</t>
  </si>
  <si>
    <t>Penetrační disperzní nátěr vnějších podhledů nanášený ručně</t>
  </si>
  <si>
    <t>1839147840</t>
  </si>
  <si>
    <t>6</t>
  </si>
  <si>
    <t>621142001</t>
  </si>
  <si>
    <t>Potažení vnějších podhledů sklovláknitým pletivem vtlačeným do tenkovrstvé hmoty</t>
  </si>
  <si>
    <t>1250974921</t>
  </si>
  <si>
    <t>nezateplované plochy - ozn. B</t>
  </si>
  <si>
    <t>pohled severní</t>
  </si>
  <si>
    <t>(6,06+1,50*2)*0,30</t>
  </si>
  <si>
    <t>6,06*1,50-2,90*1,40</t>
  </si>
  <si>
    <t>pohled východní</t>
  </si>
  <si>
    <t>(2,15+4,00+2,15)*0,30</t>
  </si>
  <si>
    <t>2,15*4,00-0,35*(2,10+1,80+0,35)</t>
  </si>
  <si>
    <t>pohled západní</t>
  </si>
  <si>
    <t>7</t>
  </si>
  <si>
    <t>621211031</t>
  </si>
  <si>
    <t>Montáž kontaktního zateplení vnějších podhledů z polystyrénových desek tl do 160 mm</t>
  </si>
  <si>
    <t>-1692923234</t>
  </si>
  <si>
    <t>podokapní římsa</t>
  </si>
  <si>
    <t>(35,10+0,30*2+12,05+1,53+0,30*2)*2*0,30</t>
  </si>
  <si>
    <t>8</t>
  </si>
  <si>
    <t>M</t>
  </si>
  <si>
    <t>28376079.1</t>
  </si>
  <si>
    <t>deska EPS grafitová fasadní difuzně otevřená  λ=0,031 tl 160mm</t>
  </si>
  <si>
    <t>-1704385552</t>
  </si>
  <si>
    <t>29,928*1,02 'Přepočtené koeficientem množství</t>
  </si>
  <si>
    <t>9</t>
  </si>
  <si>
    <t>621251101</t>
  </si>
  <si>
    <t>Příplatek k cenám kontaktního zateplení podhledů za použití tepelněizolačních zátek z polystyrenu</t>
  </si>
  <si>
    <t>1871253242</t>
  </si>
  <si>
    <t>10</t>
  </si>
  <si>
    <t>621521021.1</t>
  </si>
  <si>
    <t>Tenkovrstvá strukturovaná zrnitá omítka tl. 2,0 mm probarvená ve hmotě s vysokou paropropustností včetně penetrace vnějších podhledů (barevný odstín dle PD)</t>
  </si>
  <si>
    <t>-103897659</t>
  </si>
  <si>
    <t>zateplované plochy - ozn. A</t>
  </si>
  <si>
    <t>"podokapní římsa"  29,928</t>
  </si>
  <si>
    <t>Mezisoučet</t>
  </si>
  <si>
    <t>11</t>
  </si>
  <si>
    <t>622325102</t>
  </si>
  <si>
    <t>Oprava vápenocementové omítky vnějších ploch stupně členitosti 1 hladké stěn, v rozsahu opravované plochy přes 10 do 30%</t>
  </si>
  <si>
    <t>1421937485</t>
  </si>
  <si>
    <t>841,268+37,668</t>
  </si>
  <si>
    <t>12</t>
  </si>
  <si>
    <t>622131121</t>
  </si>
  <si>
    <t>Penetrační disperzní nátěr vnějších stěn nanášený ručně</t>
  </si>
  <si>
    <t>-1770033745</t>
  </si>
  <si>
    <t>201,545+639,723</t>
  </si>
  <si>
    <t>13</t>
  </si>
  <si>
    <t>622142001</t>
  </si>
  <si>
    <t>Potažení vnějších stěn sklovláknitým pletivem vtlačeným do tenkovrstvé hmoty</t>
  </si>
  <si>
    <t>2069649619</t>
  </si>
  <si>
    <t>nezateplované nadsoklové plochy - ozn. B</t>
  </si>
  <si>
    <t>(6,06+1,50*2)*0,65</t>
  </si>
  <si>
    <t>(5,06+1,00*2)*0,65</t>
  </si>
  <si>
    <t>(1,40+0,15+PI*0,50/2+1,60+PI*0,50/2+0,15+1,40)*4,00</t>
  </si>
  <si>
    <t>-1,40*3,10+0,30*(1,40+3,10*2)</t>
  </si>
  <si>
    <t>(2,15+4,00+0,35+3,65+1,75)*0,35</t>
  </si>
  <si>
    <t>(2,10+2,15+0,35+1,80+1,75)*3,25</t>
  </si>
  <si>
    <t>nezateplované soklové plochy - ozn. D</t>
  </si>
  <si>
    <t>1,60*0,60*2</t>
  </si>
  <si>
    <t>(1,40*1,25-0,45*0,45)*2</t>
  </si>
  <si>
    <t>0,50*0,45*2</t>
  </si>
  <si>
    <t>0,90*0,70*2</t>
  </si>
  <si>
    <t>(2,10+4,00+0,45)*(1,80+0,10)</t>
  </si>
  <si>
    <t>1,75*1,30-0,65*0,30-0,65*0,60</t>
  </si>
  <si>
    <t>2,00*0,95+1,75*1,30-0,65*0,30-0,65*0,60-1,40*(0,20+0,80)/2</t>
  </si>
  <si>
    <t>14</t>
  </si>
  <si>
    <t>622143004</t>
  </si>
  <si>
    <t>Montáž omítkových samolepících začišťovacích profilů pro spojení s okenním rámem</t>
  </si>
  <si>
    <t>m</t>
  </si>
  <si>
    <t>1218884348</t>
  </si>
  <si>
    <t>(1,20+2,10*2)*(14+14)</t>
  </si>
  <si>
    <t>(1,35+2,10*2)*3</t>
  </si>
  <si>
    <t>(1,20+0,60*2)*7</t>
  </si>
  <si>
    <t>(0,60+0,60*2)*2</t>
  </si>
  <si>
    <t>(1,20+1,20*2)*4</t>
  </si>
  <si>
    <t>0,45+0,60*2</t>
  </si>
  <si>
    <t>pohled jižní</t>
  </si>
  <si>
    <t>(1,35+2,10*2)*(18+18)</t>
  </si>
  <si>
    <t>0,80+2,00*2</t>
  </si>
  <si>
    <t>(1,12+2,10*2)*(1+1)</t>
  </si>
  <si>
    <t>(1,20+2,10*2)*(1+1)</t>
  </si>
  <si>
    <t>(1,35+2,10*2)*(3+3)</t>
  </si>
  <si>
    <t>1,20+0,60*2</t>
  </si>
  <si>
    <t>(1,20+0,60*2)*2</t>
  </si>
  <si>
    <t>59051476</t>
  </si>
  <si>
    <t>profil okenní začišťovací se sklovláknitou armovací tkaninou 6 mm/2,4 m</t>
  </si>
  <si>
    <t>-465969558</t>
  </si>
  <si>
    <t>542,38*1,05 'Přepočtené koeficientem množství</t>
  </si>
  <si>
    <t>16</t>
  </si>
  <si>
    <t>622211031</t>
  </si>
  <si>
    <t>Montáž kontaktního zateplení  z polystyrenových desek nebo z kombinovaných desek na vnější stěny, tloušťky desek přes 120 do 160 mm</t>
  </si>
  <si>
    <t>1026600412</t>
  </si>
  <si>
    <t>nadsoklová plocha - ozn. A</t>
  </si>
  <si>
    <t>tl. izolantu 160 mm</t>
  </si>
  <si>
    <t>(35,10+1,53*2+0,16*2)*7,90</t>
  </si>
  <si>
    <t>(6,06+0,16*2)*1,20</t>
  </si>
  <si>
    <t>-2,90*4,00</t>
  </si>
  <si>
    <t>odpočet výplní otvorů</t>
  </si>
  <si>
    <t>-1,20*2,10*(14+14)</t>
  </si>
  <si>
    <t>-1,35*2,10*3</t>
  </si>
  <si>
    <t>-PI*0,20*0,20*4</t>
  </si>
  <si>
    <t>(35,10+0,30*2+0,16*2)*7,90</t>
  </si>
  <si>
    <t>-1,35*2,10*(18+18)</t>
  </si>
  <si>
    <t>(12,05+0,16*2)*7,90</t>
  </si>
  <si>
    <t>-1,12*2,10*(1+1)</t>
  </si>
  <si>
    <t>-1,20*2,10*(1+1)</t>
  </si>
  <si>
    <t>-1,35*2,10*(3+3)</t>
  </si>
  <si>
    <t>17</t>
  </si>
  <si>
    <t>89703563</t>
  </si>
  <si>
    <t>544,916*1,02 'Přepočtené koeficientem množství</t>
  </si>
  <si>
    <t>18</t>
  </si>
  <si>
    <t>-973485074</t>
  </si>
  <si>
    <t>soklová plocha nad terénem - ozn. C</t>
  </si>
  <si>
    <t>tl. izolantu 140 mm</t>
  </si>
  <si>
    <t>(35,22+1,53*2+0,14*2)*0,80</t>
  </si>
  <si>
    <t>-(5,06+0,56*2+0,14*2)*0,80</t>
  </si>
  <si>
    <t>-(1,20+0,60+1,20+1,20+0,60+1,20)*0,10</t>
  </si>
  <si>
    <t>-1,20*0,70</t>
  </si>
  <si>
    <t>-(1,20+1,20+0,45+1,20)*0,10</t>
  </si>
  <si>
    <t>-1,20*2*0,70</t>
  </si>
  <si>
    <t>(35,22+0,30*2+0,14*2)*0,80</t>
  </si>
  <si>
    <t>4,00</t>
  </si>
  <si>
    <t>-1,20*6*0,10</t>
  </si>
  <si>
    <t>-0,80*2,00</t>
  </si>
  <si>
    <t>(12,17+0,14*2-3,00)*0,80</t>
  </si>
  <si>
    <t>-1,20*0,10</t>
  </si>
  <si>
    <t>-1,20*2*0,10</t>
  </si>
  <si>
    <t>19</t>
  </si>
  <si>
    <t>28376424</t>
  </si>
  <si>
    <t>deska z polystyrénu XPS, hrana polodrážková a hladký povrch tl 140mm</t>
  </si>
  <si>
    <t>1119672720</t>
  </si>
  <si>
    <t>67,475*1,02 'Přepočtené koeficientem množství</t>
  </si>
  <si>
    <t>20</t>
  </si>
  <si>
    <t>622212001</t>
  </si>
  <si>
    <t>Montáž kontaktního zateplení vnějšího ostění, nadpraží nebo parapetu z polystyrenových desek hloubky špalet do 200 mm, tloušťky desek do 40 mm</t>
  </si>
  <si>
    <t>-1827970786</t>
  </si>
  <si>
    <t>dveře do suterénu</t>
  </si>
  <si>
    <t>28376361</t>
  </si>
  <si>
    <t>deska XPS hladký povrch λ=0,034 tl 30mm</t>
  </si>
  <si>
    <t>-1393381275</t>
  </si>
  <si>
    <t>4,80*0,20*1,1</t>
  </si>
  <si>
    <t>22</t>
  </si>
  <si>
    <t>622221031</t>
  </si>
  <si>
    <t>Montáž kontaktního zateplení  z desek z minerální vlny s podélnou orientací vláken na vnější stěny, tloušťky desek přes 120 do 160 mm</t>
  </si>
  <si>
    <t>1776238063</t>
  </si>
  <si>
    <t>pás š. 1000 mm</t>
  </si>
  <si>
    <t>(35,22+1,53*2+0,14*2)*1,00</t>
  </si>
  <si>
    <t>-(5,06+0,56*2+0,14*2)*1,00</t>
  </si>
  <si>
    <t>-(1,20+0,60+1,20+1,20+0,60+1,20+1,20)*0,50</t>
  </si>
  <si>
    <t>-(1,20+1,20+0,45+1,20+1,20+1,20)*0,50</t>
  </si>
  <si>
    <t>(35,22+0,30*2+0,14*2)*1,00</t>
  </si>
  <si>
    <t>-1,20*6*0,50</t>
  </si>
  <si>
    <t>(12,17+0,14*2-3,00)*1,00</t>
  </si>
  <si>
    <t>-1,20*0,50</t>
  </si>
  <si>
    <t>-1,20*2*0,50</t>
  </si>
  <si>
    <t>23</t>
  </si>
  <si>
    <t>63151531</t>
  </si>
  <si>
    <t>deska tepelně izolační minerální kontaktních fasád podélné vlákno λ=0,036-0,037 tl 140mm</t>
  </si>
  <si>
    <t>1990974870</t>
  </si>
  <si>
    <t>74,875*1,02 'Přepočtené koeficientem množství</t>
  </si>
  <si>
    <t>24</t>
  </si>
  <si>
    <t>622222001</t>
  </si>
  <si>
    <t>Montáž kontaktního zateplení vnějšího ostění, nadpraží nebo parapetu z desek z minerální vlny s podélnou nebo kolmou orientací vláken hloubky špalet do 200 mm, tloušťky desek do 40 mm</t>
  </si>
  <si>
    <t>1885716818</t>
  </si>
  <si>
    <t>sklepní okna</t>
  </si>
  <si>
    <t>(1,20+0,60)*2*7</t>
  </si>
  <si>
    <t>(0,60+00,60)*2*2</t>
  </si>
  <si>
    <t>(1,20+1,20)*2*4</t>
  </si>
  <si>
    <t>(0,45+0,60)*2</t>
  </si>
  <si>
    <t>(1,20+0,60)*2</t>
  </si>
  <si>
    <t>(1,20+0,60)*2*2</t>
  </si>
  <si>
    <t>25</t>
  </si>
  <si>
    <t>63151545</t>
  </si>
  <si>
    <t>deska tepelně izolační minerální kontaktních fasád kolmé vlákno λ=0,040-0,042 tl 300mm</t>
  </si>
  <si>
    <t>-209809061</t>
  </si>
  <si>
    <t>87,30*0,20*1,1</t>
  </si>
  <si>
    <t>26</t>
  </si>
  <si>
    <t>622251101</t>
  </si>
  <si>
    <t>Příplatek k cenám kontaktního zateplení stěn za použití tepelněizolačních zátek z polystyrenu</t>
  </si>
  <si>
    <t>-1073502774</t>
  </si>
  <si>
    <t>544,916+67,475</t>
  </si>
  <si>
    <t>27</t>
  </si>
  <si>
    <t>622251105</t>
  </si>
  <si>
    <t>Příplatek k cenám kontaktního zateplení stěn za použití tepelněizolačních zátek z minerální vlny</t>
  </si>
  <si>
    <t>1218323318</t>
  </si>
  <si>
    <t>28</t>
  </si>
  <si>
    <t>622252001</t>
  </si>
  <si>
    <t>Montáž zakládacích soklových lišt kontaktního zateplení</t>
  </si>
  <si>
    <t>627818042</t>
  </si>
  <si>
    <t>zakládací lišta v úrovni nad soklovou částí</t>
  </si>
  <si>
    <t>35,10+1,53*2+0,16*2-2,90</t>
  </si>
  <si>
    <t>35,10+0,30*2+0,16*2</t>
  </si>
  <si>
    <t>12,05+0,16*2</t>
  </si>
  <si>
    <t>29</t>
  </si>
  <si>
    <t>59051653</t>
  </si>
  <si>
    <t>lišta soklová Al s okapničkou zakládací U 16cm 0,95/200cm</t>
  </si>
  <si>
    <t>-1041169305</t>
  </si>
  <si>
    <t>96,34*1,05 'Přepočtené koeficientem množství</t>
  </si>
  <si>
    <t>30</t>
  </si>
  <si>
    <t>622252002</t>
  </si>
  <si>
    <t>Montáž lišt kontaktního zateplení  ostatních stěnových, dilatačních apod. lepených do tmelu</t>
  </si>
  <si>
    <t>-1561695421</t>
  </si>
  <si>
    <t>lišty rohové</t>
  </si>
  <si>
    <t>výplně otvorů</t>
  </si>
  <si>
    <t>(2,10*2)*(14+14)</t>
  </si>
  <si>
    <t>(2,10*2)*3</t>
  </si>
  <si>
    <t>(0,60*2)*7</t>
  </si>
  <si>
    <t>(0,60*2)*2</t>
  </si>
  <si>
    <t>(1,20*2)*4</t>
  </si>
  <si>
    <t>0,60*2</t>
  </si>
  <si>
    <t>(2,10*2)*(18+18)</t>
  </si>
  <si>
    <t>2,00*2</t>
  </si>
  <si>
    <t>(2,10*2)*(1+1)</t>
  </si>
  <si>
    <t>(2,10*2)*(3+3)</t>
  </si>
  <si>
    <t>nároží objektu</t>
  </si>
  <si>
    <t>(7,90+1,80)*8</t>
  </si>
  <si>
    <t>hlavní vstup - pohled severní</t>
  </si>
  <si>
    <t>4,00*4</t>
  </si>
  <si>
    <t>1,40*4+1,25*4+0,60*2</t>
  </si>
  <si>
    <t>boční schodiště - pohled východní</t>
  </si>
  <si>
    <t>(3,25*2)*2</t>
  </si>
  <si>
    <t>(3,25)*2</t>
  </si>
  <si>
    <t>2,10+4,00+0,45</t>
  </si>
  <si>
    <t>1,30*2</t>
  </si>
  <si>
    <t>1,10*(3*4+2*2)</t>
  </si>
  <si>
    <t>boční schodiště - pohled západní</t>
  </si>
  <si>
    <t>Mezisoučet - lišta rohová</t>
  </si>
  <si>
    <t>parapetní lišta</t>
  </si>
  <si>
    <t>1,20*(14+14)+1,35*3+1,20*7+0,60*2+1,20*4+0,45</t>
  </si>
  <si>
    <t>1,35*(18+18)+1,20*7</t>
  </si>
  <si>
    <t>1,20*(1+1)+1,35*(3+3)+1,20</t>
  </si>
  <si>
    <t>1,20*(1+1)+1,35*(3+3)+1,20*2</t>
  </si>
  <si>
    <t>Mezisoučet - lišta parapetní</t>
  </si>
  <si>
    <t>lišta s okapničkou</t>
  </si>
  <si>
    <t>1,35*(18+18)+1,20*7+0,80</t>
  </si>
  <si>
    <t>1,12*(1+1)+1,20*(1+1)+1,35*(3+3)+1,20</t>
  </si>
  <si>
    <t>1,12*(1+1)+1,20*(1+1)+1,35*(3+3)+1,20*2</t>
  </si>
  <si>
    <t>((35,22+0,16*2+0,30*2)+(12,05+1,53+0,16*4+0,30*2))*2</t>
  </si>
  <si>
    <t>6,06+0,20*2+(1,50+0,20*2)*2</t>
  </si>
  <si>
    <t>6,06+1,50*2</t>
  </si>
  <si>
    <t>5,06+1,00*2</t>
  </si>
  <si>
    <t>2,15+0,20+4,00+0,20*2+2,15+0,20</t>
  </si>
  <si>
    <t>1,60*2</t>
  </si>
  <si>
    <t>1,75*2</t>
  </si>
  <si>
    <t>Mezisoučet - lišta s okapničkou</t>
  </si>
  <si>
    <t>31</t>
  </si>
  <si>
    <t>59051480</t>
  </si>
  <si>
    <t>profil rohový s tkaninou kontaktního zateplení</t>
  </si>
  <si>
    <t>-976865316</t>
  </si>
  <si>
    <t>600,9*1,05 'Přepočtené koeficientem množství</t>
  </si>
  <si>
    <t>32</t>
  </si>
  <si>
    <t>59051510</t>
  </si>
  <si>
    <t>profil okenní s nepřiznanou podomítkovou okapnicí PVC 2,0 m</t>
  </si>
  <si>
    <t>618319027</t>
  </si>
  <si>
    <t>299,28*1,05 'Přepočtené koeficientem množství</t>
  </si>
  <si>
    <t>33</t>
  </si>
  <si>
    <t>59051512</t>
  </si>
  <si>
    <t>profil parapetní se sklovláknitou armovací tkaninou PVC 2 m</t>
  </si>
  <si>
    <t>-259779477</t>
  </si>
  <si>
    <t>134,1*1,05 'Přepočtené koeficientem množství</t>
  </si>
  <si>
    <t>34</t>
  </si>
  <si>
    <t>622511121</t>
  </si>
  <si>
    <t>Tenkovrstvá akrylátová mozaiková hrubozrnná omítka včetně penetrace vnějších stěn (barevný odstín dle PD)</t>
  </si>
  <si>
    <t>854959739</t>
  </si>
  <si>
    <t>zateplované plochy - ozn. C</t>
  </si>
  <si>
    <t>67,475+74,875</t>
  </si>
  <si>
    <t>(4,80+87,30)*0,20</t>
  </si>
  <si>
    <t>nezateplované plochy - ozn. D</t>
  </si>
  <si>
    <t>40,775</t>
  </si>
  <si>
    <t>35</t>
  </si>
  <si>
    <t>622521021.1</t>
  </si>
  <si>
    <t>Tenkovrstvá strukturovaná zrnitá omítka tl. 2,0 mm probarvená ve hmotě s vysokou paropropsutností včetně penetrace vnějších stěn (barevné odstíny dle PD)</t>
  </si>
  <si>
    <t>162996709</t>
  </si>
  <si>
    <t>544,916</t>
  </si>
  <si>
    <t>94,807</t>
  </si>
  <si>
    <t>36</t>
  </si>
  <si>
    <t>623131121</t>
  </si>
  <si>
    <t>Penetrační disperzní nátěr vnějších pilířů nebo sloupů nanášený ručně</t>
  </si>
  <si>
    <t>2050477103</t>
  </si>
  <si>
    <t>37</t>
  </si>
  <si>
    <t>623142001</t>
  </si>
  <si>
    <t>Potažení vnějších pilířů nebo sloupů sklovláknitým pletivem vtlačeným do tenkovrstvé hmoty</t>
  </si>
  <si>
    <t>1002813080</t>
  </si>
  <si>
    <t>PI*0,50*4,00*2</t>
  </si>
  <si>
    <t>(0,35+0,35)*2*3,25</t>
  </si>
  <si>
    <t>(0,35+0,35)*2*1,27*3</t>
  </si>
  <si>
    <t>(0,35*3)*1,27*2</t>
  </si>
  <si>
    <t>38</t>
  </si>
  <si>
    <t>623521021.1</t>
  </si>
  <si>
    <t>Tenkovrstvá strukturovaná zrnitá omítka tl. 2,0 mm probarvená ve hmotě s vysokou paropropustností včetně penetrace vnějších pilířů nebo sloupů (barevné odstíny dle PD)</t>
  </si>
  <si>
    <t>874236046</t>
  </si>
  <si>
    <t>nezateplovaná plocha - ozn. B</t>
  </si>
  <si>
    <t>39</t>
  </si>
  <si>
    <t>629135101</t>
  </si>
  <si>
    <t>Vyrovnávací vrstva pod klempířské prvky z MC š do 150 mm</t>
  </si>
  <si>
    <t>355300584</t>
  </si>
  <si>
    <t>pod oplechování sokolové římsy</t>
  </si>
  <si>
    <t>99,46</t>
  </si>
  <si>
    <t>40</t>
  </si>
  <si>
    <t>629991001.1</t>
  </si>
  <si>
    <t>Ochrana podélných zpevněných ploch a venkovních schodišť před poškozením a znečištěním zakrytím</t>
  </si>
  <si>
    <t>kpl</t>
  </si>
  <si>
    <t>1104184396</t>
  </si>
  <si>
    <t>41</t>
  </si>
  <si>
    <t>629991001.2</t>
  </si>
  <si>
    <t>Ochrana stávajících balkónových konstrukcí před poškozením a znečištěním zakrytím</t>
  </si>
  <si>
    <t>1788188734</t>
  </si>
  <si>
    <t>stříšky nad vstupy a střecha nad zádveřím</t>
  </si>
  <si>
    <t>42</t>
  </si>
  <si>
    <t>629991001.3</t>
  </si>
  <si>
    <t>Ochrana stávajících dřevin a okrasných křovin kolem objektu před poškozením zakrytím</t>
  </si>
  <si>
    <t>-75364605</t>
  </si>
  <si>
    <t>43</t>
  </si>
  <si>
    <t>629991011</t>
  </si>
  <si>
    <t>Zakrytí výplní otvorů a svislých ploch před znečištěním fólií přilepenou lepící páskou včetně pozdějšího odkrytí</t>
  </si>
  <si>
    <t>-1167819913</t>
  </si>
  <si>
    <t>1,20*2,10*(14+14)</t>
  </si>
  <si>
    <t>1,35*2,10*3</t>
  </si>
  <si>
    <t>1,20*0,60*7</t>
  </si>
  <si>
    <t>0,60*0,60*2</t>
  </si>
  <si>
    <t>1,20*1,20*4</t>
  </si>
  <si>
    <t>0,45*0,60</t>
  </si>
  <si>
    <t>1,35*2,10*(18+18)</t>
  </si>
  <si>
    <t>0,80*2,00</t>
  </si>
  <si>
    <t>1,12*2,10*(1+1)</t>
  </si>
  <si>
    <t>1,20*2,10*(1+1)</t>
  </si>
  <si>
    <t>1,35*2,10*(3+3)</t>
  </si>
  <si>
    <t>1,20*0,60</t>
  </si>
  <si>
    <t>1,20*0,60*2</t>
  </si>
  <si>
    <t>oplechování parapetů</t>
  </si>
  <si>
    <t>(139,45+3,77)*0,33</t>
  </si>
  <si>
    <t>oplechování říms</t>
  </si>
  <si>
    <t>99,46*0,33</t>
  </si>
  <si>
    <t>oplechování zdí</t>
  </si>
  <si>
    <t>5,00*0,50+2,00*0,67</t>
  </si>
  <si>
    <t>balkóny</t>
  </si>
  <si>
    <t>2,25*4,60*2</t>
  </si>
  <si>
    <t>44</t>
  </si>
  <si>
    <t>629995101</t>
  </si>
  <si>
    <t>Očištění vnějších ploch tlakovou vodou omytím</t>
  </si>
  <si>
    <t>1698742017</t>
  </si>
  <si>
    <t>56,882+841,268+37,668</t>
  </si>
  <si>
    <t>63</t>
  </si>
  <si>
    <t>45</t>
  </si>
  <si>
    <t>632450134</t>
  </si>
  <si>
    <t>Vyrovnávací cementový potěr tl do 50 mm ze suchých směsí provedený v ploše</t>
  </si>
  <si>
    <t>2005542168</t>
  </si>
  <si>
    <t>balkón - pohled západní</t>
  </si>
  <si>
    <t>4,30*2,10-0,35*0,35*5</t>
  </si>
  <si>
    <t>46</t>
  </si>
  <si>
    <t>637211122</t>
  </si>
  <si>
    <t>Okapový chodník z betonových dlaždic tl 60 mm kladených do písku se zalitím spár MC</t>
  </si>
  <si>
    <t>1807341919</t>
  </si>
  <si>
    <t>nová část okapového chodníku z betonových dlaždic 500x500 mm</t>
  </si>
  <si>
    <t>7,50*0,50</t>
  </si>
  <si>
    <t>(35,10+0,30*2)*0,50</t>
  </si>
  <si>
    <t>(2,10+1,50)*0,50</t>
  </si>
  <si>
    <t>64</t>
  </si>
  <si>
    <t>47</t>
  </si>
  <si>
    <t>644941121.1</t>
  </si>
  <si>
    <t>Dodávka a montáž větrací mřížky vč. průchodky k větrací mřížce se zhotovením otvoru v tepelné izolaci</t>
  </si>
  <si>
    <t>kus</t>
  </si>
  <si>
    <t>612710822</t>
  </si>
  <si>
    <t>"pohled severní"  4</t>
  </si>
  <si>
    <t>"pohled jižní"  4</t>
  </si>
  <si>
    <t>"pohled východní"  1</t>
  </si>
  <si>
    <t>94</t>
  </si>
  <si>
    <t>48</t>
  </si>
  <si>
    <t>941R.01</t>
  </si>
  <si>
    <t>Doprava lešení vč. vnitrostaveništní manipulace</t>
  </si>
  <si>
    <t>460500256</t>
  </si>
  <si>
    <t>49</t>
  </si>
  <si>
    <t>941211112</t>
  </si>
  <si>
    <t>Montáž lešení řadového rámového lehkého zatížení do 200 kg/m2 š do 0,9 m v do 25 m</t>
  </si>
  <si>
    <t>-2007432545</t>
  </si>
  <si>
    <t>(35,10+1,20*2+1,53*2)*9,70</t>
  </si>
  <si>
    <t>(6,06+1,20*2+1,80*2)*4,80</t>
  </si>
  <si>
    <t>(35,10+1,20*2)*9,70</t>
  </si>
  <si>
    <t>(12,05+1,20*2+2,10*2)*9,70</t>
  </si>
  <si>
    <t>50</t>
  </si>
  <si>
    <t>941211211</t>
  </si>
  <si>
    <t>Příplatek k lešení řadovému rámovému lehkému š 0,9 m v do 25 m za první a ZKD den použití</t>
  </si>
  <si>
    <t>-843969614</t>
  </si>
  <si>
    <t>předpoklad 3 měsíce</t>
  </si>
  <si>
    <t>1176,88*90</t>
  </si>
  <si>
    <t>51</t>
  </si>
  <si>
    <t>941211812</t>
  </si>
  <si>
    <t>Demontáž lešení řadového rámového lehkého zatížení do 200 kg/m2 š do 0,9 m v do 25 m</t>
  </si>
  <si>
    <t>-1846267749</t>
  </si>
  <si>
    <t>52</t>
  </si>
  <si>
    <t>944511111</t>
  </si>
  <si>
    <t>Montáž ochranné sítě z textilie z umělých vláken</t>
  </si>
  <si>
    <t>998298946</t>
  </si>
  <si>
    <t>53</t>
  </si>
  <si>
    <t>944511211</t>
  </si>
  <si>
    <t>Příplatek k ochranné síti za první a ZKD den použití</t>
  </si>
  <si>
    <t>1851784940</t>
  </si>
  <si>
    <t>54</t>
  </si>
  <si>
    <t>944511811</t>
  </si>
  <si>
    <t>Demontáž ochranné sítě z textilie z umělých vláken</t>
  </si>
  <si>
    <t>-807256441</t>
  </si>
  <si>
    <t>55</t>
  </si>
  <si>
    <t>944711112</t>
  </si>
  <si>
    <t>Montáž záchytné stříšky š do 2 m</t>
  </si>
  <si>
    <t>1167524547</t>
  </si>
  <si>
    <t>"pohled severní"  6,00</t>
  </si>
  <si>
    <t>"pohled východní"  2,00</t>
  </si>
  <si>
    <t>"pohled západní"  2,00</t>
  </si>
  <si>
    <t>56</t>
  </si>
  <si>
    <t>944711212</t>
  </si>
  <si>
    <t>Příplatek k záchytné stříšce š do 2 m za první a ZKD den použití</t>
  </si>
  <si>
    <t>-528511875</t>
  </si>
  <si>
    <t>10,00*90</t>
  </si>
  <si>
    <t>57</t>
  </si>
  <si>
    <t>944711812</t>
  </si>
  <si>
    <t>Demontáž záchytné stříšky š do 2 m</t>
  </si>
  <si>
    <t>1396398509</t>
  </si>
  <si>
    <t>95</t>
  </si>
  <si>
    <t>58</t>
  </si>
  <si>
    <t>952902121</t>
  </si>
  <si>
    <t>Čištění budov zametení drsných podlah</t>
  </si>
  <si>
    <t>-66793765</t>
  </si>
  <si>
    <t>stávající betonová mazanina půdního prostoru</t>
  </si>
  <si>
    <t>365,55</t>
  </si>
  <si>
    <t>59</t>
  </si>
  <si>
    <t>952902611</t>
  </si>
  <si>
    <t>Čištění budov vysátí prachu</t>
  </si>
  <si>
    <t>167118486</t>
  </si>
  <si>
    <t>96</t>
  </si>
  <si>
    <t>60</t>
  </si>
  <si>
    <t>96R.01</t>
  </si>
  <si>
    <t>Demontáž ventilační mřížky</t>
  </si>
  <si>
    <t>-1053013579</t>
  </si>
  <si>
    <t>61</t>
  </si>
  <si>
    <t>965042141</t>
  </si>
  <si>
    <t>Bourání podkladů pod dlažby nebo mazanin betonových nebo z litého asfaltu tl do 100 mm pl přes 4 m2</t>
  </si>
  <si>
    <t>m3</t>
  </si>
  <si>
    <t>1093368505</t>
  </si>
  <si>
    <t>(4,30*2,10-0,35*0,35*5)*0,05</t>
  </si>
  <si>
    <t>965081223</t>
  </si>
  <si>
    <t>Bourání podlah z dlaždic keramických nebo xylolitových tl přes 10 mm plochy přes 1 m2</t>
  </si>
  <si>
    <t>-928328151</t>
  </si>
  <si>
    <t>965081611</t>
  </si>
  <si>
    <t>Odsekání soklíků rovných</t>
  </si>
  <si>
    <t>-1606631891</t>
  </si>
  <si>
    <t>4,30</t>
  </si>
  <si>
    <t>0,35*2*4+0,35*3</t>
  </si>
  <si>
    <t>968072870.1</t>
  </si>
  <si>
    <t>Demontáž stávajících ocelových předokenních mříží pro opětovné použití</t>
  </si>
  <si>
    <t>1078059644</t>
  </si>
  <si>
    <t>mříže sklepních oken</t>
  </si>
  <si>
    <t>0,60*0,602*2</t>
  </si>
  <si>
    <t>65</t>
  </si>
  <si>
    <t>978036131</t>
  </si>
  <si>
    <t>Otlučení cementových omítek vnějších ploch s vyškrabáním spar zdiva a s očištěním povrchu, v rozsahu přes 10 do 20 %</t>
  </si>
  <si>
    <t>-1428088813</t>
  </si>
  <si>
    <t>56,882+841,268+35,526</t>
  </si>
  <si>
    <t>98</t>
  </si>
  <si>
    <t>66</t>
  </si>
  <si>
    <t>985131311</t>
  </si>
  <si>
    <t>Ruční dočištění ploch stěn, rubu kleneb a podlah ocelových kartáči</t>
  </si>
  <si>
    <t>-1546211042</t>
  </si>
  <si>
    <t>schodišťové zídky hlavního vstupu - pohled severní</t>
  </si>
  <si>
    <t>(1,60*1,50+0,45*1,50+1,60*1,00)*2</t>
  </si>
  <si>
    <t>67</t>
  </si>
  <si>
    <t>985441114</t>
  </si>
  <si>
    <t>Přídavná šroubovitá nerezová výztuž pro sanaci trhlin v drážce včetně vyfrézování a zalití kotevní maltou v cihelném nebo kamenném zdivu hloubky do 70 mm 1 táhlo průměru 10 mm</t>
  </si>
  <si>
    <t>-1604848137</t>
  </si>
  <si>
    <t>sloup bočního vstupu</t>
  </si>
  <si>
    <t>1,00*2*4</t>
  </si>
  <si>
    <t>68</t>
  </si>
  <si>
    <t>985R.01</t>
  </si>
  <si>
    <t>Oprava venkovního schodiště bočního vstupu - celoplošné přebroušení povrchu, omytí tlakovou vodou a hydrofobní nátěr</t>
  </si>
  <si>
    <t>-88801080</t>
  </si>
  <si>
    <t>69</t>
  </si>
  <si>
    <t>985R.02</t>
  </si>
  <si>
    <t xml:space="preserve">Oprava venkovního schodiště hlavního vstupu vč. podesty - očištění povrchu tlakovou vodou, vyspravení defetků hran a ploch, celoplošné hydrofobní nátěr  </t>
  </si>
  <si>
    <t>846473902</t>
  </si>
  <si>
    <t>997</t>
  </si>
  <si>
    <t>70</t>
  </si>
  <si>
    <t>997013153</t>
  </si>
  <si>
    <t>Vnitrostaveništní doprava suti a vybouraných hmot pro budovy v do 12 m s omezením mechanizace</t>
  </si>
  <si>
    <t>t</t>
  </si>
  <si>
    <t>301761822</t>
  </si>
  <si>
    <t>71</t>
  </si>
  <si>
    <t>997013501</t>
  </si>
  <si>
    <t>Odvoz suti a vybouraných hmot na skládku nebo meziskládku do 1 km se složením</t>
  </si>
  <si>
    <t>56421919</t>
  </si>
  <si>
    <t>72</t>
  </si>
  <si>
    <t>997013509</t>
  </si>
  <si>
    <t>Příplatek k odvozu suti a vybouraných hmot na skládku ZKD 1 km přes 1 km</t>
  </si>
  <si>
    <t>-2066905884</t>
  </si>
  <si>
    <t>24,708*14 'Přepočtené koeficientem množství</t>
  </si>
  <si>
    <t>73</t>
  </si>
  <si>
    <t>997013800</t>
  </si>
  <si>
    <t>Poplatek za uložení na skládce (skládkovné) stavebního odpadu</t>
  </si>
  <si>
    <t>-4974452</t>
  </si>
  <si>
    <t>998</t>
  </si>
  <si>
    <t>74</t>
  </si>
  <si>
    <t>998017002</t>
  </si>
  <si>
    <t>Přesun hmot s omezením mechanizace pro budovy v do 12 m</t>
  </si>
  <si>
    <t>-1063655067</t>
  </si>
  <si>
    <t>PSV</t>
  </si>
  <si>
    <t>Práce a dodávky PSV</t>
  </si>
  <si>
    <t>711</t>
  </si>
  <si>
    <t>75</t>
  </si>
  <si>
    <t>711193121</t>
  </si>
  <si>
    <t>Izolace proti vodě na vodorovné ploše těsnicí hmotou minerální na bázi cementu a disperze dvousložková</t>
  </si>
  <si>
    <t>2859856</t>
  </si>
  <si>
    <t>8,15*0,10</t>
  </si>
  <si>
    <t>76</t>
  </si>
  <si>
    <t>711199101</t>
  </si>
  <si>
    <t>Provedení těsnícího pásu do spoje dilatační nebo styčné spáry podlaha - stěna</t>
  </si>
  <si>
    <t>-2057348734</t>
  </si>
  <si>
    <t>77</t>
  </si>
  <si>
    <t>28355022</t>
  </si>
  <si>
    <t>páska pružná těsnící hydroizolační š do 125mm</t>
  </si>
  <si>
    <t>-2122466926</t>
  </si>
  <si>
    <t>78</t>
  </si>
  <si>
    <t>998711202</t>
  </si>
  <si>
    <t>Přesun hmot procentní pro izolace proti vodě, vlhkosti a plynům v objektech v do 12 m</t>
  </si>
  <si>
    <t>%</t>
  </si>
  <si>
    <t>1621423103</t>
  </si>
  <si>
    <t>713</t>
  </si>
  <si>
    <t>79</t>
  </si>
  <si>
    <t>713111111</t>
  </si>
  <si>
    <t>Montáž tepelné izolace stropů rohožemi, pásy, dílci, deskami, bloky (izolační materiál ve specifikaci) vrchem bez překrytí lepenkou kladenými volně</t>
  </si>
  <si>
    <t>-1135938578</t>
  </si>
  <si>
    <t>půdní prostor, 2x tl. 120 mm</t>
  </si>
  <si>
    <t>365,55*2</t>
  </si>
  <si>
    <t>80</t>
  </si>
  <si>
    <t>63150850</t>
  </si>
  <si>
    <t>pás tepelně izolační pro všechny druhy nezatížených izolací λ=0,038 tl 120mm</t>
  </si>
  <si>
    <t>-1385213180</t>
  </si>
  <si>
    <t>731,1*1,02 'Přepočtené koeficientem množství</t>
  </si>
  <si>
    <t>81</t>
  </si>
  <si>
    <t>998713202</t>
  </si>
  <si>
    <t>Přesun hmot procentní pro izolace tepelné v objektech v do 12 m</t>
  </si>
  <si>
    <t>-856838951</t>
  </si>
  <si>
    <t>721</t>
  </si>
  <si>
    <t>82</t>
  </si>
  <si>
    <t>721242106</t>
  </si>
  <si>
    <t>Lapač střešních splavenin z PP se zápachovou klapkou a lapacím košem DN 125</t>
  </si>
  <si>
    <t>-1110046198</t>
  </si>
  <si>
    <t>83</t>
  </si>
  <si>
    <t>721242804</t>
  </si>
  <si>
    <t>Demontáž lapače střešních splavenin DN 125</t>
  </si>
  <si>
    <t>416252893</t>
  </si>
  <si>
    <t>84</t>
  </si>
  <si>
    <t>721R.01</t>
  </si>
  <si>
    <t>Úprava dešťové kanalizace v místě osazení nového lapače střešních splavenin vč. pomocných stavebních prací (rozebrání zpevněné plochy, odkopávka kanalizace, úprava kanalizace, zpětný zásyp výkopkem a zpětné zadláždění)</t>
  </si>
  <si>
    <t>2032895322</t>
  </si>
  <si>
    <t>85</t>
  </si>
  <si>
    <t>998721202</t>
  </si>
  <si>
    <t>Přesun hmot procentní pro vnitřní kanalizace v objektech v do 12 m</t>
  </si>
  <si>
    <t>18025673</t>
  </si>
  <si>
    <t>741</t>
  </si>
  <si>
    <t>86</t>
  </si>
  <si>
    <t>741R.01</t>
  </si>
  <si>
    <t>Úprava stávající elektroinstalace na fasádě (svítidla, vypínače, DT, čidla, zvonky ...) vč. prodloužení stávajících vývodů, demontáží a zpětných montáží a výměny v rozsahu 5ks venkovních nástěnných svítidel</t>
  </si>
  <si>
    <t>1840129951</t>
  </si>
  <si>
    <t>87</t>
  </si>
  <si>
    <t>741R.02</t>
  </si>
  <si>
    <t xml:space="preserve">Demontáž podpěr hromosvodného vedení na fasádě, dodávka a usazení prodložených podpěr a zpětné uchycení hromosvodného vedení </t>
  </si>
  <si>
    <t>-647128809</t>
  </si>
  <si>
    <t>762</t>
  </si>
  <si>
    <t>88</t>
  </si>
  <si>
    <t>762083121</t>
  </si>
  <si>
    <t>Impregnace řeziva proti dřevokaznému hmyzu, houbám a plísním máčením třída ohrožení 1 a 2</t>
  </si>
  <si>
    <t>-1046595138</t>
  </si>
  <si>
    <t>0,213+0,121+0,858</t>
  </si>
  <si>
    <t>89</t>
  </si>
  <si>
    <t>762511246</t>
  </si>
  <si>
    <t>Podlahové konstrukce podkladové z dřevoštěpkových desek OSB jednovrstvých šroubovaných na sraz, tloušťky desky 22 mm</t>
  </si>
  <si>
    <t>-1930590605</t>
  </si>
  <si>
    <t>18,45*1,25+3,90*1,45+1,25*1,00</t>
  </si>
  <si>
    <t>90</t>
  </si>
  <si>
    <t>762512261</t>
  </si>
  <si>
    <t>Montáž podlahové kce podkladového roštu</t>
  </si>
  <si>
    <t>-1129864926</t>
  </si>
  <si>
    <t>prkno tl. 25 mm</t>
  </si>
  <si>
    <t>3,90*2+1,25+18,45*3</t>
  </si>
  <si>
    <t>sloupek 100x100 mm</t>
  </si>
  <si>
    <t>0,10*(9*2+4+38*3)</t>
  </si>
  <si>
    <t>hranol 100x100 mm</t>
  </si>
  <si>
    <t>střešní lať 60/40 mm osově 625 mm</t>
  </si>
  <si>
    <t>2,70*8+1,25*3+2,25*3+1,25*11</t>
  </si>
  <si>
    <t>91</t>
  </si>
  <si>
    <t>60511150</t>
  </si>
  <si>
    <t>řezivo stavební prkna omítaná netříděná tl 25mm dl 4m</t>
  </si>
  <si>
    <t>-562515536</t>
  </si>
  <si>
    <t>0,12*0,025*(3,90*2+1,25+18,45*3)*1,1</t>
  </si>
  <si>
    <t>92</t>
  </si>
  <si>
    <t>60514106</t>
  </si>
  <si>
    <t>řezivo jehličnaté lať pevnostní třída S10-13 průžez 40x60mm</t>
  </si>
  <si>
    <t>-1639623735</t>
  </si>
  <si>
    <t>0,06*0,04*(2,70*8+1,25*3+2,25*3+1,25*11)*1,1</t>
  </si>
  <si>
    <t>93</t>
  </si>
  <si>
    <t>60512125</t>
  </si>
  <si>
    <t>hranol stavební řezivo průřezu do 120cm2 do dl 6m</t>
  </si>
  <si>
    <t>1787058827</t>
  </si>
  <si>
    <t>0,10*0,10*0,10*(9*2+4+38*3)*1,1</t>
  </si>
  <si>
    <t>0,10*0,10*(3,90*2+1,25+18,45*3)*1,1</t>
  </si>
  <si>
    <t>762595001</t>
  </si>
  <si>
    <t>Spojovací prostředky pro položení dřevěných podlah a zakrytí kanálů</t>
  </si>
  <si>
    <t>-1534774475</t>
  </si>
  <si>
    <t>762795000</t>
  </si>
  <si>
    <t>Spojovací prostředky pro montáž prostorových vázaných kcí</t>
  </si>
  <si>
    <t>-419195786</t>
  </si>
  <si>
    <t>(0,213+0,121+0,858)/1,1</t>
  </si>
  <si>
    <t>998762203</t>
  </si>
  <si>
    <t>Přesun hmot procentní pro kce tesařské v objektech v do 24 m</t>
  </si>
  <si>
    <t>-1375281707</t>
  </si>
  <si>
    <t>764</t>
  </si>
  <si>
    <t>97</t>
  </si>
  <si>
    <t>764002812</t>
  </si>
  <si>
    <t>Demontáž okapového plechu do suti</t>
  </si>
  <si>
    <t>68503608</t>
  </si>
  <si>
    <t>balkon - pohled západní</t>
  </si>
  <si>
    <t>2,25+4,60+2,25</t>
  </si>
  <si>
    <t>764002841</t>
  </si>
  <si>
    <t>Demontáž oplechování horních ploch zdí a nadezdívek do suti</t>
  </si>
  <si>
    <t>-979887676</t>
  </si>
  <si>
    <t>sloupky balkónů nad bočními vstupy</t>
  </si>
  <si>
    <t>0,50*5</t>
  </si>
  <si>
    <t>boční zídky u hlavního vstupu</t>
  </si>
  <si>
    <t>1,00*2</t>
  </si>
  <si>
    <t>99</t>
  </si>
  <si>
    <t>764002861</t>
  </si>
  <si>
    <t>Demontáž oplechování říms a ozdobných prvků do suti</t>
  </si>
  <si>
    <t>1478699786</t>
  </si>
  <si>
    <t>"soklová římsa"  35,10-6,06+1,53*2</t>
  </si>
  <si>
    <t>"římsa v úrovni stříšky nad vstupem"  1,53*2</t>
  </si>
  <si>
    <t>"soklová římsa"  35,10+0,30*2</t>
  </si>
  <si>
    <t xml:space="preserve">"soklová římsa"  12,05-2,00+2,10+2,15  </t>
  </si>
  <si>
    <t xml:space="preserve">pohled západní </t>
  </si>
  <si>
    <t>100</t>
  </si>
  <si>
    <t>764004801</t>
  </si>
  <si>
    <t>Demontáž podokapního žlabu do suti</t>
  </si>
  <si>
    <t>-544731390</t>
  </si>
  <si>
    <t>hlavní střecha</t>
  </si>
  <si>
    <t>(35,10+12,05+0,30+1,53+0,16*8+0,30*8)*2</t>
  </si>
  <si>
    <t>6,70+1,60*2</t>
  </si>
  <si>
    <t>4,40+2,50*2</t>
  </si>
  <si>
    <t>101</t>
  </si>
  <si>
    <t>764004861</t>
  </si>
  <si>
    <t>Demontáž svodu do suti</t>
  </si>
  <si>
    <t>1563568919</t>
  </si>
  <si>
    <t>10,50*6</t>
  </si>
  <si>
    <t>1,50</t>
  </si>
  <si>
    <t>102</t>
  </si>
  <si>
    <t>764011402</t>
  </si>
  <si>
    <t>Podkladní plech z PZ plechu pro hřebeny, nároží, úžlabí nebo okapové hrany tl. 0,55 mm rš 200 mm</t>
  </si>
  <si>
    <t>1977049306</t>
  </si>
  <si>
    <t>103</t>
  </si>
  <si>
    <t>764212663</t>
  </si>
  <si>
    <t>Oplechování rovné okapové hrany z Pz s povrchovou úpravou rš 250 mm</t>
  </si>
  <si>
    <t>2029484053</t>
  </si>
  <si>
    <t>104</t>
  </si>
  <si>
    <t>764215606</t>
  </si>
  <si>
    <t>Oplechování horních ploch a atik bez rohů z Pz plechu s povrch úpravou celoplošně lepené rš do 500 mm</t>
  </si>
  <si>
    <t>1148020725</t>
  </si>
  <si>
    <t>105</t>
  </si>
  <si>
    <t>764215607</t>
  </si>
  <si>
    <t>Oplechování horních ploch a atik bez rohů z Pz plechu s povrch úpravou celoplošně lepené rš přes 500 do 670 mm</t>
  </si>
  <si>
    <t>317834833</t>
  </si>
  <si>
    <t>106</t>
  </si>
  <si>
    <t>764218624</t>
  </si>
  <si>
    <t>Oplechování říms a ozdobných prvků z pozinkovaného plechu s povrchovou úpravou rovných, bez rohů celoplošně lepené rš do 330 mm</t>
  </si>
  <si>
    <t>1280058458</t>
  </si>
  <si>
    <t>107</t>
  </si>
  <si>
    <t>764218645</t>
  </si>
  <si>
    <t>Příplatek k cenám rovné římsy za zvýšenou pracnost provedení rohu nebo koutu rš do 400 mm</t>
  </si>
  <si>
    <t>-412050236</t>
  </si>
  <si>
    <t>"soklová římsa"  2+2</t>
  </si>
  <si>
    <t>"soklová římsa"  1</t>
  </si>
  <si>
    <t xml:space="preserve">"soklová římsa"  1  </t>
  </si>
  <si>
    <t>108</t>
  </si>
  <si>
    <t>764511602.1</t>
  </si>
  <si>
    <t>Žlab podokapní z pozinkovaného plechu s povrchovou úpravou včetně čel půlkruhový rš 330 mm, stávající střešní háky očistit a opatřit dvojnásobným antikorozním nátěrem</t>
  </si>
  <si>
    <t>1373464155</t>
  </si>
  <si>
    <t>109</t>
  </si>
  <si>
    <t>764511603.1</t>
  </si>
  <si>
    <t>Žlab podokapní z pozinkovaného plechu s povrchovou úpravou včetně čel půlkruhový rš 400 mm, stávající střešní háky očistit a opatřit dvojnásobným antikorozním nátěrem</t>
  </si>
  <si>
    <t>1769170887</t>
  </si>
  <si>
    <t>110</t>
  </si>
  <si>
    <t>764511622</t>
  </si>
  <si>
    <t>Roh nebo kout půlkruhového podokapního žlabu z Pz s povrchovou úpravou rš 330 mm</t>
  </si>
  <si>
    <t>-1829558729</t>
  </si>
  <si>
    <t>"hlavní vstup - pohled severní"  2</t>
  </si>
  <si>
    <t>"boční schodiště - pohled východní" 2</t>
  </si>
  <si>
    <t>"boční schodiště - pohled západní"  2</t>
  </si>
  <si>
    <t>111</t>
  </si>
  <si>
    <t>764511623</t>
  </si>
  <si>
    <t>Roh nebo kout půlkruhového podokapního žlabu z Pz s povrchovou úpravou rš 400 mm</t>
  </si>
  <si>
    <t>-1831568690</t>
  </si>
  <si>
    <t>"hlavní střecha"  8+4</t>
  </si>
  <si>
    <t>112</t>
  </si>
  <si>
    <t>764511642</t>
  </si>
  <si>
    <t>Kotlík oválný (trychtýřový) pro podokapní žlaby z Pz s povrchovou úpravou 330/100 mm</t>
  </si>
  <si>
    <t>2029755773</t>
  </si>
  <si>
    <t>"hlavní vstup - pohled severní"  1</t>
  </si>
  <si>
    <t>"boční schodiště - pohled východní"  1</t>
  </si>
  <si>
    <t>"boční schodiště - pohled západní"  1</t>
  </si>
  <si>
    <t>113</t>
  </si>
  <si>
    <t>764511644</t>
  </si>
  <si>
    <t>Kotlík oválný (trychtýřový) pro podokapní žlaby z Pz s povrchovou úpravou 400/100 mm</t>
  </si>
  <si>
    <t>509745047</t>
  </si>
  <si>
    <t>"hlavní střecha"  6</t>
  </si>
  <si>
    <t>114</t>
  </si>
  <si>
    <t>764518622</t>
  </si>
  <si>
    <t>Svod z pozinkovaného plechu s upraveným povrchem včetně objímek, kolen a odskoků kruhový, průměru 100 mm</t>
  </si>
  <si>
    <t>1459603029</t>
  </si>
  <si>
    <t>115</t>
  </si>
  <si>
    <t>764518623</t>
  </si>
  <si>
    <t>Svod z pozinkovaného plechu s upraveným povrchem včetně objímek, kolen a odskoků kruhový, průměru 120 mm</t>
  </si>
  <si>
    <t>-1384595532</t>
  </si>
  <si>
    <t>116</t>
  </si>
  <si>
    <t>998764202</t>
  </si>
  <si>
    <t>Přesun hmot procentní pro konstrukce klempířské v objektech v do 12 m</t>
  </si>
  <si>
    <t>-584171671</t>
  </si>
  <si>
    <t>767</t>
  </si>
  <si>
    <t>117</t>
  </si>
  <si>
    <t>767R.01</t>
  </si>
  <si>
    <t>Zámečnická úprava a zpětná montáž předokenních ocelových mříží - kompletní provedení vč. očištění a 3násobného antikorozního nátěru a dodávky nového kotevního materiálu</t>
  </si>
  <si>
    <t>753997803</t>
  </si>
  <si>
    <t>118</t>
  </si>
  <si>
    <t>767R.02</t>
  </si>
  <si>
    <t>Demontáž, zámečnická úprava kotvení a zpětná montáž madla na schodišti - kompletní provedení vč. očištění a 3násobného antikorozního nátěru a dodávky nového kotevního materiálu</t>
  </si>
  <si>
    <t>-1159003294</t>
  </si>
  <si>
    <t>"schodiště do suterénu - pohled jižní"  1</t>
  </si>
  <si>
    <t>771</t>
  </si>
  <si>
    <t>119</t>
  </si>
  <si>
    <t>771121011</t>
  </si>
  <si>
    <t>Nátěr penetrační na podlahu</t>
  </si>
  <si>
    <t>571893964</t>
  </si>
  <si>
    <t>120</t>
  </si>
  <si>
    <t>771474113</t>
  </si>
  <si>
    <t>Montáž soklů z dlaždic keramických rovných flexibilní lepidlo v do 120 mm</t>
  </si>
  <si>
    <t>-756486205</t>
  </si>
  <si>
    <t>121</t>
  </si>
  <si>
    <t>59761416</t>
  </si>
  <si>
    <t>sokl-dlažba keramická slinutá hladká do interiéru i exteriéru 300x80mm</t>
  </si>
  <si>
    <t>-1337495637</t>
  </si>
  <si>
    <t>8,15/0,3*1,25</t>
  </si>
  <si>
    <t>122</t>
  </si>
  <si>
    <t>771574266</t>
  </si>
  <si>
    <t>Montáž podlah keramických pro mechanické zatížení protiskluzných lepených flexibilním lepidlem do 25 ks/m2</t>
  </si>
  <si>
    <t>-1245228738</t>
  </si>
  <si>
    <t>123</t>
  </si>
  <si>
    <t>59761406</t>
  </si>
  <si>
    <t>dlažba keramická slinutá protiskluzná do interiéru i exteriéru pro vysoké mechanické namáhání přes 22 do 25ks/m2</t>
  </si>
  <si>
    <t>-173040600</t>
  </si>
  <si>
    <t>8,418*1,1 'Přepočtené koeficientem množství</t>
  </si>
  <si>
    <t>124</t>
  </si>
  <si>
    <t>771591116</t>
  </si>
  <si>
    <t>Podlahy spárování epoxidem</t>
  </si>
  <si>
    <t>-677728264</t>
  </si>
  <si>
    <t>125</t>
  </si>
  <si>
    <t>998771202</t>
  </si>
  <si>
    <t>Přesun hmot procentní pro podlahy z dlaždic v objektech v do 12 m</t>
  </si>
  <si>
    <t>70310646</t>
  </si>
  <si>
    <t>783</t>
  </si>
  <si>
    <t>126</t>
  </si>
  <si>
    <t>783301313</t>
  </si>
  <si>
    <t>Odmaštění zámečnických konstrukcí ředidlovým odmašťovačem</t>
  </si>
  <si>
    <t>658738527</t>
  </si>
  <si>
    <t>127</t>
  </si>
  <si>
    <t>783306809</t>
  </si>
  <si>
    <t>Odstranění nátěru ze zámečnických konstrukcí okartáčováním</t>
  </si>
  <si>
    <t>-331878245</t>
  </si>
  <si>
    <t>ocelové zábradlí balkónu nad bočním vstupem</t>
  </si>
  <si>
    <t>"pohled východní"  (1,55*2+1,65*2)*1,00*2</t>
  </si>
  <si>
    <t>"pohled západní"  (1,55*2+1,65*2)*1,00*2</t>
  </si>
  <si>
    <t xml:space="preserve">ocelové zábradlí bočního vstupu </t>
  </si>
  <si>
    <t>"pohled východní"  1,55*1,00*2</t>
  </si>
  <si>
    <t>"pohled západní"  1,55*1,00*2</t>
  </si>
  <si>
    <t>zábradlí schodiště do suterénu</t>
  </si>
  <si>
    <t>(3,50+1,20)*1,00*2</t>
  </si>
  <si>
    <t>128</t>
  </si>
  <si>
    <t>783314203</t>
  </si>
  <si>
    <t>Základní antikorozní jednonásobný syntetický samozákladující nátěr zámečnických konstrukcí</t>
  </si>
  <si>
    <t>186449799</t>
  </si>
  <si>
    <t>129</t>
  </si>
  <si>
    <t>783315103</t>
  </si>
  <si>
    <t>Mezinátěr jednonásobný syntetický samozákladující zámečnických konstrukcí</t>
  </si>
  <si>
    <t>1223032359</t>
  </si>
  <si>
    <t>130</t>
  </si>
  <si>
    <t>783317105</t>
  </si>
  <si>
    <t>Krycí jednonásobný syntetický samozákladující nátěr zámečnických konstrukcí</t>
  </si>
  <si>
    <t>806517053</t>
  </si>
  <si>
    <t>131</t>
  </si>
  <si>
    <t>783401313</t>
  </si>
  <si>
    <t>Odmaštění klempířských konstrukcí ředidlovým odmašťovačem před provedením nátěru</t>
  </si>
  <si>
    <t>-9734424</t>
  </si>
  <si>
    <t>132</t>
  </si>
  <si>
    <t>783406809</t>
  </si>
  <si>
    <t>Odstranění nátěrů z klempířských konstrukcí okartáčováním</t>
  </si>
  <si>
    <t>-1529695103</t>
  </si>
  <si>
    <t>plechová střešní krytina nad hlavním vstupem</t>
  </si>
  <si>
    <t>6,70*1,50*1,2</t>
  </si>
  <si>
    <t>oplechování okapu balkonu - pohled východní</t>
  </si>
  <si>
    <t>(2,25+4,60+2,25)*0,25</t>
  </si>
  <si>
    <t>133</t>
  </si>
  <si>
    <t>783414203</t>
  </si>
  <si>
    <t>Základní antikorozní jednonásobný syntetický samozákladující nátěr klempířských konstrukcí</t>
  </si>
  <si>
    <t>265984568</t>
  </si>
  <si>
    <t>134</t>
  </si>
  <si>
    <t>783415103</t>
  </si>
  <si>
    <t>Mezinátěr syntetický samozákladující jednonásobný mezinátěr klempířských konstrukcí</t>
  </si>
  <si>
    <t>-1774380961</t>
  </si>
  <si>
    <t>135</t>
  </si>
  <si>
    <t>783417103</t>
  </si>
  <si>
    <t>Krycí jednonásobný syntetický samozákladující nátěr klempířských konstrukcí</t>
  </si>
  <si>
    <t>1316579410</t>
  </si>
  <si>
    <t>136</t>
  </si>
  <si>
    <t>783823133</t>
  </si>
  <si>
    <t>Penetrační silikátový nátěr hladkých, tenkovrstvých zrnitých nebo štukových omítek</t>
  </si>
  <si>
    <t>855771076</t>
  </si>
  <si>
    <t>137</t>
  </si>
  <si>
    <t>783827423</t>
  </si>
  <si>
    <t>Krycí dvojnásobný silikátový nátěr omítek stupně členitosti 1 a 2</t>
  </si>
  <si>
    <t>55230248</t>
  </si>
  <si>
    <t>138</t>
  </si>
  <si>
    <t>783R.01</t>
  </si>
  <si>
    <t>Očištění a trojnásobný antikorozní nátěr madla venkovního schodiště hlavního vstupu</t>
  </si>
  <si>
    <t>-1217392254</t>
  </si>
  <si>
    <t>02 - Výměna výplní otvorů</t>
  </si>
  <si>
    <t xml:space="preserve">    61 - Úprava povrchů vnitřních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</si>
  <si>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</si>
  <si>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</si>
  <si>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</si>
  <si>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</si>
  <si>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Úprava povrchů vnitřních</t>
  </si>
  <si>
    <t>612143003</t>
  </si>
  <si>
    <t>Montáž omítkových rohových profilů s tkaninou</t>
  </si>
  <si>
    <t>-977161942</t>
  </si>
  <si>
    <t>"P01"  (1,20+2,10*2)*16</t>
  </si>
  <si>
    <t>"P01a"  (1,20+2,10*2)*16</t>
  </si>
  <si>
    <t>"P02"  (1,00+2,20*2)*2</t>
  </si>
  <si>
    <t>"P03"  (1,35+2,10*2)*27</t>
  </si>
  <si>
    <t>"P03a"  (1,35+2,10*2)*24</t>
  </si>
  <si>
    <t>"P04"  (1,18+1,15*2)*1</t>
  </si>
  <si>
    <t>"P05"  (1,18+0,60*2)*3</t>
  </si>
  <si>
    <t>"P06"  (0,62+0,60*2)*2</t>
  </si>
  <si>
    <t>"P07"  (1,18+0,60*2)*14</t>
  </si>
  <si>
    <t>"P08"  (1,18+1,15*2)*2</t>
  </si>
  <si>
    <t>profil rohový Al s tkaninou kontaktního zateplení</t>
  </si>
  <si>
    <t>1243415239</t>
  </si>
  <si>
    <t>521,19*1,05 'Přepočtené koeficientem množství</t>
  </si>
  <si>
    <t>612143004</t>
  </si>
  <si>
    <t>Montáž omítkových samolepících začišťovacích profilů (APU lišt)</t>
  </si>
  <si>
    <t>-2090201077</t>
  </si>
  <si>
    <t>profil okenní začišťovací se sklovláknitou armovací tkaninou 9 mm/2,4 m</t>
  </si>
  <si>
    <t>-1612458184</t>
  </si>
  <si>
    <t>612232051Z</t>
  </si>
  <si>
    <t>Vyrovnání vnitřního ostění, nadpraží a parapetu hl do 400 mm polystyrénovými deskami tl do 40 mm</t>
  </si>
  <si>
    <t>-1145784403</t>
  </si>
  <si>
    <t>předpoklad 30% ostění</t>
  </si>
  <si>
    <t>"P01"  (1,20+2,10)*2*16*0,3</t>
  </si>
  <si>
    <t>"P01a"  (1,20+2,10)*2*16*0,3</t>
  </si>
  <si>
    <t>"P02"  (1,00+2,20*2)*2*0,3</t>
  </si>
  <si>
    <t>"P03"  (1,35+2,10)*2*27*0,3</t>
  </si>
  <si>
    <t>"P03a"  (1,35+2,10)*2*24*0,3</t>
  </si>
  <si>
    <t>"P04"  (1,18+1,15)*2*1*0,3</t>
  </si>
  <si>
    <t>"P05"  (1,18+0,60)*2*3*0,3</t>
  </si>
  <si>
    <t>"P06"  (0,62+0,60)*2*2*0,3</t>
  </si>
  <si>
    <t>"P07"  (1,18+0,60)*2*14*0,3</t>
  </si>
  <si>
    <t>"P08"  (1,18+1,15)*2*2*0,3</t>
  </si>
  <si>
    <t>283763650</t>
  </si>
  <si>
    <t>deska z extrudovaného polystyrénu XPS tl. 40 mm</t>
  </si>
  <si>
    <t>873971</t>
  </si>
  <si>
    <t>"P01"  (1,20+2,10)*2*16*0,42*0,3*1,1</t>
  </si>
  <si>
    <t>"P01a"  (1,20+2,10)*2*16*0,57*0,3*1,1</t>
  </si>
  <si>
    <t>"P02"  (1,00+2,20*2)*2*0,43*0,3*1,1</t>
  </si>
  <si>
    <t>"P03"  (1,35+2,10)*2*27*0,42*0,3*1,1</t>
  </si>
  <si>
    <t>"P03a"  (1,35+2,10)*2*24*0,57*0,3*1,1</t>
  </si>
  <si>
    <t>"P04"  (1,18+1,15)*2*1*0,35*0,3*1,1</t>
  </si>
  <si>
    <t>"P05"  (1,18+0,60)*2*3*0,35*0,3*1,1</t>
  </si>
  <si>
    <t>"P06"  (0,62+0,60)*2*2*0,35*0,3*1,1</t>
  </si>
  <si>
    <t>"P07"  (1,18+0,60)*2*14*0,35*0,3*1,1</t>
  </si>
  <si>
    <t>"P08"  (1,18+1,15)*2*2*0,35*0,3*1,1</t>
  </si>
  <si>
    <t>612325301</t>
  </si>
  <si>
    <t>Vápenocementová hladká omítka ostění nebo nadpraží</t>
  </si>
  <si>
    <t>658821759</t>
  </si>
  <si>
    <t>vyrovnání ostění a nadpraží hrubou maltou</t>
  </si>
  <si>
    <t>"P01"  (1,20+2,10*2)*16*0,42</t>
  </si>
  <si>
    <t>"P01a"  (1,20+2,10*2)*16*0,57</t>
  </si>
  <si>
    <t>"P02"  (1,00+2,20*2)*2*0,43</t>
  </si>
  <si>
    <t>"P03"  (1,35+2,10*2)*27*0,42</t>
  </si>
  <si>
    <t>"P03a"  (1,35+2,10*2)*24*0,57</t>
  </si>
  <si>
    <t>"P04"  (1,18+1,15*2)*1*0,35</t>
  </si>
  <si>
    <t>"P05"  (1,18+0,60*2)*3*0,35</t>
  </si>
  <si>
    <t>"P06"  (0,62+0,60*2)*2*0,35</t>
  </si>
  <si>
    <t>"P07"  (1,18+0,60)*2*12*0,35+(1,18+0,60*2)*2*0,35</t>
  </si>
  <si>
    <t>"P08"  (1,18+1,15)*2*2*0,35</t>
  </si>
  <si>
    <t>614142001</t>
  </si>
  <si>
    <t>Potažení vnitřních ostění sklovláknitým pletivem vtlačeným do tenkovrstvé hmoty</t>
  </si>
  <si>
    <t>-2024268476</t>
  </si>
  <si>
    <t>614311131</t>
  </si>
  <si>
    <t>Potažení vnitřních ostění a nadpraží vápenocementovým štukem</t>
  </si>
  <si>
    <t>-1274064425</t>
  </si>
  <si>
    <t>"P01"  (1,20+2,10*2)*16*(0,42+0,20)</t>
  </si>
  <si>
    <t>"P01a"  (1,20+2,10*2)*16*(0,57+0,20)</t>
  </si>
  <si>
    <t>"P02"  (1,00+2,20*2)*2*(0,43+0,20)</t>
  </si>
  <si>
    <t>"P03"  (1,35+2,10*2)*27*(0,42+0,20)</t>
  </si>
  <si>
    <t>"P03a"  (1,35+2,10*2)*24*(0,57+0,20)</t>
  </si>
  <si>
    <t>"P04"  (1,18+1,15*2)*1*(0,35+0,20)</t>
  </si>
  <si>
    <t>"P05"  (1,18+0,60*2)*3*(0,35+0,20)</t>
  </si>
  <si>
    <t>"P06"  (0,62+0,60*2)*2*(0,35+0,20)</t>
  </si>
  <si>
    <t>"P07"  (1,18+0,60)*2*12*(0,35+0,20)+(1,18+0,60*2)*2*(0,35+0,20)</t>
  </si>
  <si>
    <t>"P08"  (1,18+1,15)*2*2*(0,35+0,20)</t>
  </si>
  <si>
    <t>619991001</t>
  </si>
  <si>
    <t>Zakrytí podlah v interiéru fólií přilepenou lepící páskou (pro výměnu výplní otvorů a opravu ostění vč. obnovy výmalby obvodových stěn)</t>
  </si>
  <si>
    <t>1125349821</t>
  </si>
  <si>
    <t>"1.PP"  80,00*2,00</t>
  </si>
  <si>
    <t>"1.NP"  90,00*2,00</t>
  </si>
  <si>
    <t>"2.NP"  94,00*2,00</t>
  </si>
  <si>
    <t>619991011</t>
  </si>
  <si>
    <t>Obalení konstrukcí a prvků fólií přilepenou lepící páskou</t>
  </si>
  <si>
    <t>-1919136050</t>
  </si>
  <si>
    <t>"P01"  1,20*2,10*16</t>
  </si>
  <si>
    <t>"P01a"  1,20*2,10*16</t>
  </si>
  <si>
    <t>"P02"  1,00*2,20*2</t>
  </si>
  <si>
    <t>"P03"  1,35*2,10*27</t>
  </si>
  <si>
    <t>"P03a"  1,35*2,10*24</t>
  </si>
  <si>
    <t>"P04"  1,18*1,15*1</t>
  </si>
  <si>
    <t>"P05"  1,18*0,60*3</t>
  </si>
  <si>
    <t>"P06"  0,62*0,60*2</t>
  </si>
  <si>
    <t>"P07"  1,18*0,60*14</t>
  </si>
  <si>
    <t>"P08"  1,18*1,15*2</t>
  </si>
  <si>
    <t>vnitřní parapety</t>
  </si>
  <si>
    <t>"P01"  1,25*0,48*16</t>
  </si>
  <si>
    <t>"P01a"  1,25*0,60*16</t>
  </si>
  <si>
    <t>"P03"  1,40*0,48*27</t>
  </si>
  <si>
    <t>"P03a"  1,40*0,60*24</t>
  </si>
  <si>
    <t>"P04"  1,18*0,35*1</t>
  </si>
  <si>
    <t>"P05"  1,18*0,35*3</t>
  </si>
  <si>
    <t>"P06"  0,62*0,35*2</t>
  </si>
  <si>
    <t>"P07"  1,18*0,35*14</t>
  </si>
  <si>
    <t>"P08"  1,18*0,35*2</t>
  </si>
  <si>
    <t>619995001</t>
  </si>
  <si>
    <t>Začištění omítek kolem vnitřních parapetů</t>
  </si>
  <si>
    <t>454875348</t>
  </si>
  <si>
    <t>"P01"  (1,20+0,42*2)*16</t>
  </si>
  <si>
    <t>"P01a"  (1,20+0,57*2)*16</t>
  </si>
  <si>
    <t>"P02"  (1,00+0,43*2)*2</t>
  </si>
  <si>
    <t>"P03"  (1,35+0,42*2)*27</t>
  </si>
  <si>
    <t>"P03a"  (1,35+0,57*2)*24</t>
  </si>
  <si>
    <t>"P04"  (1,18+0,35*2)*1</t>
  </si>
  <si>
    <t>"P05"  (1,18+0,35*2)*3</t>
  </si>
  <si>
    <t>"P06"  (0,62+0,35*2)*2</t>
  </si>
  <si>
    <t>"P07"  (1,18+0,35*2)*14</t>
  </si>
  <si>
    <t>"P08"  (1,18+0,35*2)*2</t>
  </si>
  <si>
    <t>1381802315</t>
  </si>
  <si>
    <t>pod oplechování parapetů</t>
  </si>
  <si>
    <t>139,45+3,77</t>
  </si>
  <si>
    <t>632450124</t>
  </si>
  <si>
    <t>Vyrovnávací cementový potěr tl do 50 mm ze suchých směsí provedený v pásu</t>
  </si>
  <si>
    <t>-1566984311</t>
  </si>
  <si>
    <t>"P01"  (1,20*0,42)*16</t>
  </si>
  <si>
    <t>"P01a"  (1,20*0,57)*16</t>
  </si>
  <si>
    <t>"P03"  (1,35*0,42)*27</t>
  </si>
  <si>
    <t>"P03a"  (1,35*0,57)*24</t>
  </si>
  <si>
    <t>"P04"  (1,18*0,35)*1</t>
  </si>
  <si>
    <t>"P05"  (1,18*0,35)*3</t>
  </si>
  <si>
    <t>"P06"  (0,62*0,35)*2</t>
  </si>
  <si>
    <t>"P07"  (1,18*0,35)*14</t>
  </si>
  <si>
    <t>"P08"  (1,18*0,35)*2</t>
  </si>
  <si>
    <t>63R.01</t>
  </si>
  <si>
    <t xml:space="preserve">Doplnění podlahové krytiny (nášlapné vrstvy: interiér - PVC, exteriér - keramická dlažba) vč. podkladních vrstev v místě výměny balkonových dveří </t>
  </si>
  <si>
    <t>1064074304</t>
  </si>
  <si>
    <t>"P02"  2</t>
  </si>
  <si>
    <t>949121113</t>
  </si>
  <si>
    <t>Montáž lešení lehkého kozového dílcového v do 2,5 m</t>
  </si>
  <si>
    <t>sada</t>
  </si>
  <si>
    <t>-1688299685</t>
  </si>
  <si>
    <t>pro výměnu okenních a dveřních výplní a opravu vnitřního ostění</t>
  </si>
  <si>
    <t>16+16+2+(27-3)+24+1+3+2+14+2</t>
  </si>
  <si>
    <t>949121122</t>
  </si>
  <si>
    <t>Montáž lešení lehkého kozového dílcového ve schodišti v do 3,5 m</t>
  </si>
  <si>
    <t>-160765158</t>
  </si>
  <si>
    <t>"P03"  3</t>
  </si>
  <si>
    <t>949121213</t>
  </si>
  <si>
    <t>Příplatek k lešení lehkému kozovému dílcovému v do 2,5 m za první a ZKD den použití</t>
  </si>
  <si>
    <t>-18940326</t>
  </si>
  <si>
    <t>104*14</t>
  </si>
  <si>
    <t>949121222</t>
  </si>
  <si>
    <t>Příplatek k lešení lehkému kozovému dílcovému ve schodišti v do 3,5 m za první a ZKD den použití</t>
  </si>
  <si>
    <t>-361722231</t>
  </si>
  <si>
    <t>3*14</t>
  </si>
  <si>
    <t>949121813</t>
  </si>
  <si>
    <t>Demontáž lešení lehkého kozového dílcového v do 2,5 m</t>
  </si>
  <si>
    <t>-312096692</t>
  </si>
  <si>
    <t>949121822</t>
  </si>
  <si>
    <t>Demontáž lešení lehkého kozového dílcového ve schodišti v do 3,5 m</t>
  </si>
  <si>
    <t>2124097950</t>
  </si>
  <si>
    <t>94R.01</t>
  </si>
  <si>
    <t>1474887203</t>
  </si>
  <si>
    <t>952901111</t>
  </si>
  <si>
    <t>Vyčištění budov bytové a občanské výstavby při výšce podlaží do 4 m</t>
  </si>
  <si>
    <t>1226715755</t>
  </si>
  <si>
    <t>967031132</t>
  </si>
  <si>
    <t>Přisekání rovných ostění v cihelném zdivu na MV nebo MVC</t>
  </si>
  <si>
    <t>-1994675266</t>
  </si>
  <si>
    <t>968062374</t>
  </si>
  <si>
    <t>Vybourání dřevěných rámů oken zdvojených včetně křídel pl do 1 m2</t>
  </si>
  <si>
    <t>-600402945</t>
  </si>
  <si>
    <t xml:space="preserve">"P07"  1,18*0,60*14  </t>
  </si>
  <si>
    <t>968062375</t>
  </si>
  <si>
    <t>Vybourání dřevěných rámů oken zdvojených včetně křídel pl do 2 m2</t>
  </si>
  <si>
    <t>-101670901</t>
  </si>
  <si>
    <t>968062376</t>
  </si>
  <si>
    <t>Vybourání dřevěných rámů oken zdvojených včetně křídel pl do 4 m2</t>
  </si>
  <si>
    <t>52153775</t>
  </si>
  <si>
    <t>968072455</t>
  </si>
  <si>
    <t>Vybourání kovových dveřních zárubní pl do 2 m2 vč. vyvěšení křídel</t>
  </si>
  <si>
    <t>78936143</t>
  </si>
  <si>
    <t>"P02" 1,00*2,20*2</t>
  </si>
  <si>
    <t>976047230Z</t>
  </si>
  <si>
    <t>Vybourání betonové parapetní desky</t>
  </si>
  <si>
    <t>-709757470</t>
  </si>
  <si>
    <t>"P01"  1,25*12+0,50*12</t>
  </si>
  <si>
    <t>"P01a"  1,25*12</t>
  </si>
  <si>
    <t>"P03"  1,40*27+0,50*27</t>
  </si>
  <si>
    <t>"P03a"  1,40*24</t>
  </si>
  <si>
    <t>978059511</t>
  </si>
  <si>
    <t>Odsekání a odebrání obkladů stěn z vnitřních obkládaček plochy do 1 m2</t>
  </si>
  <si>
    <t>1369485996</t>
  </si>
  <si>
    <t>"P01"  1,20*0,48*4</t>
  </si>
  <si>
    <t>"P01a"  1,20*0,60*4</t>
  </si>
  <si>
    <t>"P07"  1,18*0,35*2</t>
  </si>
  <si>
    <t>ostění oken</t>
  </si>
  <si>
    <t>"P01"  0,48*0,20*2*4</t>
  </si>
  <si>
    <t>"P01a"  0,60*0,20*2*4</t>
  </si>
  <si>
    <t>"P04"  0,35*0,20*2</t>
  </si>
  <si>
    <t>"P05"  0,35*0,20*2*3</t>
  </si>
  <si>
    <t>"P06"  0,35*0,20*2*2</t>
  </si>
  <si>
    <t>"P07"  0,35*0,20*2*2</t>
  </si>
  <si>
    <t>997013213</t>
  </si>
  <si>
    <t>Vnitrostaveništní doprava suti a vybouraných hmot pro budovy v do 12 m ručně</t>
  </si>
  <si>
    <t>-1046329879</t>
  </si>
  <si>
    <t>997013219</t>
  </si>
  <si>
    <t>Příplatek k vnitrostaveništní dopravě suti a vybouraných hmot za zvětšenou dopravu suti ZKD 10 m</t>
  </si>
  <si>
    <t>-544151792</t>
  </si>
  <si>
    <t>44,94*2 'Přepočtené koeficientem množství</t>
  </si>
  <si>
    <t>-1217338761</t>
  </si>
  <si>
    <t>551482355</t>
  </si>
  <si>
    <t>44,94*14 'Přepočtené koeficientem množství</t>
  </si>
  <si>
    <t>1842975983</t>
  </si>
  <si>
    <t>998018002</t>
  </si>
  <si>
    <t>Přesun hmot ruční pro budovy v do 12 m</t>
  </si>
  <si>
    <t>-288056640</t>
  </si>
  <si>
    <t>764002851</t>
  </si>
  <si>
    <t>Demontáž oplechování parapetů do suti</t>
  </si>
  <si>
    <t>657652656</t>
  </si>
  <si>
    <t>1,25*(14+14)+1,40*3</t>
  </si>
  <si>
    <t>(PI*0,40/2)*6</t>
  </si>
  <si>
    <t>1,40*(18+18)</t>
  </si>
  <si>
    <t>1,25*(1+1)+1,40*(3+3)</t>
  </si>
  <si>
    <t>764216644</t>
  </si>
  <si>
    <t>Oplechování rovných parapetů celoplošně lepené z Pz s povrchovou úpravou rš 330 mm</t>
  </si>
  <si>
    <t>1477744639</t>
  </si>
  <si>
    <t>1,25*(14+14)+1,40*3+1,25*7+0,65*2+1,25*4+0,50</t>
  </si>
  <si>
    <t>1,40*(18+18)+1,25*7</t>
  </si>
  <si>
    <t>1,25*(1+1)+1,40*(3+3)+1,25</t>
  </si>
  <si>
    <t>1,25*(1+1)+1,40*(3+3)+1,25*2</t>
  </si>
  <si>
    <t>764217644</t>
  </si>
  <si>
    <t>Oplechování oblých parapetů nebo ze segmentů celoplošně lepené z Pz s povrch úpravou rš 330 mm</t>
  </si>
  <si>
    <t>1057124954</t>
  </si>
  <si>
    <t>124367982</t>
  </si>
  <si>
    <t>766</t>
  </si>
  <si>
    <t>766694111Z</t>
  </si>
  <si>
    <t>Montáž parapetních desek dřevěných nebo plastových šířky do 30 cm délky do 1,0 m - parapetní profil u pilířku okna vč. napojení na okenní parapet</t>
  </si>
  <si>
    <t>-471845681</t>
  </si>
  <si>
    <t>"P01"  0,50*(16-4)</t>
  </si>
  <si>
    <t>"P03"  0,50*27</t>
  </si>
  <si>
    <t>607941011</t>
  </si>
  <si>
    <t xml:space="preserve">deska parapetní dřevotřísková vnitřní š. 170 mm - dekorativní fólie v barvě dřeva </t>
  </si>
  <si>
    <t>-1707609654</t>
  </si>
  <si>
    <t>19,5*1,1 'Přepočtené koeficientem množství</t>
  </si>
  <si>
    <t>60794121</t>
  </si>
  <si>
    <t>koncovka PVC k parapetním dřevotřískovým deskám 600mm</t>
  </si>
  <si>
    <t>78469925</t>
  </si>
  <si>
    <t>"P01"  12</t>
  </si>
  <si>
    <t>"P03"  27</t>
  </si>
  <si>
    <t>766694122</t>
  </si>
  <si>
    <t>Montáž parapetních dřevěných nebo plastových šířky přes 30 cm délky do 1,6 m</t>
  </si>
  <si>
    <t>-726488</t>
  </si>
  <si>
    <t>"P01a"  12</t>
  </si>
  <si>
    <t>"P03a"  24</t>
  </si>
  <si>
    <t>60794107</t>
  </si>
  <si>
    <t xml:space="preserve">deska parapetní dřevotřísková vnitřní š. 500 mm - dekorativní fólie v barvě dřeva </t>
  </si>
  <si>
    <t>-903620074</t>
  </si>
  <si>
    <t>"P01"  1,25*12</t>
  </si>
  <si>
    <t>"P03"  1,40*27</t>
  </si>
  <si>
    <t>60794109</t>
  </si>
  <si>
    <t xml:space="preserve">deska parapetní dřevotřísková vnitřní š. 600 mm - dekorativní fólie v barvě dřeva </t>
  </si>
  <si>
    <t>1952707324</t>
  </si>
  <si>
    <t>-917598272</t>
  </si>
  <si>
    <t>766R.01</t>
  </si>
  <si>
    <t>Dodávka a montáž plastového okna, 6-ti komorový systém - konstrukční hloubka profilu 84 mm, zasklení izolačním trojsklem - ozn. P01, rozm. 1200X2100 mm - kompletní dodávka a montáž v rozsahu dle podrobné technické specifikace viz. PD</t>
  </si>
  <si>
    <t>-1057199028</t>
  </si>
  <si>
    <t>"P01"  16</t>
  </si>
  <si>
    <t>766R.02</t>
  </si>
  <si>
    <t>Dodávka a montáž plastového okna, 6-ti komorový systém - konstrukční hloubka profilu 84 mm, zasklení izolačním trojsklem - ozn. P01a, rozm. 1200X2100 mm - kompletní dodávka a montáž v rozsahu dle podrobné technické specifikace viz. PD</t>
  </si>
  <si>
    <t>-316752770</t>
  </si>
  <si>
    <t>"P01a"  16</t>
  </si>
  <si>
    <t>766R.03</t>
  </si>
  <si>
    <t>Dodávka a montáž plastových dveří, 6-ti komorový systém - konstrukční hloubka profilu 84 mm, zasklení izolačním trojsklem - ozn. P02, rozm. 1000X2200 mm - kompletní dodávka a montáž v rozsahu dle podrobné technické specifikace viz. PD</t>
  </si>
  <si>
    <t>-2025167377</t>
  </si>
  <si>
    <t>766R.04</t>
  </si>
  <si>
    <t>Dodávka a montáž plastového okna, 6-ti komorový systém - konstrukční hloubka profilu 84 mm, zasklení izolačním trojsklem - ozn. P03, rozm. 1350X2100 mm - kompletní dodávka a montáž v rozsahu dle podrobné technické specifikace viz. PD</t>
  </si>
  <si>
    <t>649460246</t>
  </si>
  <si>
    <t>"P03"  27-3</t>
  </si>
  <si>
    <t>766R.04-1</t>
  </si>
  <si>
    <t>Dodávka a montáž plastového okna, 6-ti komorový systém - konstrukční hloubka profilu 84 mm, zasklení izolačním trojsklem neprůhledným - ozn. P03, rozm. 1350X2100 mm - kompletní dodávka a montáž v rozsahu dle podrobné technické specifikace viz. PD</t>
  </si>
  <si>
    <t>-1086343385</t>
  </si>
  <si>
    <t>766R.05</t>
  </si>
  <si>
    <t>Dodávka a montáž plastového okna, 6-ti komorový systém - konstrukční hloubka profilu 84 mm, zasklení izolačním trojsklem - ozn. P03a, rozm. 1350X2100 mm - kompletní dodávka a montáž v rozsahu dle podrobné technické specifikace viz. PD</t>
  </si>
  <si>
    <t>518278692</t>
  </si>
  <si>
    <t>766R.06</t>
  </si>
  <si>
    <t>Dodávka a montáž plastového okna, 5-ti komorový systém - konstrukční hloubka profilu 71 mm, zasklení izolačním dvojsklem neprůhledným - ozn. P04, rozm. 1180X1150 mm - kompletní dodávka a montáž v rozsahu dle podrobné technické specifikace viz. PD</t>
  </si>
  <si>
    <t>-1207458128</t>
  </si>
  <si>
    <t>"P04"  1</t>
  </si>
  <si>
    <t>766R.07</t>
  </si>
  <si>
    <t>Dodávka a montáž plastového okna, 5-ti komorový systém - konstrukční hloubka profilu 71 mm, zasklení izolačním dvojsklem neprůhledným - ozn. P05, rozm. 1180X600 mm - kompletní dodávka a montáž v rozsahu dle podrobné technické specifikace viz. PD</t>
  </si>
  <si>
    <t>-101637848</t>
  </si>
  <si>
    <t>"P05"  3</t>
  </si>
  <si>
    <t>766R.08</t>
  </si>
  <si>
    <t>Dodávka a montáž plastového okna, 5-ti komorový systém - konstrukční hloubka profilu 71 mm, zasklení izolačním dvojsklem neprůhledným - ozn. P06, rozm. 620X600 mm - kompletní dodávka a montáž v rozsahu dle podrobné technické specifikace viz. PD</t>
  </si>
  <si>
    <t>-957615461</t>
  </si>
  <si>
    <t>"P06"  2</t>
  </si>
  <si>
    <t>766R.09</t>
  </si>
  <si>
    <t>Dodávka a montáž plastového okna, 5-ti komorový systém - konstrukční hloubka profilu 71 mm, zasklení izolačním dvojsklem neprůhledným - ozn. P07, rozm. 1180X600 mm - kompletní dodávka a montáž v rozsahu dle podrobné technické specifikace viz. PD</t>
  </si>
  <si>
    <t>-1253240560</t>
  </si>
  <si>
    <t>"P07"  14</t>
  </si>
  <si>
    <t>766R.10</t>
  </si>
  <si>
    <t>Dodávka a montáž plastového okna, 5-ti komorový systém - konstrukční hloubka profilu 71 mm, zasklení izolačním dvojsklem neprůhledným - ozn. P08, rozm. 1180X1150 mm - kompletní dodávka a montáž dle dle podrobné technické specifikace viz. PD</t>
  </si>
  <si>
    <t>-447055312</t>
  </si>
  <si>
    <t>"P08"  2</t>
  </si>
  <si>
    <t>766R.11</t>
  </si>
  <si>
    <t>Dodávka a montáž parapetní mřížky pro odvod tepla z otopného systému</t>
  </si>
  <si>
    <t>764219072</t>
  </si>
  <si>
    <t>"P01a"  16-4</t>
  </si>
  <si>
    <t>766R.12</t>
  </si>
  <si>
    <t>Dodávka a montáž pákového mechanismu pro otevírání okna</t>
  </si>
  <si>
    <t>1323650725</t>
  </si>
  <si>
    <t>998766202</t>
  </si>
  <si>
    <t>Přesun hmot procentní pro konstrukce truhlářské v objektech v do 12 m</t>
  </si>
  <si>
    <t>2103521113</t>
  </si>
  <si>
    <t>Dodávka a montáž sítě proti hmyzu kotvené k okennímu rámu (ztížená montáž z důvodu venkovních předokenních mříží)</t>
  </si>
  <si>
    <t>-1848754212</t>
  </si>
  <si>
    <t>998767202</t>
  </si>
  <si>
    <t>Přesun hmot procentní pro zámečnické konstrukce v objektech v do 12 m</t>
  </si>
  <si>
    <t>-1092898182</t>
  </si>
  <si>
    <t>781</t>
  </si>
  <si>
    <t>781474117</t>
  </si>
  <si>
    <t>Montáž obkladů vnitřních keramických hladkých do 45 ks/m2 lepených flexibilním lepidlem</t>
  </si>
  <si>
    <t>-823187351</t>
  </si>
  <si>
    <t>597610001</t>
  </si>
  <si>
    <t>obkládačky keramické I. j.</t>
  </si>
  <si>
    <t>-1882570707</t>
  </si>
  <si>
    <t>10,944*1,2 'Přepočtené koeficientem množství</t>
  </si>
  <si>
    <t>781479191</t>
  </si>
  <si>
    <t>Příplatek k montáži obkladů vnitřních keramických hladkých za plochu do 10 m2</t>
  </si>
  <si>
    <t>156486127</t>
  </si>
  <si>
    <t>781494511</t>
  </si>
  <si>
    <t>Plastové profily ukončovací lepené flexibilním lepidlem</t>
  </si>
  <si>
    <t>1770866235</t>
  </si>
  <si>
    <t>"P01"  (1,20+0,20*2)*4</t>
  </si>
  <si>
    <t>"P01a"  (1,20+0,20*2)*4</t>
  </si>
  <si>
    <t>"P04"  1,18+0,20*2</t>
  </si>
  <si>
    <t>"P05"  (1,18+0,20*2)*3</t>
  </si>
  <si>
    <t>"P06"  (0,62+0,20*2)*2</t>
  </si>
  <si>
    <t>"P07"  (1,18+0,20*2)*2</t>
  </si>
  <si>
    <t>781495111</t>
  </si>
  <si>
    <t>Penetrace podkladu vnitřních obkladů</t>
  </si>
  <si>
    <t>1100123479</t>
  </si>
  <si>
    <t>781495115</t>
  </si>
  <si>
    <t>Spárování vnitřních obkladů silikonem</t>
  </si>
  <si>
    <t>1960759978</t>
  </si>
  <si>
    <t>"P01"  (1,20+0,48*2)*4</t>
  </si>
  <si>
    <t>"P01a"  (1,20+0,60*2)*4</t>
  </si>
  <si>
    <t>"P07"  (1,18+0,35*2)*2</t>
  </si>
  <si>
    <t>998781202</t>
  </si>
  <si>
    <t>Přesun hmot procentní pro obklady keramické v objektech v do 12 m</t>
  </si>
  <si>
    <t>580666466</t>
  </si>
  <si>
    <t>784</t>
  </si>
  <si>
    <t>784111003</t>
  </si>
  <si>
    <t>Oprášení (ometení ) podkladu v místnostech výšky do 5,00 m</t>
  </si>
  <si>
    <t>1512902870</t>
  </si>
  <si>
    <t>"1.PP"  80,00*2,30</t>
  </si>
  <si>
    <t>"1.NP"  90,00*3,30</t>
  </si>
  <si>
    <t>"2.NP"  94,00*3,30</t>
  </si>
  <si>
    <t>784211113</t>
  </si>
  <si>
    <t>Dvojnásobné  bílé malby ze směsí za mokra velmi dobře otěruvzdorných v místnostech výšky do 5,00 m</t>
  </si>
  <si>
    <t>1103487009</t>
  </si>
  <si>
    <t>784211113Z</t>
  </si>
  <si>
    <t>Příplatek k cenám 2x maleb ze směsí za protiplísňovou přísadu</t>
  </si>
  <si>
    <t>326554611</t>
  </si>
  <si>
    <t>784211161</t>
  </si>
  <si>
    <t>Příplatek k cenám 2x maleb ze směsí za mokra otěruvzdorných za barevnou malbu v světlém odstínu</t>
  </si>
  <si>
    <t>485640494</t>
  </si>
  <si>
    <t>786</t>
  </si>
  <si>
    <t>786624111</t>
  </si>
  <si>
    <t>Montáž lamelové žaluzie do plastových oken otevíravých, sklápěcích a vyklápěcích</t>
  </si>
  <si>
    <t>-817395314</t>
  </si>
  <si>
    <t>553462000</t>
  </si>
  <si>
    <t>žaluzie horizontální interiérové, barva krémová (před objednávkou odsouhlasit s investorem)</t>
  </si>
  <si>
    <t>1844417083</t>
  </si>
  <si>
    <t>998786202</t>
  </si>
  <si>
    <t>Přesun hmot procentní pro čalounické úpravy v objektech v do 12 m</t>
  </si>
  <si>
    <t>-89500378</t>
  </si>
  <si>
    <t>VON - Vedlejší a ostatní náklady</t>
  </si>
  <si>
    <t>VRN - Vedlejší rozpočtové náklady</t>
  </si>
  <si>
    <t>VRN</t>
  </si>
  <si>
    <t>Vedlejší rozpočtové náklady</t>
  </si>
  <si>
    <t>090001001</t>
  </si>
  <si>
    <t>Požadavek objednatele - Označení stavby (D+M osazení informační tabule s uvedením názvu stavby, investora stavby, zhotovitele stavby, uvedením termínu a realizace stavby, uvedení kontaktu na odpovědného stavbyvedoucího)</t>
  </si>
  <si>
    <t>1024</t>
  </si>
  <si>
    <t>-1868377817</t>
  </si>
  <si>
    <t>090001002</t>
  </si>
  <si>
    <t>Zařízení staveniště (přechodné dopravní značení, zajištění objízdných tras a uzávěr včetně příslušných povolení, ZS sociální objekty, včetně vnitrostaveništního rozvodu a napojení  na media energii,) - kompletní zajištění</t>
  </si>
  <si>
    <t>1463201339</t>
  </si>
  <si>
    <t>090001003</t>
  </si>
  <si>
    <t>Průběžné čištění komunikací, čištění vozidel při výjezdu ze stavby (zajištění obslužného provozu (zásobování, svoz komunálních odpadů, záchranných složek, ..)</t>
  </si>
  <si>
    <t>-1596827086</t>
  </si>
  <si>
    <t>090001004</t>
  </si>
  <si>
    <t>Zajištění dokumentace skutečného provedení staveby (3xgrafická forma, 1xdigitální forma dle požadavků objednatele), veškeré doklady nutné k vydání kolaudačního souhlasu</t>
  </si>
  <si>
    <t>-1888491289</t>
  </si>
  <si>
    <t>090001005</t>
  </si>
  <si>
    <t>Vyhotovení dílenské dokumentace (vyrobní, ..)</t>
  </si>
  <si>
    <t>736273699</t>
  </si>
  <si>
    <t>090001006</t>
  </si>
  <si>
    <t>Náklady zhotovitele na nutné konzultace se zpracovatelem PD při realizaci stavby</t>
  </si>
  <si>
    <t>-759319279</t>
  </si>
  <si>
    <t>090001007</t>
  </si>
  <si>
    <t>Vyhotovení fotodokumentace původního a nového stavu, průběhu a realizace stavby</t>
  </si>
  <si>
    <t>1913819673</t>
  </si>
  <si>
    <t>090001008</t>
  </si>
  <si>
    <t>Ostatní náklady spojené s požadavky objednatele, které jsou uvedeny v jednotlivých článcích smlouvy o dílo, pokud nejsou zahrnuty v soupisech prací</t>
  </si>
  <si>
    <t>-50430588</t>
  </si>
  <si>
    <t>090001009</t>
  </si>
  <si>
    <t>Závěrečný úklid objektu před předáním stavby uživateli do trvalého užívání, čištění oken, finální úklid stavby</t>
  </si>
  <si>
    <t>119768530</t>
  </si>
  <si>
    <t>090001010</t>
  </si>
  <si>
    <t>Povinná rezerva na nepředvídatelné práce (pevná částka 100.000,- Kč)</t>
  </si>
  <si>
    <t>1956346935</t>
  </si>
  <si>
    <t>Práce a dodávky HSV - čerpáno z výkresu D01-D03 a P01-P08</t>
  </si>
  <si>
    <t>Úprava povrchů vnějších - čerpáno z výkresu D01-D03 a P01-P08</t>
  </si>
  <si>
    <t>Podlahy a podlahové konstrukce - čerpáno z výkresu D01-D03 a P01-P08</t>
  </si>
  <si>
    <t xml:space="preserve">Lešení a stavební výtahy - čerpáno z výkresu D01-D03 </t>
  </si>
  <si>
    <t>Různé dokončovací konstrukce a práce pozemních staveb - čerpáno z výkresu D01-D03 a P01-P08</t>
  </si>
  <si>
    <t>Bourání konstrukcí - čerpáno z výkresu D01-D03 a P01-P08</t>
  </si>
  <si>
    <t>Přesun sutě - čerpáno z výkresu D01-D03 a P01-P08</t>
  </si>
  <si>
    <t>Přesun hmot - čerpáno z výkresu D01-D03 a P01-P08</t>
  </si>
  <si>
    <t>Konstrukce klempířské - čerpáno z výkresu D01-D03 a P01-P08</t>
  </si>
  <si>
    <t>Konstrukce truhlářské - čerpáno z výkresu D01-D03 a P01-P08</t>
  </si>
  <si>
    <t>Konstrukce zámečnické - čerpáno z výkresu D01-D03 a P01-P08</t>
  </si>
  <si>
    <t>Dokončovací práce - obklady - čerpáno z výkresu D01-D03 a P01-P08</t>
  </si>
  <si>
    <t>Dokončovací práce - malby a tapety - čerpáno z výkresu D01-D03 a P01-P08</t>
  </si>
  <si>
    <t>Dokončovací práce - čalounické úpravy - čerpáno z výkresu D01-D03 a P01-P08</t>
  </si>
  <si>
    <t>Zemní práce - čerpáno z výkresu D01-D16</t>
  </si>
  <si>
    <t>Komunikace pozemní- čerpáno z výkresu D01-D16</t>
  </si>
  <si>
    <t>Úprava povrchů vnějších- čerpáno z výkresu D01-D17</t>
  </si>
  <si>
    <t>Podlahy a podlahové konstrukce- čerpáno z výkresu D01-D16</t>
  </si>
  <si>
    <t>Osazování výplní otvorů- čerpáno z výkresu D01-D17</t>
  </si>
  <si>
    <t>Lešení a stavební výtahy- čerpáno z výkresu D01-D16</t>
  </si>
  <si>
    <t>Různé dokončovací konstrukce a práce pozemních staveb- čerpáno z výkresu D01-D16</t>
  </si>
  <si>
    <t>Bourání konstrukcí- čerpáno z výkresu D01-D16</t>
  </si>
  <si>
    <t>Demolice a sanace- čerpáno z výkresu D01-D16</t>
  </si>
  <si>
    <t>Přesun sutě- čerpáno z výkresu D01-D16</t>
  </si>
  <si>
    <t>Přesun hmot- čerpáno z výkresu D01-D16</t>
  </si>
  <si>
    <t>Izolace proti vodě, vlhkosti a plynům- čerpáno z výkresu D01-D16</t>
  </si>
  <si>
    <t>Izolace tepelné- čerpáno z výkresu D01-D16</t>
  </si>
  <si>
    <t>Zdravotechnika - vnitřní kanalizace- čerpáno z výkresu D01-D16</t>
  </si>
  <si>
    <t>Elektroinstalace - silnoproud- čerpáno z výkresu D08-D11</t>
  </si>
  <si>
    <t>Konstrukce tesařské- čerpáno z výkresu D11</t>
  </si>
  <si>
    <t>Konstrukce klempířské- čerpáno z výkresu D01-D17</t>
  </si>
  <si>
    <t>Konstrukce zámečnické- čerpáno z výkresu D01-D17</t>
  </si>
  <si>
    <t>Podlahy z dlaždic- čerpáno z výkresu D01-D16</t>
  </si>
  <si>
    <t>Dokončovací práce - nátěry- čerpáno z výkresu D01-D16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</si>
</sst>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opLeftCell="A34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5" t="s">
        <v>14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1"/>
      <c r="AQ5" s="21"/>
      <c r="AR5" s="19"/>
      <c r="BE5" s="282" t="s">
        <v>15</v>
      </c>
      <c r="BS5" s="16" t="s">
        <v>6</v>
      </c>
    </row>
    <row r="6" spans="1:74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7" t="s">
        <v>17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1"/>
      <c r="AQ6" s="21"/>
      <c r="AR6" s="19"/>
      <c r="BE6" s="283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83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83"/>
      <c r="BS8" s="16" t="s">
        <v>6</v>
      </c>
    </row>
    <row r="9" spans="1:74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3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83"/>
      <c r="BS10" s="16" t="s">
        <v>6</v>
      </c>
    </row>
    <row r="11" spans="1:74" ht="18.45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83"/>
      <c r="BS11" s="16" t="s">
        <v>6</v>
      </c>
    </row>
    <row r="12" spans="1:74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3"/>
      <c r="BS12" s="16" t="s">
        <v>6</v>
      </c>
    </row>
    <row r="13" spans="1:74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83"/>
      <c r="BS13" s="16" t="s">
        <v>6</v>
      </c>
    </row>
    <row r="14" spans="1:74">
      <c r="B14" s="20"/>
      <c r="C14" s="21"/>
      <c r="D14" s="21"/>
      <c r="E14" s="278" t="s">
        <v>29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83"/>
      <c r="BS14" s="16" t="s">
        <v>6</v>
      </c>
    </row>
    <row r="15" spans="1:74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3"/>
      <c r="BS15" s="16" t="s">
        <v>4</v>
      </c>
    </row>
    <row r="16" spans="1:74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83"/>
      <c r="BS16" s="16" t="s">
        <v>4</v>
      </c>
    </row>
    <row r="17" spans="2:71" ht="18.45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83"/>
      <c r="BS17" s="16" t="s">
        <v>32</v>
      </c>
    </row>
    <row r="18" spans="2:7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3"/>
      <c r="BS18" s="16" t="s">
        <v>6</v>
      </c>
    </row>
    <row r="19" spans="2:7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83"/>
      <c r="BS19" s="16" t="s">
        <v>6</v>
      </c>
    </row>
    <row r="20" spans="2:71" ht="18.45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83"/>
      <c r="BS20" s="16" t="s">
        <v>32</v>
      </c>
    </row>
    <row r="21" spans="2:7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3"/>
    </row>
    <row r="22" spans="2:7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3"/>
    </row>
    <row r="23" spans="2:71" ht="16.5" customHeight="1">
      <c r="B23" s="20"/>
      <c r="C23" s="21"/>
      <c r="D23" s="21"/>
      <c r="E23" s="280" t="s">
        <v>1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O23" s="21"/>
      <c r="AP23" s="21"/>
      <c r="AQ23" s="21"/>
      <c r="AR23" s="19"/>
      <c r="BE23" s="283"/>
    </row>
    <row r="24" spans="2:7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3"/>
    </row>
    <row r="25" spans="2:7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3"/>
    </row>
    <row r="26" spans="2:71" s="1" customFormat="1" ht="25.95" customHeight="1"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4">
        <f>ROUND(AG54,2)</f>
        <v>200000</v>
      </c>
      <c r="AL26" s="285"/>
      <c r="AM26" s="285"/>
      <c r="AN26" s="285"/>
      <c r="AO26" s="285"/>
      <c r="AP26" s="34"/>
      <c r="AQ26" s="34"/>
      <c r="AR26" s="37"/>
      <c r="BE26" s="283"/>
    </row>
    <row r="27" spans="2:71" s="1" customFormat="1" ht="6.9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83"/>
    </row>
    <row r="28" spans="2:71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1" t="s">
        <v>37</v>
      </c>
      <c r="M28" s="281"/>
      <c r="N28" s="281"/>
      <c r="O28" s="281"/>
      <c r="P28" s="281"/>
      <c r="Q28" s="34"/>
      <c r="R28" s="34"/>
      <c r="S28" s="34"/>
      <c r="T28" s="34"/>
      <c r="U28" s="34"/>
      <c r="V28" s="34"/>
      <c r="W28" s="281" t="s">
        <v>38</v>
      </c>
      <c r="X28" s="281"/>
      <c r="Y28" s="281"/>
      <c r="Z28" s="281"/>
      <c r="AA28" s="281"/>
      <c r="AB28" s="281"/>
      <c r="AC28" s="281"/>
      <c r="AD28" s="281"/>
      <c r="AE28" s="281"/>
      <c r="AF28" s="34"/>
      <c r="AG28" s="34"/>
      <c r="AH28" s="34"/>
      <c r="AI28" s="34"/>
      <c r="AJ28" s="34"/>
      <c r="AK28" s="281" t="s">
        <v>39</v>
      </c>
      <c r="AL28" s="281"/>
      <c r="AM28" s="281"/>
      <c r="AN28" s="281"/>
      <c r="AO28" s="281"/>
      <c r="AP28" s="34"/>
      <c r="AQ28" s="34"/>
      <c r="AR28" s="37"/>
      <c r="BE28" s="283"/>
    </row>
    <row r="29" spans="2:71" s="2" customFormat="1" ht="14.4" customHeight="1">
      <c r="B29" s="38"/>
      <c r="C29" s="39"/>
      <c r="D29" s="28" t="s">
        <v>40</v>
      </c>
      <c r="E29" s="39"/>
      <c r="F29" s="28" t="s">
        <v>41</v>
      </c>
      <c r="G29" s="39"/>
      <c r="H29" s="39"/>
      <c r="I29" s="39"/>
      <c r="J29" s="39"/>
      <c r="K29" s="39"/>
      <c r="L29" s="254">
        <v>0.21</v>
      </c>
      <c r="M29" s="255"/>
      <c r="N29" s="255"/>
      <c r="O29" s="255"/>
      <c r="P29" s="255"/>
      <c r="Q29" s="39"/>
      <c r="R29" s="39"/>
      <c r="S29" s="39"/>
      <c r="T29" s="39"/>
      <c r="U29" s="39"/>
      <c r="V29" s="39"/>
      <c r="W29" s="262">
        <f>ROUND(AZ54, 2)</f>
        <v>200000</v>
      </c>
      <c r="X29" s="255"/>
      <c r="Y29" s="255"/>
      <c r="Z29" s="255"/>
      <c r="AA29" s="255"/>
      <c r="AB29" s="255"/>
      <c r="AC29" s="255"/>
      <c r="AD29" s="255"/>
      <c r="AE29" s="255"/>
      <c r="AF29" s="39"/>
      <c r="AG29" s="39"/>
      <c r="AH29" s="39"/>
      <c r="AI29" s="39"/>
      <c r="AJ29" s="39"/>
      <c r="AK29" s="262">
        <f>ROUND(AV54, 2)</f>
        <v>42000</v>
      </c>
      <c r="AL29" s="255"/>
      <c r="AM29" s="255"/>
      <c r="AN29" s="255"/>
      <c r="AO29" s="255"/>
      <c r="AP29" s="39"/>
      <c r="AQ29" s="39"/>
      <c r="AR29" s="40"/>
      <c r="BE29" s="283"/>
    </row>
    <row r="30" spans="2:71" s="2" customFormat="1" ht="14.4" customHeight="1">
      <c r="B30" s="38"/>
      <c r="C30" s="39"/>
      <c r="D30" s="39"/>
      <c r="E30" s="39"/>
      <c r="F30" s="28" t="s">
        <v>42</v>
      </c>
      <c r="G30" s="39"/>
      <c r="H30" s="39"/>
      <c r="I30" s="39"/>
      <c r="J30" s="39"/>
      <c r="K30" s="39"/>
      <c r="L30" s="254">
        <v>0.15</v>
      </c>
      <c r="M30" s="255"/>
      <c r="N30" s="255"/>
      <c r="O30" s="255"/>
      <c r="P30" s="255"/>
      <c r="Q30" s="39"/>
      <c r="R30" s="39"/>
      <c r="S30" s="39"/>
      <c r="T30" s="39"/>
      <c r="U30" s="39"/>
      <c r="V30" s="39"/>
      <c r="W30" s="262">
        <f>ROUND(BA54, 2)</f>
        <v>0</v>
      </c>
      <c r="X30" s="255"/>
      <c r="Y30" s="255"/>
      <c r="Z30" s="255"/>
      <c r="AA30" s="255"/>
      <c r="AB30" s="255"/>
      <c r="AC30" s="255"/>
      <c r="AD30" s="255"/>
      <c r="AE30" s="255"/>
      <c r="AF30" s="39"/>
      <c r="AG30" s="39"/>
      <c r="AH30" s="39"/>
      <c r="AI30" s="39"/>
      <c r="AJ30" s="39"/>
      <c r="AK30" s="262">
        <f>ROUND(AW54, 2)</f>
        <v>0</v>
      </c>
      <c r="AL30" s="255"/>
      <c r="AM30" s="255"/>
      <c r="AN30" s="255"/>
      <c r="AO30" s="255"/>
      <c r="AP30" s="39"/>
      <c r="AQ30" s="39"/>
      <c r="AR30" s="40"/>
      <c r="BE30" s="283"/>
    </row>
    <row r="31" spans="2:71" s="2" customFormat="1" ht="14.4" hidden="1" customHeight="1">
      <c r="B31" s="38"/>
      <c r="C31" s="39"/>
      <c r="D31" s="39"/>
      <c r="E31" s="39"/>
      <c r="F31" s="28" t="s">
        <v>43</v>
      </c>
      <c r="G31" s="39"/>
      <c r="H31" s="39"/>
      <c r="I31" s="39"/>
      <c r="J31" s="39"/>
      <c r="K31" s="39"/>
      <c r="L31" s="254">
        <v>0.21</v>
      </c>
      <c r="M31" s="255"/>
      <c r="N31" s="255"/>
      <c r="O31" s="255"/>
      <c r="P31" s="255"/>
      <c r="Q31" s="39"/>
      <c r="R31" s="39"/>
      <c r="S31" s="39"/>
      <c r="T31" s="39"/>
      <c r="U31" s="39"/>
      <c r="V31" s="39"/>
      <c r="W31" s="262">
        <f>ROUND(BB54, 2)</f>
        <v>0</v>
      </c>
      <c r="X31" s="255"/>
      <c r="Y31" s="255"/>
      <c r="Z31" s="255"/>
      <c r="AA31" s="255"/>
      <c r="AB31" s="255"/>
      <c r="AC31" s="255"/>
      <c r="AD31" s="255"/>
      <c r="AE31" s="255"/>
      <c r="AF31" s="39"/>
      <c r="AG31" s="39"/>
      <c r="AH31" s="39"/>
      <c r="AI31" s="39"/>
      <c r="AJ31" s="39"/>
      <c r="AK31" s="262">
        <v>0</v>
      </c>
      <c r="AL31" s="255"/>
      <c r="AM31" s="255"/>
      <c r="AN31" s="255"/>
      <c r="AO31" s="255"/>
      <c r="AP31" s="39"/>
      <c r="AQ31" s="39"/>
      <c r="AR31" s="40"/>
      <c r="BE31" s="283"/>
    </row>
    <row r="32" spans="2:71" s="2" customFormat="1" ht="14.4" hidden="1" customHeight="1">
      <c r="B32" s="38"/>
      <c r="C32" s="39"/>
      <c r="D32" s="39"/>
      <c r="E32" s="39"/>
      <c r="F32" s="28" t="s">
        <v>44</v>
      </c>
      <c r="G32" s="39"/>
      <c r="H32" s="39"/>
      <c r="I32" s="39"/>
      <c r="J32" s="39"/>
      <c r="K32" s="39"/>
      <c r="L32" s="254">
        <v>0.15</v>
      </c>
      <c r="M32" s="255"/>
      <c r="N32" s="255"/>
      <c r="O32" s="255"/>
      <c r="P32" s="255"/>
      <c r="Q32" s="39"/>
      <c r="R32" s="39"/>
      <c r="S32" s="39"/>
      <c r="T32" s="39"/>
      <c r="U32" s="39"/>
      <c r="V32" s="39"/>
      <c r="W32" s="262">
        <f>ROUND(BC54, 2)</f>
        <v>0</v>
      </c>
      <c r="X32" s="255"/>
      <c r="Y32" s="255"/>
      <c r="Z32" s="255"/>
      <c r="AA32" s="255"/>
      <c r="AB32" s="255"/>
      <c r="AC32" s="255"/>
      <c r="AD32" s="255"/>
      <c r="AE32" s="255"/>
      <c r="AF32" s="39"/>
      <c r="AG32" s="39"/>
      <c r="AH32" s="39"/>
      <c r="AI32" s="39"/>
      <c r="AJ32" s="39"/>
      <c r="AK32" s="262">
        <v>0</v>
      </c>
      <c r="AL32" s="255"/>
      <c r="AM32" s="255"/>
      <c r="AN32" s="255"/>
      <c r="AO32" s="255"/>
      <c r="AP32" s="39"/>
      <c r="AQ32" s="39"/>
      <c r="AR32" s="40"/>
      <c r="BE32" s="283"/>
    </row>
    <row r="33" spans="2:57" s="2" customFormat="1" ht="14.4" hidden="1" customHeight="1">
      <c r="B33" s="38"/>
      <c r="C33" s="39"/>
      <c r="D33" s="39"/>
      <c r="E33" s="39"/>
      <c r="F33" s="28" t="s">
        <v>45</v>
      </c>
      <c r="G33" s="39"/>
      <c r="H33" s="39"/>
      <c r="I33" s="39"/>
      <c r="J33" s="39"/>
      <c r="K33" s="39"/>
      <c r="L33" s="254">
        <v>0</v>
      </c>
      <c r="M33" s="255"/>
      <c r="N33" s="255"/>
      <c r="O33" s="255"/>
      <c r="P33" s="255"/>
      <c r="Q33" s="39"/>
      <c r="R33" s="39"/>
      <c r="S33" s="39"/>
      <c r="T33" s="39"/>
      <c r="U33" s="39"/>
      <c r="V33" s="39"/>
      <c r="W33" s="262">
        <f>ROUND(BD54, 2)</f>
        <v>0</v>
      </c>
      <c r="X33" s="255"/>
      <c r="Y33" s="255"/>
      <c r="Z33" s="255"/>
      <c r="AA33" s="255"/>
      <c r="AB33" s="255"/>
      <c r="AC33" s="255"/>
      <c r="AD33" s="255"/>
      <c r="AE33" s="255"/>
      <c r="AF33" s="39"/>
      <c r="AG33" s="39"/>
      <c r="AH33" s="39"/>
      <c r="AI33" s="39"/>
      <c r="AJ33" s="39"/>
      <c r="AK33" s="262">
        <v>0</v>
      </c>
      <c r="AL33" s="255"/>
      <c r="AM33" s="255"/>
      <c r="AN33" s="255"/>
      <c r="AO33" s="255"/>
      <c r="AP33" s="39"/>
      <c r="AQ33" s="39"/>
      <c r="AR33" s="40"/>
      <c r="BE33" s="283"/>
    </row>
    <row r="34" spans="2:57" s="1" customFormat="1" ht="6.9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83"/>
    </row>
    <row r="35" spans="2:57" s="1" customFormat="1" ht="25.95" customHeight="1"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58" t="s">
        <v>48</v>
      </c>
      <c r="Y35" s="259"/>
      <c r="Z35" s="259"/>
      <c r="AA35" s="259"/>
      <c r="AB35" s="259"/>
      <c r="AC35" s="43"/>
      <c r="AD35" s="43"/>
      <c r="AE35" s="43"/>
      <c r="AF35" s="43"/>
      <c r="AG35" s="43"/>
      <c r="AH35" s="43"/>
      <c r="AI35" s="43"/>
      <c r="AJ35" s="43"/>
      <c r="AK35" s="260">
        <f>SUM(AK26:AK33)</f>
        <v>242000</v>
      </c>
      <c r="AL35" s="259"/>
      <c r="AM35" s="259"/>
      <c r="AN35" s="259"/>
      <c r="AO35" s="261"/>
      <c r="AP35" s="41"/>
      <c r="AQ35" s="41"/>
      <c r="AR35" s="37"/>
    </row>
    <row r="36" spans="2:57" s="1" customFormat="1" ht="6.9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" customHeight="1">
      <c r="B42" s="33"/>
      <c r="C42" s="22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2019009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72" t="str">
        <f>K6</f>
        <v>MŠ Havlíčkova 4, Opava</v>
      </c>
      <c r="M45" s="27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  <c r="Z45" s="273"/>
      <c r="AA45" s="273"/>
      <c r="AB45" s="273"/>
      <c r="AC45" s="273"/>
      <c r="AD45" s="273"/>
      <c r="AE45" s="273"/>
      <c r="AF45" s="273"/>
      <c r="AG45" s="273"/>
      <c r="AH45" s="273"/>
      <c r="AI45" s="273"/>
      <c r="AJ45" s="273"/>
      <c r="AK45" s="273"/>
      <c r="AL45" s="273"/>
      <c r="AM45" s="273"/>
      <c r="AN45" s="273"/>
      <c r="AO45" s="273"/>
      <c r="AP45" s="51"/>
      <c r="AQ45" s="51"/>
      <c r="AR45" s="52"/>
    </row>
    <row r="46" spans="2:57" s="1" customFormat="1" ht="6.9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20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 xml:space="preserve">Opava, Havlíčkova 4, k.ú. Předměstí, par.č. 174/1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22</v>
      </c>
      <c r="AJ47" s="34"/>
      <c r="AK47" s="34"/>
      <c r="AL47" s="34"/>
      <c r="AM47" s="274" t="str">
        <f>IF(AN8= "","",AN8)</f>
        <v>11. 2. 2019</v>
      </c>
      <c r="AN47" s="274"/>
      <c r="AO47" s="34"/>
      <c r="AP47" s="34"/>
      <c r="AQ47" s="34"/>
      <c r="AR47" s="37"/>
    </row>
    <row r="48" spans="2:57" s="1" customFormat="1" ht="6.9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65" customHeight="1">
      <c r="B49" s="33"/>
      <c r="C49" s="28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Statutární město Opava, odbor investic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30</v>
      </c>
      <c r="AJ49" s="34"/>
      <c r="AK49" s="34"/>
      <c r="AL49" s="34"/>
      <c r="AM49" s="270" t="str">
        <f>IF(E17="","",E17)</f>
        <v>Ing. Jan Pospíšil</v>
      </c>
      <c r="AN49" s="271"/>
      <c r="AO49" s="271"/>
      <c r="AP49" s="271"/>
      <c r="AQ49" s="34"/>
      <c r="AR49" s="37"/>
      <c r="AS49" s="264" t="s">
        <v>50</v>
      </c>
      <c r="AT49" s="265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65" customHeight="1">
      <c r="B50" s="33"/>
      <c r="C50" s="28" t="s">
        <v>28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33</v>
      </c>
      <c r="AJ50" s="34"/>
      <c r="AK50" s="34"/>
      <c r="AL50" s="34"/>
      <c r="AM50" s="270" t="str">
        <f>IF(E20="","",E20)</f>
        <v xml:space="preserve"> </v>
      </c>
      <c r="AN50" s="271"/>
      <c r="AO50" s="271"/>
      <c r="AP50" s="271"/>
      <c r="AQ50" s="34"/>
      <c r="AR50" s="37"/>
      <c r="AS50" s="266"/>
      <c r="AT50" s="267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5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8"/>
      <c r="AT51" s="269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49" t="s">
        <v>51</v>
      </c>
      <c r="D52" s="250"/>
      <c r="E52" s="250"/>
      <c r="F52" s="250"/>
      <c r="G52" s="250"/>
      <c r="H52" s="61"/>
      <c r="I52" s="251" t="s">
        <v>52</v>
      </c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7" t="s">
        <v>53</v>
      </c>
      <c r="AH52" s="250"/>
      <c r="AI52" s="250"/>
      <c r="AJ52" s="250"/>
      <c r="AK52" s="250"/>
      <c r="AL52" s="250"/>
      <c r="AM52" s="250"/>
      <c r="AN52" s="251" t="s">
        <v>54</v>
      </c>
      <c r="AO52" s="250"/>
      <c r="AP52" s="256"/>
      <c r="AQ52" s="62" t="s">
        <v>55</v>
      </c>
      <c r="AR52" s="37"/>
      <c r="AS52" s="63" t="s">
        <v>56</v>
      </c>
      <c r="AT52" s="64" t="s">
        <v>57</v>
      </c>
      <c r="AU52" s="64" t="s">
        <v>58</v>
      </c>
      <c r="AV52" s="64" t="s">
        <v>59</v>
      </c>
      <c r="AW52" s="64" t="s">
        <v>60</v>
      </c>
      <c r="AX52" s="64" t="s">
        <v>61</v>
      </c>
      <c r="AY52" s="64" t="s">
        <v>62</v>
      </c>
      <c r="AZ52" s="64" t="s">
        <v>63</v>
      </c>
      <c r="BA52" s="64" t="s">
        <v>64</v>
      </c>
      <c r="BB52" s="64" t="s">
        <v>65</v>
      </c>
      <c r="BC52" s="64" t="s">
        <v>66</v>
      </c>
      <c r="BD52" s="65" t="s">
        <v>67</v>
      </c>
    </row>
    <row r="53" spans="1:91" s="1" customFormat="1" ht="10.95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" customHeight="1">
      <c r="B54" s="69"/>
      <c r="C54" s="70" t="s">
        <v>68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47">
        <f>ROUND(SUM(AG55:AG57),2)</f>
        <v>200000</v>
      </c>
      <c r="AH54" s="247"/>
      <c r="AI54" s="247"/>
      <c r="AJ54" s="247"/>
      <c r="AK54" s="247"/>
      <c r="AL54" s="247"/>
      <c r="AM54" s="247"/>
      <c r="AN54" s="248">
        <f>SUM(AG54,AT54)</f>
        <v>242000</v>
      </c>
      <c r="AO54" s="248"/>
      <c r="AP54" s="248"/>
      <c r="AQ54" s="73" t="s">
        <v>1</v>
      </c>
      <c r="AR54" s="74"/>
      <c r="AS54" s="75">
        <f>ROUND(SUM(AS55:AS57),2)</f>
        <v>0</v>
      </c>
      <c r="AT54" s="76">
        <f>ROUND(SUM(AV54:AW54),2)</f>
        <v>42000</v>
      </c>
      <c r="AU54" s="77">
        <f>ROUND(SUM(AU55:AU57),5)</f>
        <v>0</v>
      </c>
      <c r="AV54" s="76">
        <f>ROUND(AZ54*L29,2)</f>
        <v>42000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ROUND(SUM(AZ55:AZ57),2)</f>
        <v>200000</v>
      </c>
      <c r="BA54" s="76">
        <f>ROUND(SUM(BA55:BA57),2)</f>
        <v>0</v>
      </c>
      <c r="BB54" s="76">
        <f>ROUND(SUM(BB55:BB57),2)</f>
        <v>0</v>
      </c>
      <c r="BC54" s="76">
        <f>ROUND(SUM(BC55:BC57),2)</f>
        <v>0</v>
      </c>
      <c r="BD54" s="78">
        <f>ROUND(SUM(BD55:BD57),2)</f>
        <v>0</v>
      </c>
      <c r="BS54" s="79" t="s">
        <v>69</v>
      </c>
      <c r="BT54" s="79" t="s">
        <v>70</v>
      </c>
      <c r="BU54" s="80" t="s">
        <v>71</v>
      </c>
      <c r="BV54" s="79" t="s">
        <v>72</v>
      </c>
      <c r="BW54" s="79" t="s">
        <v>5</v>
      </c>
      <c r="BX54" s="79" t="s">
        <v>73</v>
      </c>
      <c r="CL54" s="79" t="s">
        <v>1</v>
      </c>
    </row>
    <row r="55" spans="1:91" s="5" customFormat="1" ht="16.5" customHeight="1">
      <c r="A55" s="81" t="s">
        <v>74</v>
      </c>
      <c r="B55" s="82"/>
      <c r="C55" s="83"/>
      <c r="D55" s="246" t="s">
        <v>75</v>
      </c>
      <c r="E55" s="246"/>
      <c r="F55" s="246"/>
      <c r="G55" s="246"/>
      <c r="H55" s="246"/>
      <c r="I55" s="84"/>
      <c r="J55" s="246" t="s">
        <v>76</v>
      </c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  <c r="AA55" s="246"/>
      <c r="AB55" s="246"/>
      <c r="AC55" s="246"/>
      <c r="AD55" s="246"/>
      <c r="AE55" s="246"/>
      <c r="AF55" s="246"/>
      <c r="AG55" s="252">
        <f>'01 - Zateplení fasády a p...'!J30</f>
        <v>0</v>
      </c>
      <c r="AH55" s="253"/>
      <c r="AI55" s="253"/>
      <c r="AJ55" s="253"/>
      <c r="AK55" s="253"/>
      <c r="AL55" s="253"/>
      <c r="AM55" s="253"/>
      <c r="AN55" s="252">
        <f>SUM(AG55,AT55)</f>
        <v>0</v>
      </c>
      <c r="AO55" s="253"/>
      <c r="AP55" s="253"/>
      <c r="AQ55" s="85" t="s">
        <v>77</v>
      </c>
      <c r="AR55" s="86"/>
      <c r="AS55" s="87">
        <v>0</v>
      </c>
      <c r="AT55" s="88">
        <f>ROUND(SUM(AV55:AW55),2)</f>
        <v>0</v>
      </c>
      <c r="AU55" s="89">
        <f>'01 - Zateplení fasády a p...'!P101</f>
        <v>0</v>
      </c>
      <c r="AV55" s="88">
        <f>'01 - Zateplení fasády a p...'!J33</f>
        <v>0</v>
      </c>
      <c r="AW55" s="88">
        <f>'01 - Zateplení fasády a p...'!J34</f>
        <v>0</v>
      </c>
      <c r="AX55" s="88">
        <f>'01 - Zateplení fasády a p...'!J35</f>
        <v>0</v>
      </c>
      <c r="AY55" s="88">
        <f>'01 - Zateplení fasády a p...'!J36</f>
        <v>0</v>
      </c>
      <c r="AZ55" s="88">
        <f>'01 - Zateplení fasády a p...'!F33</f>
        <v>0</v>
      </c>
      <c r="BA55" s="88">
        <f>'01 - Zateplení fasády a p...'!F34</f>
        <v>0</v>
      </c>
      <c r="BB55" s="88">
        <f>'01 - Zateplení fasády a p...'!F35</f>
        <v>0</v>
      </c>
      <c r="BC55" s="88">
        <f>'01 - Zateplení fasády a p...'!F36</f>
        <v>0</v>
      </c>
      <c r="BD55" s="90">
        <f>'01 - Zateplení fasády a p...'!F37</f>
        <v>0</v>
      </c>
      <c r="BT55" s="91" t="s">
        <v>78</v>
      </c>
      <c r="BV55" s="91" t="s">
        <v>72</v>
      </c>
      <c r="BW55" s="91" t="s">
        <v>79</v>
      </c>
      <c r="BX55" s="91" t="s">
        <v>5</v>
      </c>
      <c r="CL55" s="91" t="s">
        <v>1</v>
      </c>
      <c r="CM55" s="91" t="s">
        <v>80</v>
      </c>
    </row>
    <row r="56" spans="1:91" s="5" customFormat="1" ht="16.5" customHeight="1">
      <c r="A56" s="81" t="s">
        <v>74</v>
      </c>
      <c r="B56" s="82"/>
      <c r="C56" s="83"/>
      <c r="D56" s="246" t="s">
        <v>81</v>
      </c>
      <c r="E56" s="246"/>
      <c r="F56" s="246"/>
      <c r="G56" s="246"/>
      <c r="H56" s="246"/>
      <c r="I56" s="84"/>
      <c r="J56" s="246" t="s">
        <v>82</v>
      </c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6"/>
      <c r="W56" s="246"/>
      <c r="X56" s="246"/>
      <c r="Y56" s="246"/>
      <c r="Z56" s="246"/>
      <c r="AA56" s="246"/>
      <c r="AB56" s="246"/>
      <c r="AC56" s="246"/>
      <c r="AD56" s="246"/>
      <c r="AE56" s="246"/>
      <c r="AF56" s="246"/>
      <c r="AG56" s="252">
        <f>'02 - Výměna výplní otvorů'!J30</f>
        <v>0</v>
      </c>
      <c r="AH56" s="253"/>
      <c r="AI56" s="253"/>
      <c r="AJ56" s="253"/>
      <c r="AK56" s="253"/>
      <c r="AL56" s="253"/>
      <c r="AM56" s="253"/>
      <c r="AN56" s="252">
        <f>SUM(AG56,AT56)</f>
        <v>0</v>
      </c>
      <c r="AO56" s="253"/>
      <c r="AP56" s="253"/>
      <c r="AQ56" s="85" t="s">
        <v>77</v>
      </c>
      <c r="AR56" s="86"/>
      <c r="AS56" s="87">
        <v>0</v>
      </c>
      <c r="AT56" s="88">
        <f>ROUND(SUM(AV56:AW56),2)</f>
        <v>0</v>
      </c>
      <c r="AU56" s="89">
        <f>'02 - Výměna výplní otvorů'!P95</f>
        <v>0</v>
      </c>
      <c r="AV56" s="88">
        <f>'02 - Výměna výplní otvorů'!J33</f>
        <v>0</v>
      </c>
      <c r="AW56" s="88">
        <f>'02 - Výměna výplní otvorů'!J34</f>
        <v>0</v>
      </c>
      <c r="AX56" s="88">
        <f>'02 - Výměna výplní otvorů'!J35</f>
        <v>0</v>
      </c>
      <c r="AY56" s="88">
        <f>'02 - Výměna výplní otvorů'!J36</f>
        <v>0</v>
      </c>
      <c r="AZ56" s="88">
        <f>'02 - Výměna výplní otvorů'!F33</f>
        <v>0</v>
      </c>
      <c r="BA56" s="88">
        <f>'02 - Výměna výplní otvorů'!F34</f>
        <v>0</v>
      </c>
      <c r="BB56" s="88">
        <f>'02 - Výměna výplní otvorů'!F35</f>
        <v>0</v>
      </c>
      <c r="BC56" s="88">
        <f>'02 - Výměna výplní otvorů'!F36</f>
        <v>0</v>
      </c>
      <c r="BD56" s="90">
        <f>'02 - Výměna výplní otvorů'!F37</f>
        <v>0</v>
      </c>
      <c r="BT56" s="91" t="s">
        <v>78</v>
      </c>
      <c r="BV56" s="91" t="s">
        <v>72</v>
      </c>
      <c r="BW56" s="91" t="s">
        <v>83</v>
      </c>
      <c r="BX56" s="91" t="s">
        <v>5</v>
      </c>
      <c r="CL56" s="91" t="s">
        <v>1</v>
      </c>
      <c r="CM56" s="91" t="s">
        <v>80</v>
      </c>
    </row>
    <row r="57" spans="1:91" s="5" customFormat="1" ht="16.5" customHeight="1">
      <c r="A57" s="81" t="s">
        <v>74</v>
      </c>
      <c r="B57" s="82"/>
      <c r="C57" s="83"/>
      <c r="D57" s="246" t="s">
        <v>84</v>
      </c>
      <c r="E57" s="246"/>
      <c r="F57" s="246"/>
      <c r="G57" s="246"/>
      <c r="H57" s="246"/>
      <c r="I57" s="84"/>
      <c r="J57" s="246" t="s">
        <v>85</v>
      </c>
      <c r="K57" s="246"/>
      <c r="L57" s="246"/>
      <c r="M57" s="246"/>
      <c r="N57" s="246"/>
      <c r="O57" s="246"/>
      <c r="P57" s="246"/>
      <c r="Q57" s="246"/>
      <c r="R57" s="246"/>
      <c r="S57" s="246"/>
      <c r="T57" s="246"/>
      <c r="U57" s="246"/>
      <c r="V57" s="246"/>
      <c r="W57" s="246"/>
      <c r="X57" s="246"/>
      <c r="Y57" s="246"/>
      <c r="Z57" s="246"/>
      <c r="AA57" s="246"/>
      <c r="AB57" s="246"/>
      <c r="AC57" s="246"/>
      <c r="AD57" s="246"/>
      <c r="AE57" s="246"/>
      <c r="AF57" s="246"/>
      <c r="AG57" s="252">
        <f>'VON - Vedlejší a ostatní ...'!J30</f>
        <v>200000</v>
      </c>
      <c r="AH57" s="253"/>
      <c r="AI57" s="253"/>
      <c r="AJ57" s="253"/>
      <c r="AK57" s="253"/>
      <c r="AL57" s="253"/>
      <c r="AM57" s="253"/>
      <c r="AN57" s="252">
        <f>SUM(AG57,AT57)</f>
        <v>242000</v>
      </c>
      <c r="AO57" s="253"/>
      <c r="AP57" s="253"/>
      <c r="AQ57" s="85" t="s">
        <v>84</v>
      </c>
      <c r="AR57" s="86"/>
      <c r="AS57" s="92">
        <v>0</v>
      </c>
      <c r="AT57" s="93">
        <f>ROUND(SUM(AV57:AW57),2)</f>
        <v>42000</v>
      </c>
      <c r="AU57" s="94">
        <f>'VON - Vedlejší a ostatní ...'!P80</f>
        <v>0</v>
      </c>
      <c r="AV57" s="93">
        <f>'VON - Vedlejší a ostatní ...'!J33</f>
        <v>42000</v>
      </c>
      <c r="AW57" s="93">
        <f>'VON - Vedlejší a ostatní ...'!J34</f>
        <v>0</v>
      </c>
      <c r="AX57" s="93">
        <f>'VON - Vedlejší a ostatní ...'!J35</f>
        <v>0</v>
      </c>
      <c r="AY57" s="93">
        <f>'VON - Vedlejší a ostatní ...'!J36</f>
        <v>0</v>
      </c>
      <c r="AZ57" s="93">
        <f>'VON - Vedlejší a ostatní ...'!F33</f>
        <v>200000</v>
      </c>
      <c r="BA57" s="93">
        <f>'VON - Vedlejší a ostatní ...'!F34</f>
        <v>0</v>
      </c>
      <c r="BB57" s="93">
        <f>'VON - Vedlejší a ostatní ...'!F35</f>
        <v>0</v>
      </c>
      <c r="BC57" s="93">
        <f>'VON - Vedlejší a ostatní ...'!F36</f>
        <v>0</v>
      </c>
      <c r="BD57" s="95">
        <f>'VON - Vedlejší a ostatní ...'!F37</f>
        <v>0</v>
      </c>
      <c r="BT57" s="91" t="s">
        <v>78</v>
      </c>
      <c r="BV57" s="91" t="s">
        <v>72</v>
      </c>
      <c r="BW57" s="91" t="s">
        <v>86</v>
      </c>
      <c r="BX57" s="91" t="s">
        <v>5</v>
      </c>
      <c r="CL57" s="91" t="s">
        <v>1</v>
      </c>
      <c r="CM57" s="91" t="s">
        <v>80</v>
      </c>
    </row>
    <row r="58" spans="1:91" s="1" customFormat="1" ht="30" customHeight="1"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</row>
    <row r="59" spans="1:91" s="1" customFormat="1" ht="6.9" customHeight="1"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</row>
  </sheetData>
  <sheetProtection password="CF7A" sheet="1" objects="1" scenarios="1" formatColumns="0" formatRows="0"/>
  <mergeCells count="50">
    <mergeCell ref="AK33:AO33"/>
    <mergeCell ref="AK26:AO26"/>
    <mergeCell ref="W29:AE29"/>
    <mergeCell ref="AK29:AO29"/>
    <mergeCell ref="W30:AE30"/>
    <mergeCell ref="AK30:AO30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K31:AO31"/>
    <mergeCell ref="W32:AE32"/>
    <mergeCell ref="AK32:AO32"/>
    <mergeCell ref="W33:AE33"/>
    <mergeCell ref="AN54:AP54"/>
    <mergeCell ref="C52:G52"/>
    <mergeCell ref="I52:AF52"/>
    <mergeCell ref="D55:H55"/>
    <mergeCell ref="J55:AF55"/>
    <mergeCell ref="AN55:AP55"/>
    <mergeCell ref="AG55:AM55"/>
    <mergeCell ref="D56:H56"/>
    <mergeCell ref="J56:AF56"/>
    <mergeCell ref="D57:H57"/>
    <mergeCell ref="J57:AF57"/>
    <mergeCell ref="AG54:AM54"/>
  </mergeCells>
  <hyperlinks>
    <hyperlink ref="A55" location="'01 - Zateplení fasády a p...'!C2" display="/"/>
    <hyperlink ref="A56" location="'02 - Výměna výplní otvorů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65"/>
  <sheetViews>
    <sheetView showGridLines="0" tabSelected="1" topLeftCell="A611" zoomScaleNormal="100" workbookViewId="0">
      <selection activeCell="W646" sqref="W64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79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80</v>
      </c>
    </row>
    <row r="4" spans="2:46" ht="24.9" customHeight="1">
      <c r="B4" s="19"/>
      <c r="D4" s="100" t="s">
        <v>87</v>
      </c>
      <c r="L4" s="19"/>
      <c r="M4" s="23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8" t="str">
        <f>'Rekapitulace stavby'!K6</f>
        <v>MŠ Havlíčkova 4, Opava</v>
      </c>
      <c r="F7" s="289"/>
      <c r="G7" s="289"/>
      <c r="H7" s="289"/>
      <c r="L7" s="19"/>
    </row>
    <row r="8" spans="2:46" s="1" customFormat="1" ht="12" customHeight="1">
      <c r="B8" s="37"/>
      <c r="D8" s="101" t="s">
        <v>88</v>
      </c>
      <c r="I8" s="102"/>
      <c r="L8" s="37"/>
    </row>
    <row r="9" spans="2:46" s="1" customFormat="1" ht="36.9" customHeight="1">
      <c r="B9" s="37"/>
      <c r="E9" s="290" t="s">
        <v>89</v>
      </c>
      <c r="F9" s="291"/>
      <c r="G9" s="291"/>
      <c r="H9" s="291"/>
      <c r="I9" s="102"/>
      <c r="L9" s="37"/>
    </row>
    <row r="10" spans="2:46" s="1" customFormat="1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11. 2. 2019</v>
      </c>
      <c r="L12" s="37"/>
    </row>
    <row r="13" spans="2:46" s="1" customFormat="1" ht="10.95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">
        <v>1</v>
      </c>
      <c r="L14" s="37"/>
    </row>
    <row r="15" spans="2:46" s="1" customFormat="1" ht="18" customHeight="1">
      <c r="B15" s="37"/>
      <c r="E15" s="16" t="s">
        <v>26</v>
      </c>
      <c r="I15" s="103" t="s">
        <v>27</v>
      </c>
      <c r="J15" s="16" t="s">
        <v>1</v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2" t="str">
        <f>'Rekapitulace stavby'!E14</f>
        <v>Vyplň údaj</v>
      </c>
      <c r="F18" s="293"/>
      <c r="G18" s="293"/>
      <c r="H18" s="293"/>
      <c r="I18" s="103" t="s">
        <v>27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27</v>
      </c>
      <c r="J24" s="16" t="str">
        <f>IF('Rekapitulace stavby'!AN20="","",'Rekapitulace stavby'!AN20)</f>
        <v/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35</v>
      </c>
      <c r="I26" s="102"/>
      <c r="L26" s="37"/>
    </row>
    <row r="27" spans="2:12" s="6" customFormat="1" ht="16.5" customHeight="1">
      <c r="B27" s="105"/>
      <c r="E27" s="294" t="s">
        <v>1</v>
      </c>
      <c r="F27" s="294"/>
      <c r="G27" s="294"/>
      <c r="H27" s="294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36</v>
      </c>
      <c r="I30" s="102"/>
      <c r="J30" s="109">
        <f>ROUND(J101,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38</v>
      </c>
      <c r="I32" s="111" t="s">
        <v>37</v>
      </c>
      <c r="J32" s="110" t="s">
        <v>39</v>
      </c>
      <c r="L32" s="37"/>
    </row>
    <row r="33" spans="2:12" s="1" customFormat="1" ht="14.4" customHeight="1">
      <c r="B33" s="37"/>
      <c r="D33" s="101" t="s">
        <v>40</v>
      </c>
      <c r="E33" s="101" t="s">
        <v>41</v>
      </c>
      <c r="F33" s="112">
        <f>ROUND((SUM(BE101:BE864)),  2)</f>
        <v>0</v>
      </c>
      <c r="I33" s="113">
        <v>0.21</v>
      </c>
      <c r="J33" s="112">
        <f>ROUND(((SUM(BE101:BE864))*I33),  2)</f>
        <v>0</v>
      </c>
      <c r="L33" s="37"/>
    </row>
    <row r="34" spans="2:12" s="1" customFormat="1" ht="14.4" customHeight="1">
      <c r="B34" s="37"/>
      <c r="E34" s="101" t="s">
        <v>42</v>
      </c>
      <c r="F34" s="112">
        <f>ROUND((SUM(BF101:BF864)),  2)</f>
        <v>0</v>
      </c>
      <c r="I34" s="113">
        <v>0.15</v>
      </c>
      <c r="J34" s="112">
        <f>ROUND(((SUM(BF101:BF864))*I34),  2)</f>
        <v>0</v>
      </c>
      <c r="L34" s="37"/>
    </row>
    <row r="35" spans="2:12" s="1" customFormat="1" ht="14.4" hidden="1" customHeight="1">
      <c r="B35" s="37"/>
      <c r="E35" s="101" t="s">
        <v>43</v>
      </c>
      <c r="F35" s="112">
        <f>ROUND((SUM(BG101:BG864)),  2)</f>
        <v>0</v>
      </c>
      <c r="I35" s="113">
        <v>0.21</v>
      </c>
      <c r="J35" s="112">
        <f>0</f>
        <v>0</v>
      </c>
      <c r="L35" s="37"/>
    </row>
    <row r="36" spans="2:12" s="1" customFormat="1" ht="14.4" hidden="1" customHeight="1">
      <c r="B36" s="37"/>
      <c r="E36" s="101" t="s">
        <v>44</v>
      </c>
      <c r="F36" s="112">
        <f>ROUND((SUM(BH101:BH864)),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45</v>
      </c>
      <c r="F37" s="112">
        <f>ROUND((SUM(BI101:BI864)),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46</v>
      </c>
      <c r="E39" s="116"/>
      <c r="F39" s="116"/>
      <c r="G39" s="117" t="s">
        <v>47</v>
      </c>
      <c r="H39" s="118" t="s">
        <v>48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90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86" t="str">
        <f>E7</f>
        <v>MŠ Havlíčkova 4, Opava</v>
      </c>
      <c r="F48" s="287"/>
      <c r="G48" s="287"/>
      <c r="H48" s="287"/>
      <c r="I48" s="102"/>
      <c r="J48" s="34"/>
      <c r="K48" s="34"/>
      <c r="L48" s="37"/>
    </row>
    <row r="49" spans="2:47" s="1" customFormat="1" ht="12" customHeight="1">
      <c r="B49" s="33"/>
      <c r="C49" s="28" t="s">
        <v>88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72" t="str">
        <f>E9</f>
        <v xml:space="preserve">01 - Zateplení fasády a půdního prostoru  </v>
      </c>
      <c r="F50" s="271"/>
      <c r="G50" s="271"/>
      <c r="H50" s="271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 xml:space="preserve">Opava, Havlíčkova 4, k.ú. Předměstí, par.č. 174/1 </v>
      </c>
      <c r="G52" s="34"/>
      <c r="H52" s="34"/>
      <c r="I52" s="103" t="s">
        <v>22</v>
      </c>
      <c r="J52" s="54" t="str">
        <f>IF(J12="","",J12)</f>
        <v>11. 2. 2019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65" customHeight="1">
      <c r="B54" s="33"/>
      <c r="C54" s="28" t="s">
        <v>24</v>
      </c>
      <c r="D54" s="34"/>
      <c r="E54" s="34"/>
      <c r="F54" s="26" t="str">
        <f>E15</f>
        <v>Statutární město Opava, odbor investic</v>
      </c>
      <c r="G54" s="34"/>
      <c r="H54" s="34"/>
      <c r="I54" s="103" t="s">
        <v>30</v>
      </c>
      <c r="J54" s="31" t="str">
        <f>E21</f>
        <v>Ing. Jan Pospíšil</v>
      </c>
      <c r="K54" s="34"/>
      <c r="L54" s="37"/>
    </row>
    <row r="55" spans="2:47" s="1" customFormat="1" ht="13.65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91</v>
      </c>
      <c r="D57" s="129"/>
      <c r="E57" s="129"/>
      <c r="F57" s="129"/>
      <c r="G57" s="129"/>
      <c r="H57" s="129"/>
      <c r="I57" s="130"/>
      <c r="J57" s="131" t="s">
        <v>92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5" customHeight="1">
      <c r="B59" s="33"/>
      <c r="C59" s="132" t="s">
        <v>93</v>
      </c>
      <c r="D59" s="34"/>
      <c r="E59" s="34"/>
      <c r="F59" s="34"/>
      <c r="G59" s="34"/>
      <c r="H59" s="34"/>
      <c r="I59" s="102"/>
      <c r="J59" s="72">
        <f>J101</f>
        <v>0</v>
      </c>
      <c r="K59" s="34"/>
      <c r="L59" s="37"/>
      <c r="AU59" s="16" t="s">
        <v>94</v>
      </c>
    </row>
    <row r="60" spans="2:47" s="7" customFormat="1" ht="24.9" customHeight="1">
      <c r="B60" s="133"/>
      <c r="C60" s="134"/>
      <c r="D60" s="135" t="s">
        <v>95</v>
      </c>
      <c r="E60" s="136"/>
      <c r="F60" s="136"/>
      <c r="G60" s="136"/>
      <c r="H60" s="136"/>
      <c r="I60" s="137"/>
      <c r="J60" s="138">
        <f>J102</f>
        <v>0</v>
      </c>
      <c r="K60" s="134"/>
      <c r="L60" s="139"/>
    </row>
    <row r="61" spans="2:47" s="8" customFormat="1" ht="19.95" customHeight="1">
      <c r="B61" s="140"/>
      <c r="C61" s="141"/>
      <c r="D61" s="142" t="s">
        <v>96</v>
      </c>
      <c r="E61" s="143"/>
      <c r="F61" s="143"/>
      <c r="G61" s="143"/>
      <c r="H61" s="143"/>
      <c r="I61" s="144"/>
      <c r="J61" s="145">
        <f>J103</f>
        <v>0</v>
      </c>
      <c r="K61" s="141"/>
      <c r="L61" s="146"/>
    </row>
    <row r="62" spans="2:47" s="8" customFormat="1" ht="19.95" customHeight="1">
      <c r="B62" s="140"/>
      <c r="C62" s="141"/>
      <c r="D62" s="142" t="s">
        <v>97</v>
      </c>
      <c r="E62" s="143"/>
      <c r="F62" s="143"/>
      <c r="G62" s="143"/>
      <c r="H62" s="143"/>
      <c r="I62" s="144"/>
      <c r="J62" s="145">
        <f>J112</f>
        <v>0</v>
      </c>
      <c r="K62" s="141"/>
      <c r="L62" s="146"/>
    </row>
    <row r="63" spans="2:47" s="8" customFormat="1" ht="19.95" customHeight="1">
      <c r="B63" s="140"/>
      <c r="C63" s="141"/>
      <c r="D63" s="142" t="s">
        <v>98</v>
      </c>
      <c r="E63" s="143"/>
      <c r="F63" s="143"/>
      <c r="G63" s="143"/>
      <c r="H63" s="143"/>
      <c r="I63" s="144"/>
      <c r="J63" s="145">
        <f>J117</f>
        <v>0</v>
      </c>
      <c r="K63" s="141"/>
      <c r="L63" s="146"/>
    </row>
    <row r="64" spans="2:47" s="8" customFormat="1" ht="19.95" customHeight="1">
      <c r="B64" s="140"/>
      <c r="C64" s="141"/>
      <c r="D64" s="142" t="s">
        <v>99</v>
      </c>
      <c r="E64" s="143"/>
      <c r="F64" s="143"/>
      <c r="G64" s="143"/>
      <c r="H64" s="143"/>
      <c r="I64" s="144"/>
      <c r="J64" s="145">
        <f>J515</f>
        <v>0</v>
      </c>
      <c r="K64" s="141"/>
      <c r="L64" s="146"/>
    </row>
    <row r="65" spans="2:12" s="8" customFormat="1" ht="19.95" customHeight="1">
      <c r="B65" s="140"/>
      <c r="C65" s="141"/>
      <c r="D65" s="142" t="s">
        <v>100</v>
      </c>
      <c r="E65" s="143"/>
      <c r="F65" s="143"/>
      <c r="G65" s="143"/>
      <c r="H65" s="143"/>
      <c r="I65" s="144"/>
      <c r="J65" s="145">
        <f>J529</f>
        <v>0</v>
      </c>
      <c r="K65" s="141"/>
      <c r="L65" s="146"/>
    </row>
    <row r="66" spans="2:12" s="8" customFormat="1" ht="19.95" customHeight="1">
      <c r="B66" s="140"/>
      <c r="C66" s="141"/>
      <c r="D66" s="142" t="s">
        <v>101</v>
      </c>
      <c r="E66" s="143"/>
      <c r="F66" s="143"/>
      <c r="G66" s="143"/>
      <c r="H66" s="143"/>
      <c r="I66" s="144"/>
      <c r="J66" s="145">
        <f>J535</f>
        <v>0</v>
      </c>
      <c r="K66" s="141"/>
      <c r="L66" s="146"/>
    </row>
    <row r="67" spans="2:12" s="8" customFormat="1" ht="19.95" customHeight="1">
      <c r="B67" s="140"/>
      <c r="C67" s="141"/>
      <c r="D67" s="142" t="s">
        <v>102</v>
      </c>
      <c r="E67" s="143"/>
      <c r="F67" s="143"/>
      <c r="G67" s="143"/>
      <c r="H67" s="143"/>
      <c r="I67" s="144"/>
      <c r="J67" s="145">
        <f>J565</f>
        <v>0</v>
      </c>
      <c r="K67" s="141"/>
      <c r="L67" s="146"/>
    </row>
    <row r="68" spans="2:12" s="8" customFormat="1" ht="19.95" customHeight="1">
      <c r="B68" s="140"/>
      <c r="C68" s="141"/>
      <c r="D68" s="142" t="s">
        <v>103</v>
      </c>
      <c r="E68" s="143"/>
      <c r="F68" s="143"/>
      <c r="G68" s="143"/>
      <c r="H68" s="143"/>
      <c r="I68" s="144"/>
      <c r="J68" s="145">
        <f>J571</f>
        <v>0</v>
      </c>
      <c r="K68" s="141"/>
      <c r="L68" s="146"/>
    </row>
    <row r="69" spans="2:12" s="8" customFormat="1" ht="19.95" customHeight="1">
      <c r="B69" s="140"/>
      <c r="C69" s="141"/>
      <c r="D69" s="142" t="s">
        <v>104</v>
      </c>
      <c r="E69" s="143"/>
      <c r="F69" s="143"/>
      <c r="G69" s="143"/>
      <c r="H69" s="143"/>
      <c r="I69" s="144"/>
      <c r="J69" s="145">
        <f>J603</f>
        <v>0</v>
      </c>
      <c r="K69" s="141"/>
      <c r="L69" s="146"/>
    </row>
    <row r="70" spans="2:12" s="8" customFormat="1" ht="19.95" customHeight="1">
      <c r="B70" s="140"/>
      <c r="C70" s="141"/>
      <c r="D70" s="142" t="s">
        <v>105</v>
      </c>
      <c r="E70" s="143"/>
      <c r="F70" s="143"/>
      <c r="G70" s="143"/>
      <c r="H70" s="143"/>
      <c r="I70" s="144"/>
      <c r="J70" s="145">
        <f>J614</f>
        <v>0</v>
      </c>
      <c r="K70" s="141"/>
      <c r="L70" s="146"/>
    </row>
    <row r="71" spans="2:12" s="8" customFormat="1" ht="19.95" customHeight="1">
      <c r="B71" s="140"/>
      <c r="C71" s="141"/>
      <c r="D71" s="142" t="s">
        <v>106</v>
      </c>
      <c r="E71" s="143"/>
      <c r="F71" s="143"/>
      <c r="G71" s="143"/>
      <c r="H71" s="143"/>
      <c r="I71" s="144"/>
      <c r="J71" s="145">
        <f>J620</f>
        <v>0</v>
      </c>
      <c r="K71" s="141"/>
      <c r="L71" s="146"/>
    </row>
    <row r="72" spans="2:12" s="7" customFormat="1" ht="24.9" customHeight="1">
      <c r="B72" s="133"/>
      <c r="C72" s="134"/>
      <c r="D72" s="135" t="s">
        <v>107</v>
      </c>
      <c r="E72" s="136"/>
      <c r="F72" s="136"/>
      <c r="G72" s="136"/>
      <c r="H72" s="136"/>
      <c r="I72" s="137"/>
      <c r="J72" s="138">
        <f>J622</f>
        <v>0</v>
      </c>
      <c r="K72" s="134"/>
      <c r="L72" s="139"/>
    </row>
    <row r="73" spans="2:12" s="8" customFormat="1" ht="19.95" customHeight="1">
      <c r="B73" s="140"/>
      <c r="C73" s="141"/>
      <c r="D73" s="142" t="s">
        <v>108</v>
      </c>
      <c r="E73" s="143"/>
      <c r="F73" s="143"/>
      <c r="G73" s="143"/>
      <c r="H73" s="143"/>
      <c r="I73" s="144"/>
      <c r="J73" s="145">
        <f>J623</f>
        <v>0</v>
      </c>
      <c r="K73" s="141"/>
      <c r="L73" s="146"/>
    </row>
    <row r="74" spans="2:12" s="8" customFormat="1" ht="19.95" customHeight="1">
      <c r="B74" s="140"/>
      <c r="C74" s="141"/>
      <c r="D74" s="142" t="s">
        <v>109</v>
      </c>
      <c r="E74" s="143"/>
      <c r="F74" s="143"/>
      <c r="G74" s="143"/>
      <c r="H74" s="143"/>
      <c r="I74" s="144"/>
      <c r="J74" s="145">
        <f>J636</f>
        <v>0</v>
      </c>
      <c r="K74" s="141"/>
      <c r="L74" s="146"/>
    </row>
    <row r="75" spans="2:12" s="8" customFormat="1" ht="19.95" customHeight="1">
      <c r="B75" s="140"/>
      <c r="C75" s="141"/>
      <c r="D75" s="142" t="s">
        <v>110</v>
      </c>
      <c r="E75" s="143"/>
      <c r="F75" s="143"/>
      <c r="G75" s="143"/>
      <c r="H75" s="143"/>
      <c r="I75" s="144"/>
      <c r="J75" s="145">
        <f>J644</f>
        <v>0</v>
      </c>
      <c r="K75" s="141"/>
      <c r="L75" s="146"/>
    </row>
    <row r="76" spans="2:12" s="8" customFormat="1" ht="19.95" customHeight="1">
      <c r="B76" s="140"/>
      <c r="C76" s="141"/>
      <c r="D76" s="142" t="s">
        <v>111</v>
      </c>
      <c r="E76" s="143"/>
      <c r="F76" s="143"/>
      <c r="G76" s="143"/>
      <c r="H76" s="143"/>
      <c r="I76" s="144"/>
      <c r="J76" s="145">
        <f>J649</f>
        <v>0</v>
      </c>
      <c r="K76" s="141"/>
      <c r="L76" s="146"/>
    </row>
    <row r="77" spans="2:12" s="8" customFormat="1" ht="19.95" customHeight="1">
      <c r="B77" s="140"/>
      <c r="C77" s="141"/>
      <c r="D77" s="142" t="s">
        <v>112</v>
      </c>
      <c r="E77" s="143"/>
      <c r="F77" s="143"/>
      <c r="G77" s="143"/>
      <c r="H77" s="143"/>
      <c r="I77" s="144"/>
      <c r="J77" s="145">
        <f>J652</f>
        <v>0</v>
      </c>
      <c r="K77" s="141"/>
      <c r="L77" s="146"/>
    </row>
    <row r="78" spans="2:12" s="8" customFormat="1" ht="19.95" customHeight="1">
      <c r="B78" s="140"/>
      <c r="C78" s="141"/>
      <c r="D78" s="142" t="s">
        <v>113</v>
      </c>
      <c r="E78" s="143"/>
      <c r="F78" s="143"/>
      <c r="G78" s="143"/>
      <c r="H78" s="143"/>
      <c r="I78" s="144"/>
      <c r="J78" s="145">
        <f>J684</f>
        <v>0</v>
      </c>
      <c r="K78" s="141"/>
      <c r="L78" s="146"/>
    </row>
    <row r="79" spans="2:12" s="8" customFormat="1" ht="19.95" customHeight="1">
      <c r="B79" s="140"/>
      <c r="C79" s="141"/>
      <c r="D79" s="142" t="s">
        <v>114</v>
      </c>
      <c r="E79" s="143"/>
      <c r="F79" s="143"/>
      <c r="G79" s="143"/>
      <c r="H79" s="143"/>
      <c r="I79" s="144"/>
      <c r="J79" s="145">
        <f>J809</f>
        <v>0</v>
      </c>
      <c r="K79" s="141"/>
      <c r="L79" s="146"/>
    </row>
    <row r="80" spans="2:12" s="8" customFormat="1" ht="19.95" customHeight="1">
      <c r="B80" s="140"/>
      <c r="C80" s="141"/>
      <c r="D80" s="142" t="s">
        <v>115</v>
      </c>
      <c r="E80" s="143"/>
      <c r="F80" s="143"/>
      <c r="G80" s="143"/>
      <c r="H80" s="143"/>
      <c r="I80" s="144"/>
      <c r="J80" s="145">
        <f>J816</f>
        <v>0</v>
      </c>
      <c r="K80" s="141"/>
      <c r="L80" s="146"/>
    </row>
    <row r="81" spans="2:12" s="8" customFormat="1" ht="19.95" customHeight="1">
      <c r="B81" s="140"/>
      <c r="C81" s="141"/>
      <c r="D81" s="142" t="s">
        <v>116</v>
      </c>
      <c r="E81" s="143"/>
      <c r="F81" s="143"/>
      <c r="G81" s="143"/>
      <c r="H81" s="143"/>
      <c r="I81" s="144"/>
      <c r="J81" s="145">
        <f>J834</f>
        <v>0</v>
      </c>
      <c r="K81" s="141"/>
      <c r="L81" s="146"/>
    </row>
    <row r="82" spans="2:12" s="1" customFormat="1" ht="21.75" customHeight="1">
      <c r="B82" s="33"/>
      <c r="C82" s="34"/>
      <c r="D82" s="34"/>
      <c r="E82" s="34"/>
      <c r="F82" s="34"/>
      <c r="G82" s="34"/>
      <c r="H82" s="34"/>
      <c r="I82" s="102"/>
      <c r="J82" s="34"/>
      <c r="K82" s="34"/>
      <c r="L82" s="37"/>
    </row>
    <row r="83" spans="2:12" s="1" customFormat="1" ht="6.9" customHeight="1">
      <c r="B83" s="45"/>
      <c r="C83" s="46"/>
      <c r="D83" s="46"/>
      <c r="E83" s="46"/>
      <c r="F83" s="46"/>
      <c r="G83" s="46"/>
      <c r="H83" s="46"/>
      <c r="I83" s="124"/>
      <c r="J83" s="46"/>
      <c r="K83" s="46"/>
      <c r="L83" s="37"/>
    </row>
    <row r="87" spans="2:12" s="1" customFormat="1" ht="6.9" customHeight="1">
      <c r="B87" s="47"/>
      <c r="C87" s="48"/>
      <c r="D87" s="48"/>
      <c r="E87" s="48"/>
      <c r="F87" s="48"/>
      <c r="G87" s="48"/>
      <c r="H87" s="48"/>
      <c r="I87" s="127"/>
      <c r="J87" s="48"/>
      <c r="K87" s="48"/>
      <c r="L87" s="37"/>
    </row>
    <row r="88" spans="2:12" s="1" customFormat="1" ht="24.9" customHeight="1">
      <c r="B88" s="33"/>
      <c r="C88" s="22" t="s">
        <v>117</v>
      </c>
      <c r="D88" s="34"/>
      <c r="E88" s="34"/>
      <c r="F88" s="34"/>
      <c r="G88" s="34"/>
      <c r="H88" s="34"/>
      <c r="I88" s="102"/>
      <c r="J88" s="34"/>
      <c r="K88" s="34"/>
      <c r="L88" s="37"/>
    </row>
    <row r="89" spans="2:12" s="1" customFormat="1" ht="6.9" customHeight="1">
      <c r="B89" s="33"/>
      <c r="C89" s="34"/>
      <c r="D89" s="34"/>
      <c r="E89" s="34"/>
      <c r="F89" s="34"/>
      <c r="G89" s="34"/>
      <c r="H89" s="34"/>
      <c r="I89" s="102"/>
      <c r="J89" s="34"/>
      <c r="K89" s="34"/>
      <c r="L89" s="37"/>
    </row>
    <row r="90" spans="2:12" s="1" customFormat="1" ht="12" customHeight="1">
      <c r="B90" s="33"/>
      <c r="C90" s="28" t="s">
        <v>16</v>
      </c>
      <c r="D90" s="34"/>
      <c r="E90" s="34"/>
      <c r="F90" s="34"/>
      <c r="G90" s="34"/>
      <c r="H90" s="34"/>
      <c r="I90" s="102"/>
      <c r="J90" s="34"/>
      <c r="K90" s="34"/>
      <c r="L90" s="37"/>
    </row>
    <row r="91" spans="2:12" s="1" customFormat="1" ht="16.5" customHeight="1">
      <c r="B91" s="33"/>
      <c r="C91" s="34"/>
      <c r="D91" s="34"/>
      <c r="E91" s="286" t="str">
        <f>E7</f>
        <v>MŠ Havlíčkova 4, Opava</v>
      </c>
      <c r="F91" s="287"/>
      <c r="G91" s="287"/>
      <c r="H91" s="287"/>
      <c r="I91" s="102"/>
      <c r="J91" s="34"/>
      <c r="K91" s="34"/>
      <c r="L91" s="37"/>
    </row>
    <row r="92" spans="2:12" s="1" customFormat="1" ht="12" customHeight="1">
      <c r="B92" s="33"/>
      <c r="C92" s="28" t="s">
        <v>88</v>
      </c>
      <c r="D92" s="34"/>
      <c r="E92" s="34"/>
      <c r="F92" s="34"/>
      <c r="G92" s="34"/>
      <c r="H92" s="34"/>
      <c r="I92" s="102"/>
      <c r="J92" s="34"/>
      <c r="K92" s="34"/>
      <c r="L92" s="37"/>
    </row>
    <row r="93" spans="2:12" s="1" customFormat="1" ht="16.5" customHeight="1">
      <c r="B93" s="33"/>
      <c r="C93" s="34"/>
      <c r="D93" s="34"/>
      <c r="E93" s="272" t="str">
        <f>E9</f>
        <v xml:space="preserve">01 - Zateplení fasády a půdního prostoru  </v>
      </c>
      <c r="F93" s="271"/>
      <c r="G93" s="271"/>
      <c r="H93" s="271"/>
      <c r="I93" s="102"/>
      <c r="J93" s="34"/>
      <c r="K93" s="34"/>
      <c r="L93" s="37"/>
    </row>
    <row r="94" spans="2:12" s="1" customFormat="1" ht="6.9" customHeight="1">
      <c r="B94" s="33"/>
      <c r="C94" s="34"/>
      <c r="D94" s="34"/>
      <c r="E94" s="34"/>
      <c r="F94" s="34"/>
      <c r="G94" s="34"/>
      <c r="H94" s="34"/>
      <c r="I94" s="102"/>
      <c r="J94" s="34"/>
      <c r="K94" s="34"/>
      <c r="L94" s="37"/>
    </row>
    <row r="95" spans="2:12" s="1" customFormat="1" ht="12" customHeight="1">
      <c r="B95" s="33"/>
      <c r="C95" s="28" t="s">
        <v>20</v>
      </c>
      <c r="D95" s="34"/>
      <c r="E95" s="34"/>
      <c r="F95" s="26" t="str">
        <f>F12</f>
        <v xml:space="preserve">Opava, Havlíčkova 4, k.ú. Předměstí, par.č. 174/1 </v>
      </c>
      <c r="G95" s="34"/>
      <c r="H95" s="34"/>
      <c r="I95" s="103" t="s">
        <v>22</v>
      </c>
      <c r="J95" s="54" t="str">
        <f>IF(J12="","",J12)</f>
        <v>11. 2. 2019</v>
      </c>
      <c r="K95" s="34"/>
      <c r="L95" s="37"/>
    </row>
    <row r="96" spans="2:12" s="1" customFormat="1" ht="6.9" customHeight="1">
      <c r="B96" s="33"/>
      <c r="C96" s="34"/>
      <c r="D96" s="34"/>
      <c r="E96" s="34"/>
      <c r="F96" s="34"/>
      <c r="G96" s="34"/>
      <c r="H96" s="34"/>
      <c r="I96" s="102"/>
      <c r="J96" s="34"/>
      <c r="K96" s="34"/>
      <c r="L96" s="37"/>
    </row>
    <row r="97" spans="2:65" s="1" customFormat="1" ht="13.65" customHeight="1">
      <c r="B97" s="33"/>
      <c r="C97" s="28" t="s">
        <v>24</v>
      </c>
      <c r="D97" s="34"/>
      <c r="E97" s="34"/>
      <c r="F97" s="26" t="str">
        <f>E15</f>
        <v>Statutární město Opava, odbor investic</v>
      </c>
      <c r="G97" s="34"/>
      <c r="H97" s="34"/>
      <c r="I97" s="103" t="s">
        <v>30</v>
      </c>
      <c r="J97" s="31" t="str">
        <f>E21</f>
        <v>Ing. Jan Pospíšil</v>
      </c>
      <c r="K97" s="34"/>
      <c r="L97" s="37"/>
    </row>
    <row r="98" spans="2:65" s="1" customFormat="1" ht="13.65" customHeight="1">
      <c r="B98" s="33"/>
      <c r="C98" s="28" t="s">
        <v>28</v>
      </c>
      <c r="D98" s="34"/>
      <c r="E98" s="34"/>
      <c r="F98" s="26" t="str">
        <f>IF(E18="","",E18)</f>
        <v>Vyplň údaj</v>
      </c>
      <c r="G98" s="34"/>
      <c r="H98" s="34"/>
      <c r="I98" s="103" t="s">
        <v>33</v>
      </c>
      <c r="J98" s="31" t="str">
        <f>E24</f>
        <v xml:space="preserve"> 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02"/>
      <c r="J99" s="34"/>
      <c r="K99" s="34"/>
      <c r="L99" s="37"/>
    </row>
    <row r="100" spans="2:65" s="9" customFormat="1" ht="29.25" customHeight="1">
      <c r="B100" s="147"/>
      <c r="C100" s="148" t="s">
        <v>118</v>
      </c>
      <c r="D100" s="149" t="s">
        <v>55</v>
      </c>
      <c r="E100" s="149" t="s">
        <v>51</v>
      </c>
      <c r="F100" s="149" t="s">
        <v>52</v>
      </c>
      <c r="G100" s="149" t="s">
        <v>119</v>
      </c>
      <c r="H100" s="149" t="s">
        <v>120</v>
      </c>
      <c r="I100" s="150" t="s">
        <v>121</v>
      </c>
      <c r="J100" s="149" t="s">
        <v>92</v>
      </c>
      <c r="K100" s="151" t="s">
        <v>122</v>
      </c>
      <c r="L100" s="152"/>
      <c r="M100" s="63" t="s">
        <v>1</v>
      </c>
      <c r="N100" s="64" t="s">
        <v>40</v>
      </c>
      <c r="O100" s="64" t="s">
        <v>123</v>
      </c>
      <c r="P100" s="64" t="s">
        <v>124</v>
      </c>
      <c r="Q100" s="64" t="s">
        <v>125</v>
      </c>
      <c r="R100" s="64" t="s">
        <v>126</v>
      </c>
      <c r="S100" s="64" t="s">
        <v>127</v>
      </c>
      <c r="T100" s="65" t="s">
        <v>128</v>
      </c>
    </row>
    <row r="101" spans="2:65" s="1" customFormat="1" ht="22.95" customHeight="1">
      <c r="B101" s="33"/>
      <c r="C101" s="70" t="s">
        <v>129</v>
      </c>
      <c r="D101" s="34"/>
      <c r="E101" s="34"/>
      <c r="F101" s="34"/>
      <c r="G101" s="34"/>
      <c r="H101" s="34"/>
      <c r="I101" s="102"/>
      <c r="J101" s="153">
        <f>BK101</f>
        <v>0</v>
      </c>
      <c r="K101" s="34"/>
      <c r="L101" s="37"/>
      <c r="M101" s="66"/>
      <c r="N101" s="67"/>
      <c r="O101" s="67"/>
      <c r="P101" s="154">
        <f>P102+P622</f>
        <v>0</v>
      </c>
      <c r="Q101" s="67"/>
      <c r="R101" s="154">
        <f>R102+R622</f>
        <v>49.449944240000008</v>
      </c>
      <c r="S101" s="67"/>
      <c r="T101" s="155">
        <f>T102+T622</f>
        <v>24.707782799999997</v>
      </c>
      <c r="AT101" s="16" t="s">
        <v>69</v>
      </c>
      <c r="AU101" s="16" t="s">
        <v>94</v>
      </c>
      <c r="BK101" s="156">
        <f>BK102+BK622</f>
        <v>0</v>
      </c>
    </row>
    <row r="102" spans="2:65" s="10" customFormat="1" ht="25.95" customHeight="1">
      <c r="B102" s="157"/>
      <c r="C102" s="158"/>
      <c r="D102" s="159" t="s">
        <v>69</v>
      </c>
      <c r="E102" s="160" t="s">
        <v>130</v>
      </c>
      <c r="F102" s="160" t="s">
        <v>131</v>
      </c>
      <c r="G102" s="158"/>
      <c r="H102" s="158"/>
      <c r="I102" s="161"/>
      <c r="J102" s="162">
        <f>BK102</f>
        <v>0</v>
      </c>
      <c r="K102" s="158"/>
      <c r="L102" s="163"/>
      <c r="M102" s="164"/>
      <c r="N102" s="165"/>
      <c r="O102" s="165"/>
      <c r="P102" s="166">
        <f>P103+P112+P117+P515+P529+P535+P565+P571+P603+P614+P620</f>
        <v>0</v>
      </c>
      <c r="Q102" s="165"/>
      <c r="R102" s="166">
        <f>R103+R112+R117+R515+R529+R535+R565+R571+R603+R614+R620</f>
        <v>44.616940450000008</v>
      </c>
      <c r="S102" s="165"/>
      <c r="T102" s="167">
        <f>T103+T112+T117+T515+T529+T535+T565+T571+T603+T614+T620</f>
        <v>23.691087999999997</v>
      </c>
      <c r="AR102" s="168" t="s">
        <v>78</v>
      </c>
      <c r="AT102" s="169" t="s">
        <v>69</v>
      </c>
      <c r="AU102" s="169" t="s">
        <v>70</v>
      </c>
      <c r="AY102" s="168" t="s">
        <v>132</v>
      </c>
      <c r="BK102" s="170">
        <f>BK103+BK112+BK117+BK515+BK529+BK535+BK565+BK571+BK603+BK614+BK620</f>
        <v>0</v>
      </c>
    </row>
    <row r="103" spans="2:65" s="10" customFormat="1" ht="22.95" customHeight="1">
      <c r="B103" s="157"/>
      <c r="C103" s="158"/>
      <c r="D103" s="159" t="s">
        <v>69</v>
      </c>
      <c r="E103" s="171" t="s">
        <v>78</v>
      </c>
      <c r="F103" s="171" t="s">
        <v>1423</v>
      </c>
      <c r="G103" s="158"/>
      <c r="H103" s="158"/>
      <c r="I103" s="161"/>
      <c r="J103" s="172">
        <f>BK103</f>
        <v>0</v>
      </c>
      <c r="K103" s="158"/>
      <c r="L103" s="163"/>
      <c r="M103" s="164"/>
      <c r="N103" s="165"/>
      <c r="O103" s="165"/>
      <c r="P103" s="166">
        <f>SUM(P104:P111)</f>
        <v>0</v>
      </c>
      <c r="Q103" s="165"/>
      <c r="R103" s="166">
        <f>SUM(R104:R111)</f>
        <v>0</v>
      </c>
      <c r="S103" s="165"/>
      <c r="T103" s="167">
        <f>SUM(T104:T111)</f>
        <v>12.752999999999998</v>
      </c>
      <c r="AR103" s="168" t="s">
        <v>78</v>
      </c>
      <c r="AT103" s="169" t="s">
        <v>69</v>
      </c>
      <c r="AU103" s="169" t="s">
        <v>78</v>
      </c>
      <c r="AY103" s="168" t="s">
        <v>132</v>
      </c>
      <c r="BK103" s="170">
        <f>SUM(BK104:BK111)</f>
        <v>0</v>
      </c>
    </row>
    <row r="104" spans="2:65" s="1" customFormat="1" ht="16.5" customHeight="1">
      <c r="B104" s="33"/>
      <c r="C104" s="173" t="s">
        <v>78</v>
      </c>
      <c r="D104" s="173" t="s">
        <v>133</v>
      </c>
      <c r="E104" s="174" t="s">
        <v>134</v>
      </c>
      <c r="F104" s="175" t="s">
        <v>135</v>
      </c>
      <c r="G104" s="176" t="s">
        <v>136</v>
      </c>
      <c r="H104" s="177">
        <v>23.4</v>
      </c>
      <c r="I104" s="178"/>
      <c r="J104" s="179">
        <f>ROUND(I104*H104,2)</f>
        <v>0</v>
      </c>
      <c r="K104" s="175" t="s">
        <v>137</v>
      </c>
      <c r="L104" s="37"/>
      <c r="M104" s="180" t="s">
        <v>1</v>
      </c>
      <c r="N104" s="181" t="s">
        <v>41</v>
      </c>
      <c r="O104" s="59"/>
      <c r="P104" s="182">
        <f>O104*H104</f>
        <v>0</v>
      </c>
      <c r="Q104" s="182">
        <v>0</v>
      </c>
      <c r="R104" s="182">
        <f>Q104*H104</f>
        <v>0</v>
      </c>
      <c r="S104" s="182">
        <v>0.255</v>
      </c>
      <c r="T104" s="183">
        <f>S104*H104</f>
        <v>5.9669999999999996</v>
      </c>
      <c r="AR104" s="16" t="s">
        <v>138</v>
      </c>
      <c r="AT104" s="16" t="s">
        <v>133</v>
      </c>
      <c r="AU104" s="16" t="s">
        <v>80</v>
      </c>
      <c r="AY104" s="16" t="s">
        <v>132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78</v>
      </c>
      <c r="BK104" s="184">
        <f>ROUND(I104*H104,2)</f>
        <v>0</v>
      </c>
      <c r="BL104" s="16" t="s">
        <v>138</v>
      </c>
      <c r="BM104" s="16" t="s">
        <v>139</v>
      </c>
    </row>
    <row r="105" spans="2:65" s="11" customFormat="1">
      <c r="B105" s="185"/>
      <c r="C105" s="186"/>
      <c r="D105" s="187" t="s">
        <v>140</v>
      </c>
      <c r="E105" s="188" t="s">
        <v>1</v>
      </c>
      <c r="F105" s="189" t="s">
        <v>141</v>
      </c>
      <c r="G105" s="186"/>
      <c r="H105" s="188" t="s">
        <v>1</v>
      </c>
      <c r="I105" s="190"/>
      <c r="J105" s="186"/>
      <c r="K105" s="186"/>
      <c r="L105" s="191"/>
      <c r="M105" s="192"/>
      <c r="N105" s="193"/>
      <c r="O105" s="193"/>
      <c r="P105" s="193"/>
      <c r="Q105" s="193"/>
      <c r="R105" s="193"/>
      <c r="S105" s="193"/>
      <c r="T105" s="194"/>
      <c r="AT105" s="195" t="s">
        <v>140</v>
      </c>
      <c r="AU105" s="195" t="s">
        <v>80</v>
      </c>
      <c r="AV105" s="11" t="s">
        <v>78</v>
      </c>
      <c r="AW105" s="11" t="s">
        <v>32</v>
      </c>
      <c r="AX105" s="11" t="s">
        <v>70</v>
      </c>
      <c r="AY105" s="195" t="s">
        <v>132</v>
      </c>
    </row>
    <row r="106" spans="2:65" s="12" customFormat="1">
      <c r="B106" s="196"/>
      <c r="C106" s="197"/>
      <c r="D106" s="187" t="s">
        <v>140</v>
      </c>
      <c r="E106" s="198" t="s">
        <v>1</v>
      </c>
      <c r="F106" s="199" t="s">
        <v>142</v>
      </c>
      <c r="G106" s="197"/>
      <c r="H106" s="200">
        <v>23.4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140</v>
      </c>
      <c r="AU106" s="206" t="s">
        <v>80</v>
      </c>
      <c r="AV106" s="12" t="s">
        <v>80</v>
      </c>
      <c r="AW106" s="12" t="s">
        <v>32</v>
      </c>
      <c r="AX106" s="12" t="s">
        <v>70</v>
      </c>
      <c r="AY106" s="206" t="s">
        <v>132</v>
      </c>
    </row>
    <row r="107" spans="2:65" s="13" customFormat="1">
      <c r="B107" s="207"/>
      <c r="C107" s="208"/>
      <c r="D107" s="187" t="s">
        <v>140</v>
      </c>
      <c r="E107" s="209" t="s">
        <v>1</v>
      </c>
      <c r="F107" s="210" t="s">
        <v>143</v>
      </c>
      <c r="G107" s="208"/>
      <c r="H107" s="211">
        <v>23.4</v>
      </c>
      <c r="I107" s="212"/>
      <c r="J107" s="208"/>
      <c r="K107" s="208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140</v>
      </c>
      <c r="AU107" s="217" t="s">
        <v>80</v>
      </c>
      <c r="AV107" s="13" t="s">
        <v>138</v>
      </c>
      <c r="AW107" s="13" t="s">
        <v>32</v>
      </c>
      <c r="AX107" s="13" t="s">
        <v>78</v>
      </c>
      <c r="AY107" s="217" t="s">
        <v>132</v>
      </c>
    </row>
    <row r="108" spans="2:65" s="1" customFormat="1" ht="16.5" customHeight="1">
      <c r="B108" s="33"/>
      <c r="C108" s="173" t="s">
        <v>80</v>
      </c>
      <c r="D108" s="173" t="s">
        <v>133</v>
      </c>
      <c r="E108" s="174" t="s">
        <v>144</v>
      </c>
      <c r="F108" s="175" t="s">
        <v>145</v>
      </c>
      <c r="G108" s="176" t="s">
        <v>136</v>
      </c>
      <c r="H108" s="177">
        <v>23.4</v>
      </c>
      <c r="I108" s="178"/>
      <c r="J108" s="179">
        <f>ROUND(I108*H108,2)</f>
        <v>0</v>
      </c>
      <c r="K108" s="175" t="s">
        <v>137</v>
      </c>
      <c r="L108" s="37"/>
      <c r="M108" s="180" t="s">
        <v>1</v>
      </c>
      <c r="N108" s="181" t="s">
        <v>41</v>
      </c>
      <c r="O108" s="59"/>
      <c r="P108" s="182">
        <f>O108*H108</f>
        <v>0</v>
      </c>
      <c r="Q108" s="182">
        <v>0</v>
      </c>
      <c r="R108" s="182">
        <f>Q108*H108</f>
        <v>0</v>
      </c>
      <c r="S108" s="182">
        <v>0.28999999999999998</v>
      </c>
      <c r="T108" s="183">
        <f>S108*H108</f>
        <v>6.7859999999999987</v>
      </c>
      <c r="AR108" s="16" t="s">
        <v>138</v>
      </c>
      <c r="AT108" s="16" t="s">
        <v>133</v>
      </c>
      <c r="AU108" s="16" t="s">
        <v>80</v>
      </c>
      <c r="AY108" s="16" t="s">
        <v>132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78</v>
      </c>
      <c r="BK108" s="184">
        <f>ROUND(I108*H108,2)</f>
        <v>0</v>
      </c>
      <c r="BL108" s="16" t="s">
        <v>138</v>
      </c>
      <c r="BM108" s="16" t="s">
        <v>146</v>
      </c>
    </row>
    <row r="109" spans="2:65" s="11" customFormat="1">
      <c r="B109" s="185"/>
      <c r="C109" s="186"/>
      <c r="D109" s="187" t="s">
        <v>140</v>
      </c>
      <c r="E109" s="188" t="s">
        <v>1</v>
      </c>
      <c r="F109" s="189" t="s">
        <v>141</v>
      </c>
      <c r="G109" s="186"/>
      <c r="H109" s="188" t="s">
        <v>1</v>
      </c>
      <c r="I109" s="190"/>
      <c r="J109" s="186"/>
      <c r="K109" s="186"/>
      <c r="L109" s="191"/>
      <c r="M109" s="192"/>
      <c r="N109" s="193"/>
      <c r="O109" s="193"/>
      <c r="P109" s="193"/>
      <c r="Q109" s="193"/>
      <c r="R109" s="193"/>
      <c r="S109" s="193"/>
      <c r="T109" s="194"/>
      <c r="AT109" s="195" t="s">
        <v>140</v>
      </c>
      <c r="AU109" s="195" t="s">
        <v>80</v>
      </c>
      <c r="AV109" s="11" t="s">
        <v>78</v>
      </c>
      <c r="AW109" s="11" t="s">
        <v>32</v>
      </c>
      <c r="AX109" s="11" t="s">
        <v>70</v>
      </c>
      <c r="AY109" s="195" t="s">
        <v>132</v>
      </c>
    </row>
    <row r="110" spans="2:65" s="12" customFormat="1">
      <c r="B110" s="196"/>
      <c r="C110" s="197"/>
      <c r="D110" s="187" t="s">
        <v>140</v>
      </c>
      <c r="E110" s="198" t="s">
        <v>1</v>
      </c>
      <c r="F110" s="199" t="s">
        <v>142</v>
      </c>
      <c r="G110" s="197"/>
      <c r="H110" s="200">
        <v>23.4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140</v>
      </c>
      <c r="AU110" s="206" t="s">
        <v>80</v>
      </c>
      <c r="AV110" s="12" t="s">
        <v>80</v>
      </c>
      <c r="AW110" s="12" t="s">
        <v>32</v>
      </c>
      <c r="AX110" s="12" t="s">
        <v>70</v>
      </c>
      <c r="AY110" s="206" t="s">
        <v>132</v>
      </c>
    </row>
    <row r="111" spans="2:65" s="13" customFormat="1">
      <c r="B111" s="207"/>
      <c r="C111" s="208"/>
      <c r="D111" s="187" t="s">
        <v>140</v>
      </c>
      <c r="E111" s="209" t="s">
        <v>1</v>
      </c>
      <c r="F111" s="210" t="s">
        <v>143</v>
      </c>
      <c r="G111" s="208"/>
      <c r="H111" s="211">
        <v>23.4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140</v>
      </c>
      <c r="AU111" s="217" t="s">
        <v>80</v>
      </c>
      <c r="AV111" s="13" t="s">
        <v>138</v>
      </c>
      <c r="AW111" s="13" t="s">
        <v>32</v>
      </c>
      <c r="AX111" s="13" t="s">
        <v>78</v>
      </c>
      <c r="AY111" s="217" t="s">
        <v>132</v>
      </c>
    </row>
    <row r="112" spans="2:65" s="10" customFormat="1" ht="22.95" customHeight="1">
      <c r="B112" s="157"/>
      <c r="C112" s="158"/>
      <c r="D112" s="159" t="s">
        <v>69</v>
      </c>
      <c r="E112" s="171" t="s">
        <v>147</v>
      </c>
      <c r="F112" s="171" t="s">
        <v>1424</v>
      </c>
      <c r="G112" s="158"/>
      <c r="H112" s="158"/>
      <c r="I112" s="161"/>
      <c r="J112" s="172">
        <f>BK112</f>
        <v>0</v>
      </c>
      <c r="K112" s="158"/>
      <c r="L112" s="163"/>
      <c r="M112" s="164"/>
      <c r="N112" s="165"/>
      <c r="O112" s="165"/>
      <c r="P112" s="166">
        <f>SUM(P113:P116)</f>
        <v>0</v>
      </c>
      <c r="Q112" s="165"/>
      <c r="R112" s="166">
        <f>SUM(R113:R116)</f>
        <v>9.3132000000000001</v>
      </c>
      <c r="S112" s="165"/>
      <c r="T112" s="167">
        <f>SUM(T113:T116)</f>
        <v>0</v>
      </c>
      <c r="AR112" s="168" t="s">
        <v>78</v>
      </c>
      <c r="AT112" s="169" t="s">
        <v>69</v>
      </c>
      <c r="AU112" s="169" t="s">
        <v>78</v>
      </c>
      <c r="AY112" s="168" t="s">
        <v>132</v>
      </c>
      <c r="BK112" s="170">
        <f>SUM(BK113:BK116)</f>
        <v>0</v>
      </c>
    </row>
    <row r="113" spans="2:65" s="1" customFormat="1" ht="16.5" customHeight="1">
      <c r="B113" s="33"/>
      <c r="C113" s="173" t="s">
        <v>148</v>
      </c>
      <c r="D113" s="173" t="s">
        <v>133</v>
      </c>
      <c r="E113" s="174" t="s">
        <v>149</v>
      </c>
      <c r="F113" s="175" t="s">
        <v>150</v>
      </c>
      <c r="G113" s="176" t="s">
        <v>136</v>
      </c>
      <c r="H113" s="177">
        <v>23.4</v>
      </c>
      <c r="I113" s="178"/>
      <c r="J113" s="179">
        <f>ROUND(I113*H113,2)</f>
        <v>0</v>
      </c>
      <c r="K113" s="175" t="s">
        <v>137</v>
      </c>
      <c r="L113" s="37"/>
      <c r="M113" s="180" t="s">
        <v>1</v>
      </c>
      <c r="N113" s="181" t="s">
        <v>41</v>
      </c>
      <c r="O113" s="59"/>
      <c r="P113" s="182">
        <f>O113*H113</f>
        <v>0</v>
      </c>
      <c r="Q113" s="182">
        <v>0.39800000000000002</v>
      </c>
      <c r="R113" s="182">
        <f>Q113*H113</f>
        <v>9.3132000000000001</v>
      </c>
      <c r="S113" s="182">
        <v>0</v>
      </c>
      <c r="T113" s="183">
        <f>S113*H113</f>
        <v>0</v>
      </c>
      <c r="AR113" s="16" t="s">
        <v>138</v>
      </c>
      <c r="AT113" s="16" t="s">
        <v>133</v>
      </c>
      <c r="AU113" s="16" t="s">
        <v>80</v>
      </c>
      <c r="AY113" s="16" t="s">
        <v>132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78</v>
      </c>
      <c r="BK113" s="184">
        <f>ROUND(I113*H113,2)</f>
        <v>0</v>
      </c>
      <c r="BL113" s="16" t="s">
        <v>138</v>
      </c>
      <c r="BM113" s="16" t="s">
        <v>151</v>
      </c>
    </row>
    <row r="114" spans="2:65" s="11" customFormat="1">
      <c r="B114" s="185"/>
      <c r="C114" s="186"/>
      <c r="D114" s="187" t="s">
        <v>140</v>
      </c>
      <c r="E114" s="188" t="s">
        <v>1</v>
      </c>
      <c r="F114" s="189" t="s">
        <v>152</v>
      </c>
      <c r="G114" s="186"/>
      <c r="H114" s="188" t="s">
        <v>1</v>
      </c>
      <c r="I114" s="190"/>
      <c r="J114" s="186"/>
      <c r="K114" s="186"/>
      <c r="L114" s="191"/>
      <c r="M114" s="192"/>
      <c r="N114" s="193"/>
      <c r="O114" s="193"/>
      <c r="P114" s="193"/>
      <c r="Q114" s="193"/>
      <c r="R114" s="193"/>
      <c r="S114" s="193"/>
      <c r="T114" s="194"/>
      <c r="AT114" s="195" t="s">
        <v>140</v>
      </c>
      <c r="AU114" s="195" t="s">
        <v>80</v>
      </c>
      <c r="AV114" s="11" t="s">
        <v>78</v>
      </c>
      <c r="AW114" s="11" t="s">
        <v>32</v>
      </c>
      <c r="AX114" s="11" t="s">
        <v>70</v>
      </c>
      <c r="AY114" s="195" t="s">
        <v>132</v>
      </c>
    </row>
    <row r="115" spans="2:65" s="12" customFormat="1">
      <c r="B115" s="196"/>
      <c r="C115" s="197"/>
      <c r="D115" s="187" t="s">
        <v>140</v>
      </c>
      <c r="E115" s="198" t="s">
        <v>1</v>
      </c>
      <c r="F115" s="199" t="s">
        <v>142</v>
      </c>
      <c r="G115" s="197"/>
      <c r="H115" s="200">
        <v>23.4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140</v>
      </c>
      <c r="AU115" s="206" t="s">
        <v>80</v>
      </c>
      <c r="AV115" s="12" t="s">
        <v>80</v>
      </c>
      <c r="AW115" s="12" t="s">
        <v>32</v>
      </c>
      <c r="AX115" s="12" t="s">
        <v>70</v>
      </c>
      <c r="AY115" s="206" t="s">
        <v>132</v>
      </c>
    </row>
    <row r="116" spans="2:65" s="13" customFormat="1">
      <c r="B116" s="207"/>
      <c r="C116" s="208"/>
      <c r="D116" s="187" t="s">
        <v>140</v>
      </c>
      <c r="E116" s="209" t="s">
        <v>1</v>
      </c>
      <c r="F116" s="210" t="s">
        <v>143</v>
      </c>
      <c r="G116" s="208"/>
      <c r="H116" s="211">
        <v>23.4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140</v>
      </c>
      <c r="AU116" s="217" t="s">
        <v>80</v>
      </c>
      <c r="AV116" s="13" t="s">
        <v>138</v>
      </c>
      <c r="AW116" s="13" t="s">
        <v>32</v>
      </c>
      <c r="AX116" s="13" t="s">
        <v>78</v>
      </c>
      <c r="AY116" s="217" t="s">
        <v>132</v>
      </c>
    </row>
    <row r="117" spans="2:65" s="10" customFormat="1" ht="22.95" customHeight="1">
      <c r="B117" s="157"/>
      <c r="C117" s="158"/>
      <c r="D117" s="159" t="s">
        <v>69</v>
      </c>
      <c r="E117" s="171" t="s">
        <v>153</v>
      </c>
      <c r="F117" s="171" t="s">
        <v>1425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SUM(P118:P514)</f>
        <v>0</v>
      </c>
      <c r="Q117" s="165"/>
      <c r="R117" s="166">
        <f>SUM(R118:R514)</f>
        <v>27.771382450000008</v>
      </c>
      <c r="S117" s="165"/>
      <c r="T117" s="167">
        <f>SUM(T118:T514)</f>
        <v>0</v>
      </c>
      <c r="AR117" s="168" t="s">
        <v>78</v>
      </c>
      <c r="AT117" s="169" t="s">
        <v>69</v>
      </c>
      <c r="AU117" s="169" t="s">
        <v>78</v>
      </c>
      <c r="AY117" s="168" t="s">
        <v>132</v>
      </c>
      <c r="BK117" s="170">
        <f>SUM(BK118:BK514)</f>
        <v>0</v>
      </c>
    </row>
    <row r="118" spans="2:65" s="1" customFormat="1" ht="22.5" customHeight="1">
      <c r="B118" s="33"/>
      <c r="C118" s="173" t="s">
        <v>138</v>
      </c>
      <c r="D118" s="173" t="s">
        <v>133</v>
      </c>
      <c r="E118" s="174" t="s">
        <v>154</v>
      </c>
      <c r="F118" s="175" t="s">
        <v>155</v>
      </c>
      <c r="G118" s="176" t="s">
        <v>136</v>
      </c>
      <c r="H118" s="177">
        <v>56.881999999999998</v>
      </c>
      <c r="I118" s="178"/>
      <c r="J118" s="179">
        <f>ROUND(I118*H118,2)</f>
        <v>0</v>
      </c>
      <c r="K118" s="175" t="s">
        <v>137</v>
      </c>
      <c r="L118" s="37"/>
      <c r="M118" s="180" t="s">
        <v>1</v>
      </c>
      <c r="N118" s="181" t="s">
        <v>41</v>
      </c>
      <c r="O118" s="59"/>
      <c r="P118" s="182">
        <f>O118*H118</f>
        <v>0</v>
      </c>
      <c r="Q118" s="182">
        <v>1.146E-2</v>
      </c>
      <c r="R118" s="182">
        <f>Q118*H118</f>
        <v>0.65186771999999993</v>
      </c>
      <c r="S118" s="182">
        <v>0</v>
      </c>
      <c r="T118" s="183">
        <f>S118*H118</f>
        <v>0</v>
      </c>
      <c r="AR118" s="16" t="s">
        <v>138</v>
      </c>
      <c r="AT118" s="16" t="s">
        <v>133</v>
      </c>
      <c r="AU118" s="16" t="s">
        <v>80</v>
      </c>
      <c r="AY118" s="16" t="s">
        <v>132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6" t="s">
        <v>78</v>
      </c>
      <c r="BK118" s="184">
        <f>ROUND(I118*H118,2)</f>
        <v>0</v>
      </c>
      <c r="BL118" s="16" t="s">
        <v>138</v>
      </c>
      <c r="BM118" s="16" t="s">
        <v>156</v>
      </c>
    </row>
    <row r="119" spans="2:65" s="12" customFormat="1">
      <c r="B119" s="196"/>
      <c r="C119" s="197"/>
      <c r="D119" s="187" t="s">
        <v>140</v>
      </c>
      <c r="E119" s="198" t="s">
        <v>1</v>
      </c>
      <c r="F119" s="199" t="s">
        <v>157</v>
      </c>
      <c r="G119" s="197"/>
      <c r="H119" s="200">
        <v>56.881999999999998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140</v>
      </c>
      <c r="AU119" s="206" t="s">
        <v>80</v>
      </c>
      <c r="AV119" s="12" t="s">
        <v>80</v>
      </c>
      <c r="AW119" s="12" t="s">
        <v>32</v>
      </c>
      <c r="AX119" s="12" t="s">
        <v>70</v>
      </c>
      <c r="AY119" s="206" t="s">
        <v>132</v>
      </c>
    </row>
    <row r="120" spans="2:65" s="13" customFormat="1">
      <c r="B120" s="207"/>
      <c r="C120" s="208"/>
      <c r="D120" s="187" t="s">
        <v>140</v>
      </c>
      <c r="E120" s="209" t="s">
        <v>1</v>
      </c>
      <c r="F120" s="210" t="s">
        <v>143</v>
      </c>
      <c r="G120" s="208"/>
      <c r="H120" s="211">
        <v>56.881999999999998</v>
      </c>
      <c r="I120" s="212"/>
      <c r="J120" s="208"/>
      <c r="K120" s="208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140</v>
      </c>
      <c r="AU120" s="217" t="s">
        <v>80</v>
      </c>
      <c r="AV120" s="13" t="s">
        <v>138</v>
      </c>
      <c r="AW120" s="13" t="s">
        <v>32</v>
      </c>
      <c r="AX120" s="13" t="s">
        <v>78</v>
      </c>
      <c r="AY120" s="217" t="s">
        <v>132</v>
      </c>
    </row>
    <row r="121" spans="2:65" s="1" customFormat="1" ht="16.5" customHeight="1">
      <c r="B121" s="33"/>
      <c r="C121" s="173" t="s">
        <v>147</v>
      </c>
      <c r="D121" s="173" t="s">
        <v>133</v>
      </c>
      <c r="E121" s="174" t="s">
        <v>158</v>
      </c>
      <c r="F121" s="175" t="s">
        <v>159</v>
      </c>
      <c r="G121" s="176" t="s">
        <v>136</v>
      </c>
      <c r="H121" s="177">
        <v>56.881999999999998</v>
      </c>
      <c r="I121" s="178"/>
      <c r="J121" s="179">
        <f>ROUND(I121*H121,2)</f>
        <v>0</v>
      </c>
      <c r="K121" s="175" t="s">
        <v>137</v>
      </c>
      <c r="L121" s="37"/>
      <c r="M121" s="180" t="s">
        <v>1</v>
      </c>
      <c r="N121" s="181" t="s">
        <v>41</v>
      </c>
      <c r="O121" s="59"/>
      <c r="P121" s="182">
        <f>O121*H121</f>
        <v>0</v>
      </c>
      <c r="Q121" s="182">
        <v>2.5999999999999998E-4</v>
      </c>
      <c r="R121" s="182">
        <f>Q121*H121</f>
        <v>1.4789319999999998E-2</v>
      </c>
      <c r="S121" s="182">
        <v>0</v>
      </c>
      <c r="T121" s="183">
        <f>S121*H121</f>
        <v>0</v>
      </c>
      <c r="AR121" s="16" t="s">
        <v>138</v>
      </c>
      <c r="AT121" s="16" t="s">
        <v>133</v>
      </c>
      <c r="AU121" s="16" t="s">
        <v>80</v>
      </c>
      <c r="AY121" s="16" t="s">
        <v>132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78</v>
      </c>
      <c r="BK121" s="184">
        <f>ROUND(I121*H121,2)</f>
        <v>0</v>
      </c>
      <c r="BL121" s="16" t="s">
        <v>138</v>
      </c>
      <c r="BM121" s="16" t="s">
        <v>160</v>
      </c>
    </row>
    <row r="122" spans="2:65" s="1" customFormat="1" ht="16.5" customHeight="1">
      <c r="B122" s="33"/>
      <c r="C122" s="173" t="s">
        <v>161</v>
      </c>
      <c r="D122" s="173" t="s">
        <v>133</v>
      </c>
      <c r="E122" s="174" t="s">
        <v>162</v>
      </c>
      <c r="F122" s="175" t="s">
        <v>163</v>
      </c>
      <c r="G122" s="176" t="s">
        <v>136</v>
      </c>
      <c r="H122" s="177">
        <v>26.954000000000001</v>
      </c>
      <c r="I122" s="178"/>
      <c r="J122" s="179">
        <f>ROUND(I122*H122,2)</f>
        <v>0</v>
      </c>
      <c r="K122" s="175" t="s">
        <v>137</v>
      </c>
      <c r="L122" s="37"/>
      <c r="M122" s="180" t="s">
        <v>1</v>
      </c>
      <c r="N122" s="181" t="s">
        <v>41</v>
      </c>
      <c r="O122" s="59"/>
      <c r="P122" s="182">
        <f>O122*H122</f>
        <v>0</v>
      </c>
      <c r="Q122" s="182">
        <v>4.3800000000000002E-3</v>
      </c>
      <c r="R122" s="182">
        <f>Q122*H122</f>
        <v>0.11805852000000001</v>
      </c>
      <c r="S122" s="182">
        <v>0</v>
      </c>
      <c r="T122" s="183">
        <f>S122*H122</f>
        <v>0</v>
      </c>
      <c r="AR122" s="16" t="s">
        <v>138</v>
      </c>
      <c r="AT122" s="16" t="s">
        <v>133</v>
      </c>
      <c r="AU122" s="16" t="s">
        <v>80</v>
      </c>
      <c r="AY122" s="16" t="s">
        <v>132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78</v>
      </c>
      <c r="BK122" s="184">
        <f>ROUND(I122*H122,2)</f>
        <v>0</v>
      </c>
      <c r="BL122" s="16" t="s">
        <v>138</v>
      </c>
      <c r="BM122" s="16" t="s">
        <v>164</v>
      </c>
    </row>
    <row r="123" spans="2:65" s="11" customFormat="1">
      <c r="B123" s="185"/>
      <c r="C123" s="186"/>
      <c r="D123" s="187" t="s">
        <v>140</v>
      </c>
      <c r="E123" s="188" t="s">
        <v>1</v>
      </c>
      <c r="F123" s="189" t="s">
        <v>165</v>
      </c>
      <c r="G123" s="186"/>
      <c r="H123" s="188" t="s">
        <v>1</v>
      </c>
      <c r="I123" s="190"/>
      <c r="J123" s="186"/>
      <c r="K123" s="186"/>
      <c r="L123" s="191"/>
      <c r="M123" s="192"/>
      <c r="N123" s="193"/>
      <c r="O123" s="193"/>
      <c r="P123" s="193"/>
      <c r="Q123" s="193"/>
      <c r="R123" s="193"/>
      <c r="S123" s="193"/>
      <c r="T123" s="194"/>
      <c r="AT123" s="195" t="s">
        <v>140</v>
      </c>
      <c r="AU123" s="195" t="s">
        <v>80</v>
      </c>
      <c r="AV123" s="11" t="s">
        <v>78</v>
      </c>
      <c r="AW123" s="11" t="s">
        <v>32</v>
      </c>
      <c r="AX123" s="11" t="s">
        <v>70</v>
      </c>
      <c r="AY123" s="195" t="s">
        <v>132</v>
      </c>
    </row>
    <row r="124" spans="2:65" s="11" customFormat="1">
      <c r="B124" s="185"/>
      <c r="C124" s="186"/>
      <c r="D124" s="187" t="s">
        <v>140</v>
      </c>
      <c r="E124" s="188" t="s">
        <v>1</v>
      </c>
      <c r="F124" s="189" t="s">
        <v>166</v>
      </c>
      <c r="G124" s="186"/>
      <c r="H124" s="188" t="s">
        <v>1</v>
      </c>
      <c r="I124" s="190"/>
      <c r="J124" s="186"/>
      <c r="K124" s="186"/>
      <c r="L124" s="191"/>
      <c r="M124" s="192"/>
      <c r="N124" s="193"/>
      <c r="O124" s="193"/>
      <c r="P124" s="193"/>
      <c r="Q124" s="193"/>
      <c r="R124" s="193"/>
      <c r="S124" s="193"/>
      <c r="T124" s="194"/>
      <c r="AT124" s="195" t="s">
        <v>140</v>
      </c>
      <c r="AU124" s="195" t="s">
        <v>80</v>
      </c>
      <c r="AV124" s="11" t="s">
        <v>78</v>
      </c>
      <c r="AW124" s="11" t="s">
        <v>32</v>
      </c>
      <c r="AX124" s="11" t="s">
        <v>70</v>
      </c>
      <c r="AY124" s="195" t="s">
        <v>132</v>
      </c>
    </row>
    <row r="125" spans="2:65" s="12" customFormat="1">
      <c r="B125" s="196"/>
      <c r="C125" s="197"/>
      <c r="D125" s="187" t="s">
        <v>140</v>
      </c>
      <c r="E125" s="198" t="s">
        <v>1</v>
      </c>
      <c r="F125" s="199" t="s">
        <v>167</v>
      </c>
      <c r="G125" s="197"/>
      <c r="H125" s="200">
        <v>2.718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140</v>
      </c>
      <c r="AU125" s="206" t="s">
        <v>80</v>
      </c>
      <c r="AV125" s="12" t="s">
        <v>80</v>
      </c>
      <c r="AW125" s="12" t="s">
        <v>32</v>
      </c>
      <c r="AX125" s="12" t="s">
        <v>70</v>
      </c>
      <c r="AY125" s="206" t="s">
        <v>132</v>
      </c>
    </row>
    <row r="126" spans="2:65" s="12" customFormat="1">
      <c r="B126" s="196"/>
      <c r="C126" s="197"/>
      <c r="D126" s="187" t="s">
        <v>140</v>
      </c>
      <c r="E126" s="198" t="s">
        <v>1</v>
      </c>
      <c r="F126" s="199" t="s">
        <v>168</v>
      </c>
      <c r="G126" s="197"/>
      <c r="H126" s="200">
        <v>5.03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140</v>
      </c>
      <c r="AU126" s="206" t="s">
        <v>80</v>
      </c>
      <c r="AV126" s="12" t="s">
        <v>80</v>
      </c>
      <c r="AW126" s="12" t="s">
        <v>32</v>
      </c>
      <c r="AX126" s="12" t="s">
        <v>70</v>
      </c>
      <c r="AY126" s="206" t="s">
        <v>132</v>
      </c>
    </row>
    <row r="127" spans="2:65" s="11" customFormat="1">
      <c r="B127" s="185"/>
      <c r="C127" s="186"/>
      <c r="D127" s="187" t="s">
        <v>140</v>
      </c>
      <c r="E127" s="188" t="s">
        <v>1</v>
      </c>
      <c r="F127" s="189" t="s">
        <v>169</v>
      </c>
      <c r="G127" s="186"/>
      <c r="H127" s="188" t="s">
        <v>1</v>
      </c>
      <c r="I127" s="190"/>
      <c r="J127" s="186"/>
      <c r="K127" s="186"/>
      <c r="L127" s="191"/>
      <c r="M127" s="192"/>
      <c r="N127" s="193"/>
      <c r="O127" s="193"/>
      <c r="P127" s="193"/>
      <c r="Q127" s="193"/>
      <c r="R127" s="193"/>
      <c r="S127" s="193"/>
      <c r="T127" s="194"/>
      <c r="AT127" s="195" t="s">
        <v>140</v>
      </c>
      <c r="AU127" s="195" t="s">
        <v>80</v>
      </c>
      <c r="AV127" s="11" t="s">
        <v>78</v>
      </c>
      <c r="AW127" s="11" t="s">
        <v>32</v>
      </c>
      <c r="AX127" s="11" t="s">
        <v>70</v>
      </c>
      <c r="AY127" s="195" t="s">
        <v>132</v>
      </c>
    </row>
    <row r="128" spans="2:65" s="12" customFormat="1">
      <c r="B128" s="196"/>
      <c r="C128" s="197"/>
      <c r="D128" s="187" t="s">
        <v>140</v>
      </c>
      <c r="E128" s="198" t="s">
        <v>1</v>
      </c>
      <c r="F128" s="199" t="s">
        <v>170</v>
      </c>
      <c r="G128" s="197"/>
      <c r="H128" s="200">
        <v>2.4900000000000002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140</v>
      </c>
      <c r="AU128" s="206" t="s">
        <v>80</v>
      </c>
      <c r="AV128" s="12" t="s">
        <v>80</v>
      </c>
      <c r="AW128" s="12" t="s">
        <v>32</v>
      </c>
      <c r="AX128" s="12" t="s">
        <v>70</v>
      </c>
      <c r="AY128" s="206" t="s">
        <v>132</v>
      </c>
    </row>
    <row r="129" spans="2:65" s="12" customFormat="1">
      <c r="B129" s="196"/>
      <c r="C129" s="197"/>
      <c r="D129" s="187" t="s">
        <v>140</v>
      </c>
      <c r="E129" s="198" t="s">
        <v>1</v>
      </c>
      <c r="F129" s="199" t="s">
        <v>171</v>
      </c>
      <c r="G129" s="197"/>
      <c r="H129" s="200">
        <v>7.1130000000000004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140</v>
      </c>
      <c r="AU129" s="206" t="s">
        <v>80</v>
      </c>
      <c r="AV129" s="12" t="s">
        <v>80</v>
      </c>
      <c r="AW129" s="12" t="s">
        <v>32</v>
      </c>
      <c r="AX129" s="12" t="s">
        <v>70</v>
      </c>
      <c r="AY129" s="206" t="s">
        <v>132</v>
      </c>
    </row>
    <row r="130" spans="2:65" s="11" customFormat="1">
      <c r="B130" s="185"/>
      <c r="C130" s="186"/>
      <c r="D130" s="187" t="s">
        <v>140</v>
      </c>
      <c r="E130" s="188" t="s">
        <v>1</v>
      </c>
      <c r="F130" s="189" t="s">
        <v>172</v>
      </c>
      <c r="G130" s="186"/>
      <c r="H130" s="188" t="s">
        <v>1</v>
      </c>
      <c r="I130" s="190"/>
      <c r="J130" s="186"/>
      <c r="K130" s="186"/>
      <c r="L130" s="191"/>
      <c r="M130" s="192"/>
      <c r="N130" s="193"/>
      <c r="O130" s="193"/>
      <c r="P130" s="193"/>
      <c r="Q130" s="193"/>
      <c r="R130" s="193"/>
      <c r="S130" s="193"/>
      <c r="T130" s="194"/>
      <c r="AT130" s="195" t="s">
        <v>140</v>
      </c>
      <c r="AU130" s="195" t="s">
        <v>80</v>
      </c>
      <c r="AV130" s="11" t="s">
        <v>78</v>
      </c>
      <c r="AW130" s="11" t="s">
        <v>32</v>
      </c>
      <c r="AX130" s="11" t="s">
        <v>70</v>
      </c>
      <c r="AY130" s="195" t="s">
        <v>132</v>
      </c>
    </row>
    <row r="131" spans="2:65" s="12" customFormat="1">
      <c r="B131" s="196"/>
      <c r="C131" s="197"/>
      <c r="D131" s="187" t="s">
        <v>140</v>
      </c>
      <c r="E131" s="198" t="s">
        <v>1</v>
      </c>
      <c r="F131" s="199" t="s">
        <v>170</v>
      </c>
      <c r="G131" s="197"/>
      <c r="H131" s="200">
        <v>2.4900000000000002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140</v>
      </c>
      <c r="AU131" s="206" t="s">
        <v>80</v>
      </c>
      <c r="AV131" s="12" t="s">
        <v>80</v>
      </c>
      <c r="AW131" s="12" t="s">
        <v>32</v>
      </c>
      <c r="AX131" s="12" t="s">
        <v>70</v>
      </c>
      <c r="AY131" s="206" t="s">
        <v>132</v>
      </c>
    </row>
    <row r="132" spans="2:65" s="12" customFormat="1">
      <c r="B132" s="196"/>
      <c r="C132" s="197"/>
      <c r="D132" s="187" t="s">
        <v>140</v>
      </c>
      <c r="E132" s="198" t="s">
        <v>1</v>
      </c>
      <c r="F132" s="199" t="s">
        <v>171</v>
      </c>
      <c r="G132" s="197"/>
      <c r="H132" s="200">
        <v>7.1130000000000004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140</v>
      </c>
      <c r="AU132" s="206" t="s">
        <v>80</v>
      </c>
      <c r="AV132" s="12" t="s">
        <v>80</v>
      </c>
      <c r="AW132" s="12" t="s">
        <v>32</v>
      </c>
      <c r="AX132" s="12" t="s">
        <v>70</v>
      </c>
      <c r="AY132" s="206" t="s">
        <v>132</v>
      </c>
    </row>
    <row r="133" spans="2:65" s="13" customFormat="1">
      <c r="B133" s="207"/>
      <c r="C133" s="208"/>
      <c r="D133" s="187" t="s">
        <v>140</v>
      </c>
      <c r="E133" s="209" t="s">
        <v>1</v>
      </c>
      <c r="F133" s="210" t="s">
        <v>143</v>
      </c>
      <c r="G133" s="208"/>
      <c r="H133" s="211">
        <v>26.954000000000001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140</v>
      </c>
      <c r="AU133" s="217" t="s">
        <v>80</v>
      </c>
      <c r="AV133" s="13" t="s">
        <v>138</v>
      </c>
      <c r="AW133" s="13" t="s">
        <v>32</v>
      </c>
      <c r="AX133" s="13" t="s">
        <v>78</v>
      </c>
      <c r="AY133" s="217" t="s">
        <v>132</v>
      </c>
    </row>
    <row r="134" spans="2:65" s="1" customFormat="1" ht="16.5" customHeight="1">
      <c r="B134" s="33"/>
      <c r="C134" s="173" t="s">
        <v>173</v>
      </c>
      <c r="D134" s="173" t="s">
        <v>133</v>
      </c>
      <c r="E134" s="174" t="s">
        <v>174</v>
      </c>
      <c r="F134" s="175" t="s">
        <v>175</v>
      </c>
      <c r="G134" s="176" t="s">
        <v>136</v>
      </c>
      <c r="H134" s="177">
        <v>29.928000000000001</v>
      </c>
      <c r="I134" s="178"/>
      <c r="J134" s="179">
        <f>ROUND(I134*H134,2)</f>
        <v>0</v>
      </c>
      <c r="K134" s="175" t="s">
        <v>137</v>
      </c>
      <c r="L134" s="37"/>
      <c r="M134" s="180" t="s">
        <v>1</v>
      </c>
      <c r="N134" s="181" t="s">
        <v>41</v>
      </c>
      <c r="O134" s="59"/>
      <c r="P134" s="182">
        <f>O134*H134</f>
        <v>0</v>
      </c>
      <c r="Q134" s="182">
        <v>8.6499999999999997E-3</v>
      </c>
      <c r="R134" s="182">
        <f>Q134*H134</f>
        <v>0.25887719999999997</v>
      </c>
      <c r="S134" s="182">
        <v>0</v>
      </c>
      <c r="T134" s="183">
        <f>S134*H134</f>
        <v>0</v>
      </c>
      <c r="AR134" s="16" t="s">
        <v>138</v>
      </c>
      <c r="AT134" s="16" t="s">
        <v>133</v>
      </c>
      <c r="AU134" s="16" t="s">
        <v>80</v>
      </c>
      <c r="AY134" s="16" t="s">
        <v>132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78</v>
      </c>
      <c r="BK134" s="184">
        <f>ROUND(I134*H134,2)</f>
        <v>0</v>
      </c>
      <c r="BL134" s="16" t="s">
        <v>138</v>
      </c>
      <c r="BM134" s="16" t="s">
        <v>176</v>
      </c>
    </row>
    <row r="135" spans="2:65" s="11" customFormat="1">
      <c r="B135" s="185"/>
      <c r="C135" s="186"/>
      <c r="D135" s="187" t="s">
        <v>140</v>
      </c>
      <c r="E135" s="188" t="s">
        <v>1</v>
      </c>
      <c r="F135" s="189" t="s">
        <v>177</v>
      </c>
      <c r="G135" s="186"/>
      <c r="H135" s="188" t="s">
        <v>1</v>
      </c>
      <c r="I135" s="190"/>
      <c r="J135" s="186"/>
      <c r="K135" s="186"/>
      <c r="L135" s="191"/>
      <c r="M135" s="192"/>
      <c r="N135" s="193"/>
      <c r="O135" s="193"/>
      <c r="P135" s="193"/>
      <c r="Q135" s="193"/>
      <c r="R135" s="193"/>
      <c r="S135" s="193"/>
      <c r="T135" s="194"/>
      <c r="AT135" s="195" t="s">
        <v>140</v>
      </c>
      <c r="AU135" s="195" t="s">
        <v>80</v>
      </c>
      <c r="AV135" s="11" t="s">
        <v>78</v>
      </c>
      <c r="AW135" s="11" t="s">
        <v>32</v>
      </c>
      <c r="AX135" s="11" t="s">
        <v>70</v>
      </c>
      <c r="AY135" s="195" t="s">
        <v>132</v>
      </c>
    </row>
    <row r="136" spans="2:65" s="12" customFormat="1">
      <c r="B136" s="196"/>
      <c r="C136" s="197"/>
      <c r="D136" s="187" t="s">
        <v>140</v>
      </c>
      <c r="E136" s="198" t="s">
        <v>1</v>
      </c>
      <c r="F136" s="199" t="s">
        <v>178</v>
      </c>
      <c r="G136" s="197"/>
      <c r="H136" s="200">
        <v>29.928000000000001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140</v>
      </c>
      <c r="AU136" s="206" t="s">
        <v>80</v>
      </c>
      <c r="AV136" s="12" t="s">
        <v>80</v>
      </c>
      <c r="AW136" s="12" t="s">
        <v>32</v>
      </c>
      <c r="AX136" s="12" t="s">
        <v>70</v>
      </c>
      <c r="AY136" s="206" t="s">
        <v>132</v>
      </c>
    </row>
    <row r="137" spans="2:65" s="13" customFormat="1">
      <c r="B137" s="207"/>
      <c r="C137" s="208"/>
      <c r="D137" s="187" t="s">
        <v>140</v>
      </c>
      <c r="E137" s="209" t="s">
        <v>1</v>
      </c>
      <c r="F137" s="210" t="s">
        <v>143</v>
      </c>
      <c r="G137" s="208"/>
      <c r="H137" s="211">
        <v>29.928000000000001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140</v>
      </c>
      <c r="AU137" s="217" t="s">
        <v>80</v>
      </c>
      <c r="AV137" s="13" t="s">
        <v>138</v>
      </c>
      <c r="AW137" s="13" t="s">
        <v>32</v>
      </c>
      <c r="AX137" s="13" t="s">
        <v>78</v>
      </c>
      <c r="AY137" s="217" t="s">
        <v>132</v>
      </c>
    </row>
    <row r="138" spans="2:65" s="1" customFormat="1" ht="16.5" customHeight="1">
      <c r="B138" s="33"/>
      <c r="C138" s="218" t="s">
        <v>179</v>
      </c>
      <c r="D138" s="218" t="s">
        <v>180</v>
      </c>
      <c r="E138" s="219" t="s">
        <v>181</v>
      </c>
      <c r="F138" s="220" t="s">
        <v>182</v>
      </c>
      <c r="G138" s="221" t="s">
        <v>136</v>
      </c>
      <c r="H138" s="222">
        <v>30.527000000000001</v>
      </c>
      <c r="I138" s="223"/>
      <c r="J138" s="224">
        <f>ROUND(I138*H138,2)</f>
        <v>0</v>
      </c>
      <c r="K138" s="220" t="s">
        <v>1</v>
      </c>
      <c r="L138" s="225"/>
      <c r="M138" s="226" t="s">
        <v>1</v>
      </c>
      <c r="N138" s="227" t="s">
        <v>41</v>
      </c>
      <c r="O138" s="59"/>
      <c r="P138" s="182">
        <f>O138*H138</f>
        <v>0</v>
      </c>
      <c r="Q138" s="182">
        <v>2.3999999999999998E-3</v>
      </c>
      <c r="R138" s="182">
        <f>Q138*H138</f>
        <v>7.3264799999999991E-2</v>
      </c>
      <c r="S138" s="182">
        <v>0</v>
      </c>
      <c r="T138" s="183">
        <f>S138*H138</f>
        <v>0</v>
      </c>
      <c r="AR138" s="16" t="s">
        <v>179</v>
      </c>
      <c r="AT138" s="16" t="s">
        <v>180</v>
      </c>
      <c r="AU138" s="16" t="s">
        <v>80</v>
      </c>
      <c r="AY138" s="16" t="s">
        <v>132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78</v>
      </c>
      <c r="BK138" s="184">
        <f>ROUND(I138*H138,2)</f>
        <v>0</v>
      </c>
      <c r="BL138" s="16" t="s">
        <v>138</v>
      </c>
      <c r="BM138" s="16" t="s">
        <v>183</v>
      </c>
    </row>
    <row r="139" spans="2:65" s="12" customFormat="1">
      <c r="B139" s="196"/>
      <c r="C139" s="197"/>
      <c r="D139" s="187" t="s">
        <v>140</v>
      </c>
      <c r="E139" s="197"/>
      <c r="F139" s="199" t="s">
        <v>184</v>
      </c>
      <c r="G139" s="197"/>
      <c r="H139" s="200">
        <v>30.527000000000001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140</v>
      </c>
      <c r="AU139" s="206" t="s">
        <v>80</v>
      </c>
      <c r="AV139" s="12" t="s">
        <v>80</v>
      </c>
      <c r="AW139" s="12" t="s">
        <v>4</v>
      </c>
      <c r="AX139" s="12" t="s">
        <v>78</v>
      </c>
      <c r="AY139" s="206" t="s">
        <v>132</v>
      </c>
    </row>
    <row r="140" spans="2:65" s="1" customFormat="1" ht="16.5" customHeight="1">
      <c r="B140" s="33"/>
      <c r="C140" s="173" t="s">
        <v>185</v>
      </c>
      <c r="D140" s="173" t="s">
        <v>133</v>
      </c>
      <c r="E140" s="174" t="s">
        <v>186</v>
      </c>
      <c r="F140" s="175" t="s">
        <v>187</v>
      </c>
      <c r="G140" s="176" t="s">
        <v>136</v>
      </c>
      <c r="H140" s="177">
        <v>29.928000000000001</v>
      </c>
      <c r="I140" s="178"/>
      <c r="J140" s="179">
        <f>ROUND(I140*H140,2)</f>
        <v>0</v>
      </c>
      <c r="K140" s="175" t="s">
        <v>137</v>
      </c>
      <c r="L140" s="37"/>
      <c r="M140" s="180" t="s">
        <v>1</v>
      </c>
      <c r="N140" s="181" t="s">
        <v>41</v>
      </c>
      <c r="O140" s="59"/>
      <c r="P140" s="182">
        <f>O140*H140</f>
        <v>0</v>
      </c>
      <c r="Q140" s="182">
        <v>9.0000000000000006E-5</v>
      </c>
      <c r="R140" s="182">
        <f>Q140*H140</f>
        <v>2.69352E-3</v>
      </c>
      <c r="S140" s="182">
        <v>0</v>
      </c>
      <c r="T140" s="183">
        <f>S140*H140</f>
        <v>0</v>
      </c>
      <c r="AR140" s="16" t="s">
        <v>138</v>
      </c>
      <c r="AT140" s="16" t="s">
        <v>133</v>
      </c>
      <c r="AU140" s="16" t="s">
        <v>80</v>
      </c>
      <c r="AY140" s="16" t="s">
        <v>132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78</v>
      </c>
      <c r="BK140" s="184">
        <f>ROUND(I140*H140,2)</f>
        <v>0</v>
      </c>
      <c r="BL140" s="16" t="s">
        <v>138</v>
      </c>
      <c r="BM140" s="16" t="s">
        <v>188</v>
      </c>
    </row>
    <row r="141" spans="2:65" s="1" customFormat="1" ht="22.5" customHeight="1">
      <c r="B141" s="33"/>
      <c r="C141" s="173" t="s">
        <v>189</v>
      </c>
      <c r="D141" s="173" t="s">
        <v>133</v>
      </c>
      <c r="E141" s="174" t="s">
        <v>190</v>
      </c>
      <c r="F141" s="175" t="s">
        <v>191</v>
      </c>
      <c r="G141" s="176" t="s">
        <v>136</v>
      </c>
      <c r="H141" s="177">
        <v>56.881999999999998</v>
      </c>
      <c r="I141" s="178"/>
      <c r="J141" s="179">
        <f>ROUND(I141*H141,2)</f>
        <v>0</v>
      </c>
      <c r="K141" s="175" t="s">
        <v>1</v>
      </c>
      <c r="L141" s="37"/>
      <c r="M141" s="180" t="s">
        <v>1</v>
      </c>
      <c r="N141" s="181" t="s">
        <v>41</v>
      </c>
      <c r="O141" s="59"/>
      <c r="P141" s="182">
        <f>O141*H141</f>
        <v>0</v>
      </c>
      <c r="Q141" s="182">
        <v>3.48E-3</v>
      </c>
      <c r="R141" s="182">
        <f>Q141*H141</f>
        <v>0.19794935999999999</v>
      </c>
      <c r="S141" s="182">
        <v>0</v>
      </c>
      <c r="T141" s="183">
        <f>S141*H141</f>
        <v>0</v>
      </c>
      <c r="AR141" s="16" t="s">
        <v>138</v>
      </c>
      <c r="AT141" s="16" t="s">
        <v>133</v>
      </c>
      <c r="AU141" s="16" t="s">
        <v>80</v>
      </c>
      <c r="AY141" s="16" t="s">
        <v>132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78</v>
      </c>
      <c r="BK141" s="184">
        <f>ROUND(I141*H141,2)</f>
        <v>0</v>
      </c>
      <c r="BL141" s="16" t="s">
        <v>138</v>
      </c>
      <c r="BM141" s="16" t="s">
        <v>192</v>
      </c>
    </row>
    <row r="142" spans="2:65" s="11" customFormat="1">
      <c r="B142" s="185"/>
      <c r="C142" s="186"/>
      <c r="D142" s="187" t="s">
        <v>140</v>
      </c>
      <c r="E142" s="188" t="s">
        <v>1</v>
      </c>
      <c r="F142" s="189" t="s">
        <v>193</v>
      </c>
      <c r="G142" s="186"/>
      <c r="H142" s="188" t="s">
        <v>1</v>
      </c>
      <c r="I142" s="190"/>
      <c r="J142" s="186"/>
      <c r="K142" s="186"/>
      <c r="L142" s="191"/>
      <c r="M142" s="192"/>
      <c r="N142" s="193"/>
      <c r="O142" s="193"/>
      <c r="P142" s="193"/>
      <c r="Q142" s="193"/>
      <c r="R142" s="193"/>
      <c r="S142" s="193"/>
      <c r="T142" s="194"/>
      <c r="AT142" s="195" t="s">
        <v>140</v>
      </c>
      <c r="AU142" s="195" t="s">
        <v>80</v>
      </c>
      <c r="AV142" s="11" t="s">
        <v>78</v>
      </c>
      <c r="AW142" s="11" t="s">
        <v>32</v>
      </c>
      <c r="AX142" s="11" t="s">
        <v>70</v>
      </c>
      <c r="AY142" s="195" t="s">
        <v>132</v>
      </c>
    </row>
    <row r="143" spans="2:65" s="12" customFormat="1">
      <c r="B143" s="196"/>
      <c r="C143" s="197"/>
      <c r="D143" s="187" t="s">
        <v>140</v>
      </c>
      <c r="E143" s="198" t="s">
        <v>1</v>
      </c>
      <c r="F143" s="199" t="s">
        <v>194</v>
      </c>
      <c r="G143" s="197"/>
      <c r="H143" s="200">
        <v>29.928000000000001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140</v>
      </c>
      <c r="AU143" s="206" t="s">
        <v>80</v>
      </c>
      <c r="AV143" s="12" t="s">
        <v>80</v>
      </c>
      <c r="AW143" s="12" t="s">
        <v>32</v>
      </c>
      <c r="AX143" s="12" t="s">
        <v>70</v>
      </c>
      <c r="AY143" s="206" t="s">
        <v>132</v>
      </c>
    </row>
    <row r="144" spans="2:65" s="14" customFormat="1">
      <c r="B144" s="228"/>
      <c r="C144" s="229"/>
      <c r="D144" s="187" t="s">
        <v>140</v>
      </c>
      <c r="E144" s="230" t="s">
        <v>1</v>
      </c>
      <c r="F144" s="231" t="s">
        <v>195</v>
      </c>
      <c r="G144" s="229"/>
      <c r="H144" s="232">
        <v>29.928000000000001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140</v>
      </c>
      <c r="AU144" s="238" t="s">
        <v>80</v>
      </c>
      <c r="AV144" s="14" t="s">
        <v>148</v>
      </c>
      <c r="AW144" s="14" t="s">
        <v>32</v>
      </c>
      <c r="AX144" s="14" t="s">
        <v>70</v>
      </c>
      <c r="AY144" s="238" t="s">
        <v>132</v>
      </c>
    </row>
    <row r="145" spans="2:65" s="11" customFormat="1">
      <c r="B145" s="185"/>
      <c r="C145" s="186"/>
      <c r="D145" s="187" t="s">
        <v>140</v>
      </c>
      <c r="E145" s="188" t="s">
        <v>1</v>
      </c>
      <c r="F145" s="189" t="s">
        <v>165</v>
      </c>
      <c r="G145" s="186"/>
      <c r="H145" s="188" t="s">
        <v>1</v>
      </c>
      <c r="I145" s="190"/>
      <c r="J145" s="186"/>
      <c r="K145" s="186"/>
      <c r="L145" s="191"/>
      <c r="M145" s="192"/>
      <c r="N145" s="193"/>
      <c r="O145" s="193"/>
      <c r="P145" s="193"/>
      <c r="Q145" s="193"/>
      <c r="R145" s="193"/>
      <c r="S145" s="193"/>
      <c r="T145" s="194"/>
      <c r="AT145" s="195" t="s">
        <v>140</v>
      </c>
      <c r="AU145" s="195" t="s">
        <v>80</v>
      </c>
      <c r="AV145" s="11" t="s">
        <v>78</v>
      </c>
      <c r="AW145" s="11" t="s">
        <v>32</v>
      </c>
      <c r="AX145" s="11" t="s">
        <v>70</v>
      </c>
      <c r="AY145" s="195" t="s">
        <v>132</v>
      </c>
    </row>
    <row r="146" spans="2:65" s="11" customFormat="1">
      <c r="B146" s="185"/>
      <c r="C146" s="186"/>
      <c r="D146" s="187" t="s">
        <v>140</v>
      </c>
      <c r="E146" s="188" t="s">
        <v>1</v>
      </c>
      <c r="F146" s="189" t="s">
        <v>166</v>
      </c>
      <c r="G146" s="186"/>
      <c r="H146" s="188" t="s">
        <v>1</v>
      </c>
      <c r="I146" s="190"/>
      <c r="J146" s="186"/>
      <c r="K146" s="186"/>
      <c r="L146" s="191"/>
      <c r="M146" s="192"/>
      <c r="N146" s="193"/>
      <c r="O146" s="193"/>
      <c r="P146" s="193"/>
      <c r="Q146" s="193"/>
      <c r="R146" s="193"/>
      <c r="S146" s="193"/>
      <c r="T146" s="194"/>
      <c r="AT146" s="195" t="s">
        <v>140</v>
      </c>
      <c r="AU146" s="195" t="s">
        <v>80</v>
      </c>
      <c r="AV146" s="11" t="s">
        <v>78</v>
      </c>
      <c r="AW146" s="11" t="s">
        <v>32</v>
      </c>
      <c r="AX146" s="11" t="s">
        <v>70</v>
      </c>
      <c r="AY146" s="195" t="s">
        <v>132</v>
      </c>
    </row>
    <row r="147" spans="2:65" s="12" customFormat="1">
      <c r="B147" s="196"/>
      <c r="C147" s="197"/>
      <c r="D147" s="187" t="s">
        <v>140</v>
      </c>
      <c r="E147" s="198" t="s">
        <v>1</v>
      </c>
      <c r="F147" s="199" t="s">
        <v>167</v>
      </c>
      <c r="G147" s="197"/>
      <c r="H147" s="200">
        <v>2.718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140</v>
      </c>
      <c r="AU147" s="206" t="s">
        <v>80</v>
      </c>
      <c r="AV147" s="12" t="s">
        <v>80</v>
      </c>
      <c r="AW147" s="12" t="s">
        <v>32</v>
      </c>
      <c r="AX147" s="12" t="s">
        <v>70</v>
      </c>
      <c r="AY147" s="206" t="s">
        <v>132</v>
      </c>
    </row>
    <row r="148" spans="2:65" s="12" customFormat="1">
      <c r="B148" s="196"/>
      <c r="C148" s="197"/>
      <c r="D148" s="187" t="s">
        <v>140</v>
      </c>
      <c r="E148" s="198" t="s">
        <v>1</v>
      </c>
      <c r="F148" s="199" t="s">
        <v>168</v>
      </c>
      <c r="G148" s="197"/>
      <c r="H148" s="200">
        <v>5.03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140</v>
      </c>
      <c r="AU148" s="206" t="s">
        <v>80</v>
      </c>
      <c r="AV148" s="12" t="s">
        <v>80</v>
      </c>
      <c r="AW148" s="12" t="s">
        <v>32</v>
      </c>
      <c r="AX148" s="12" t="s">
        <v>70</v>
      </c>
      <c r="AY148" s="206" t="s">
        <v>132</v>
      </c>
    </row>
    <row r="149" spans="2:65" s="11" customFormat="1">
      <c r="B149" s="185"/>
      <c r="C149" s="186"/>
      <c r="D149" s="187" t="s">
        <v>140</v>
      </c>
      <c r="E149" s="188" t="s">
        <v>1</v>
      </c>
      <c r="F149" s="189" t="s">
        <v>169</v>
      </c>
      <c r="G149" s="186"/>
      <c r="H149" s="188" t="s">
        <v>1</v>
      </c>
      <c r="I149" s="190"/>
      <c r="J149" s="186"/>
      <c r="K149" s="186"/>
      <c r="L149" s="191"/>
      <c r="M149" s="192"/>
      <c r="N149" s="193"/>
      <c r="O149" s="193"/>
      <c r="P149" s="193"/>
      <c r="Q149" s="193"/>
      <c r="R149" s="193"/>
      <c r="S149" s="193"/>
      <c r="T149" s="194"/>
      <c r="AT149" s="195" t="s">
        <v>140</v>
      </c>
      <c r="AU149" s="195" t="s">
        <v>80</v>
      </c>
      <c r="AV149" s="11" t="s">
        <v>78</v>
      </c>
      <c r="AW149" s="11" t="s">
        <v>32</v>
      </c>
      <c r="AX149" s="11" t="s">
        <v>70</v>
      </c>
      <c r="AY149" s="195" t="s">
        <v>132</v>
      </c>
    </row>
    <row r="150" spans="2:65" s="12" customFormat="1">
      <c r="B150" s="196"/>
      <c r="C150" s="197"/>
      <c r="D150" s="187" t="s">
        <v>140</v>
      </c>
      <c r="E150" s="198" t="s">
        <v>1</v>
      </c>
      <c r="F150" s="199" t="s">
        <v>170</v>
      </c>
      <c r="G150" s="197"/>
      <c r="H150" s="200">
        <v>2.4900000000000002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140</v>
      </c>
      <c r="AU150" s="206" t="s">
        <v>80</v>
      </c>
      <c r="AV150" s="12" t="s">
        <v>80</v>
      </c>
      <c r="AW150" s="12" t="s">
        <v>32</v>
      </c>
      <c r="AX150" s="12" t="s">
        <v>70</v>
      </c>
      <c r="AY150" s="206" t="s">
        <v>132</v>
      </c>
    </row>
    <row r="151" spans="2:65" s="12" customFormat="1">
      <c r="B151" s="196"/>
      <c r="C151" s="197"/>
      <c r="D151" s="187" t="s">
        <v>140</v>
      </c>
      <c r="E151" s="198" t="s">
        <v>1</v>
      </c>
      <c r="F151" s="199" t="s">
        <v>171</v>
      </c>
      <c r="G151" s="197"/>
      <c r="H151" s="200">
        <v>7.1130000000000004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140</v>
      </c>
      <c r="AU151" s="206" t="s">
        <v>80</v>
      </c>
      <c r="AV151" s="12" t="s">
        <v>80</v>
      </c>
      <c r="AW151" s="12" t="s">
        <v>32</v>
      </c>
      <c r="AX151" s="12" t="s">
        <v>70</v>
      </c>
      <c r="AY151" s="206" t="s">
        <v>132</v>
      </c>
    </row>
    <row r="152" spans="2:65" s="11" customFormat="1">
      <c r="B152" s="185"/>
      <c r="C152" s="186"/>
      <c r="D152" s="187" t="s">
        <v>140</v>
      </c>
      <c r="E152" s="188" t="s">
        <v>1</v>
      </c>
      <c r="F152" s="189" t="s">
        <v>172</v>
      </c>
      <c r="G152" s="186"/>
      <c r="H152" s="188" t="s">
        <v>1</v>
      </c>
      <c r="I152" s="190"/>
      <c r="J152" s="186"/>
      <c r="K152" s="186"/>
      <c r="L152" s="191"/>
      <c r="M152" s="192"/>
      <c r="N152" s="193"/>
      <c r="O152" s="193"/>
      <c r="P152" s="193"/>
      <c r="Q152" s="193"/>
      <c r="R152" s="193"/>
      <c r="S152" s="193"/>
      <c r="T152" s="194"/>
      <c r="AT152" s="195" t="s">
        <v>140</v>
      </c>
      <c r="AU152" s="195" t="s">
        <v>80</v>
      </c>
      <c r="AV152" s="11" t="s">
        <v>78</v>
      </c>
      <c r="AW152" s="11" t="s">
        <v>32</v>
      </c>
      <c r="AX152" s="11" t="s">
        <v>70</v>
      </c>
      <c r="AY152" s="195" t="s">
        <v>132</v>
      </c>
    </row>
    <row r="153" spans="2:65" s="12" customFormat="1">
      <c r="B153" s="196"/>
      <c r="C153" s="197"/>
      <c r="D153" s="187" t="s">
        <v>140</v>
      </c>
      <c r="E153" s="198" t="s">
        <v>1</v>
      </c>
      <c r="F153" s="199" t="s">
        <v>170</v>
      </c>
      <c r="G153" s="197"/>
      <c r="H153" s="200">
        <v>2.4900000000000002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140</v>
      </c>
      <c r="AU153" s="206" t="s">
        <v>80</v>
      </c>
      <c r="AV153" s="12" t="s">
        <v>80</v>
      </c>
      <c r="AW153" s="12" t="s">
        <v>32</v>
      </c>
      <c r="AX153" s="12" t="s">
        <v>70</v>
      </c>
      <c r="AY153" s="206" t="s">
        <v>132</v>
      </c>
    </row>
    <row r="154" spans="2:65" s="12" customFormat="1">
      <c r="B154" s="196"/>
      <c r="C154" s="197"/>
      <c r="D154" s="187" t="s">
        <v>140</v>
      </c>
      <c r="E154" s="198" t="s">
        <v>1</v>
      </c>
      <c r="F154" s="199" t="s">
        <v>171</v>
      </c>
      <c r="G154" s="197"/>
      <c r="H154" s="200">
        <v>7.1130000000000004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140</v>
      </c>
      <c r="AU154" s="206" t="s">
        <v>80</v>
      </c>
      <c r="AV154" s="12" t="s">
        <v>80</v>
      </c>
      <c r="AW154" s="12" t="s">
        <v>32</v>
      </c>
      <c r="AX154" s="12" t="s">
        <v>70</v>
      </c>
      <c r="AY154" s="206" t="s">
        <v>132</v>
      </c>
    </row>
    <row r="155" spans="2:65" s="14" customFormat="1">
      <c r="B155" s="228"/>
      <c r="C155" s="229"/>
      <c r="D155" s="187" t="s">
        <v>140</v>
      </c>
      <c r="E155" s="230" t="s">
        <v>1</v>
      </c>
      <c r="F155" s="231" t="s">
        <v>195</v>
      </c>
      <c r="G155" s="229"/>
      <c r="H155" s="232">
        <v>26.954000000000001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140</v>
      </c>
      <c r="AU155" s="238" t="s">
        <v>80</v>
      </c>
      <c r="AV155" s="14" t="s">
        <v>148</v>
      </c>
      <c r="AW155" s="14" t="s">
        <v>32</v>
      </c>
      <c r="AX155" s="14" t="s">
        <v>70</v>
      </c>
      <c r="AY155" s="238" t="s">
        <v>132</v>
      </c>
    </row>
    <row r="156" spans="2:65" s="13" customFormat="1">
      <c r="B156" s="207"/>
      <c r="C156" s="208"/>
      <c r="D156" s="187" t="s">
        <v>140</v>
      </c>
      <c r="E156" s="209" t="s">
        <v>1</v>
      </c>
      <c r="F156" s="210" t="s">
        <v>143</v>
      </c>
      <c r="G156" s="208"/>
      <c r="H156" s="211">
        <v>56.881999999999998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140</v>
      </c>
      <c r="AU156" s="217" t="s">
        <v>80</v>
      </c>
      <c r="AV156" s="13" t="s">
        <v>138</v>
      </c>
      <c r="AW156" s="13" t="s">
        <v>32</v>
      </c>
      <c r="AX156" s="13" t="s">
        <v>78</v>
      </c>
      <c r="AY156" s="217" t="s">
        <v>132</v>
      </c>
    </row>
    <row r="157" spans="2:65" s="1" customFormat="1" ht="22.5" customHeight="1">
      <c r="B157" s="33"/>
      <c r="C157" s="173" t="s">
        <v>196</v>
      </c>
      <c r="D157" s="173" t="s">
        <v>133</v>
      </c>
      <c r="E157" s="174" t="s">
        <v>197</v>
      </c>
      <c r="F157" s="175" t="s">
        <v>198</v>
      </c>
      <c r="G157" s="176" t="s">
        <v>136</v>
      </c>
      <c r="H157" s="177">
        <v>878.93600000000004</v>
      </c>
      <c r="I157" s="178"/>
      <c r="J157" s="179">
        <f>ROUND(I157*H157,2)</f>
        <v>0</v>
      </c>
      <c r="K157" s="175" t="s">
        <v>137</v>
      </c>
      <c r="L157" s="37"/>
      <c r="M157" s="180" t="s">
        <v>1</v>
      </c>
      <c r="N157" s="181" t="s">
        <v>41</v>
      </c>
      <c r="O157" s="59"/>
      <c r="P157" s="182">
        <f>O157*H157</f>
        <v>0</v>
      </c>
      <c r="Q157" s="182">
        <v>1.146E-2</v>
      </c>
      <c r="R157" s="182">
        <f>Q157*H157</f>
        <v>10.072606560000001</v>
      </c>
      <c r="S157" s="182">
        <v>0</v>
      </c>
      <c r="T157" s="183">
        <f>S157*H157</f>
        <v>0</v>
      </c>
      <c r="AR157" s="16" t="s">
        <v>138</v>
      </c>
      <c r="AT157" s="16" t="s">
        <v>133</v>
      </c>
      <c r="AU157" s="16" t="s">
        <v>80</v>
      </c>
      <c r="AY157" s="16" t="s">
        <v>132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78</v>
      </c>
      <c r="BK157" s="184">
        <f>ROUND(I157*H157,2)</f>
        <v>0</v>
      </c>
      <c r="BL157" s="16" t="s">
        <v>138</v>
      </c>
      <c r="BM157" s="16" t="s">
        <v>199</v>
      </c>
    </row>
    <row r="158" spans="2:65" s="12" customFormat="1">
      <c r="B158" s="196"/>
      <c r="C158" s="197"/>
      <c r="D158" s="187" t="s">
        <v>140</v>
      </c>
      <c r="E158" s="198" t="s">
        <v>1</v>
      </c>
      <c r="F158" s="199" t="s">
        <v>200</v>
      </c>
      <c r="G158" s="197"/>
      <c r="H158" s="200">
        <v>878.93600000000004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140</v>
      </c>
      <c r="AU158" s="206" t="s">
        <v>80</v>
      </c>
      <c r="AV158" s="12" t="s">
        <v>80</v>
      </c>
      <c r="AW158" s="12" t="s">
        <v>32</v>
      </c>
      <c r="AX158" s="12" t="s">
        <v>70</v>
      </c>
      <c r="AY158" s="206" t="s">
        <v>132</v>
      </c>
    </row>
    <row r="159" spans="2:65" s="13" customFormat="1">
      <c r="B159" s="207"/>
      <c r="C159" s="208"/>
      <c r="D159" s="187" t="s">
        <v>140</v>
      </c>
      <c r="E159" s="209" t="s">
        <v>1</v>
      </c>
      <c r="F159" s="210" t="s">
        <v>143</v>
      </c>
      <c r="G159" s="208"/>
      <c r="H159" s="211">
        <v>878.93600000000004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140</v>
      </c>
      <c r="AU159" s="217" t="s">
        <v>80</v>
      </c>
      <c r="AV159" s="13" t="s">
        <v>138</v>
      </c>
      <c r="AW159" s="13" t="s">
        <v>32</v>
      </c>
      <c r="AX159" s="13" t="s">
        <v>78</v>
      </c>
      <c r="AY159" s="217" t="s">
        <v>132</v>
      </c>
    </row>
    <row r="160" spans="2:65" s="1" customFormat="1" ht="16.5" customHeight="1">
      <c r="B160" s="33"/>
      <c r="C160" s="173" t="s">
        <v>201</v>
      </c>
      <c r="D160" s="173" t="s">
        <v>133</v>
      </c>
      <c r="E160" s="174" t="s">
        <v>202</v>
      </c>
      <c r="F160" s="175" t="s">
        <v>203</v>
      </c>
      <c r="G160" s="176" t="s">
        <v>136</v>
      </c>
      <c r="H160" s="177">
        <v>841.26800000000003</v>
      </c>
      <c r="I160" s="178"/>
      <c r="J160" s="179">
        <f>ROUND(I160*H160,2)</f>
        <v>0</v>
      </c>
      <c r="K160" s="175" t="s">
        <v>137</v>
      </c>
      <c r="L160" s="37"/>
      <c r="M160" s="180" t="s">
        <v>1</v>
      </c>
      <c r="N160" s="181" t="s">
        <v>41</v>
      </c>
      <c r="O160" s="59"/>
      <c r="P160" s="182">
        <f>O160*H160</f>
        <v>0</v>
      </c>
      <c r="Q160" s="182">
        <v>2.5999999999999998E-4</v>
      </c>
      <c r="R160" s="182">
        <f>Q160*H160</f>
        <v>0.21872967999999998</v>
      </c>
      <c r="S160" s="182">
        <v>0</v>
      </c>
      <c r="T160" s="183">
        <f>S160*H160</f>
        <v>0</v>
      </c>
      <c r="AR160" s="16" t="s">
        <v>138</v>
      </c>
      <c r="AT160" s="16" t="s">
        <v>133</v>
      </c>
      <c r="AU160" s="16" t="s">
        <v>80</v>
      </c>
      <c r="AY160" s="16" t="s">
        <v>132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78</v>
      </c>
      <c r="BK160" s="184">
        <f>ROUND(I160*H160,2)</f>
        <v>0</v>
      </c>
      <c r="BL160" s="16" t="s">
        <v>138</v>
      </c>
      <c r="BM160" s="16" t="s">
        <v>204</v>
      </c>
    </row>
    <row r="161" spans="2:65" s="12" customFormat="1">
      <c r="B161" s="196"/>
      <c r="C161" s="197"/>
      <c r="D161" s="187" t="s">
        <v>140</v>
      </c>
      <c r="E161" s="198" t="s">
        <v>1</v>
      </c>
      <c r="F161" s="199" t="s">
        <v>205</v>
      </c>
      <c r="G161" s="197"/>
      <c r="H161" s="200">
        <v>841.26800000000003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140</v>
      </c>
      <c r="AU161" s="206" t="s">
        <v>80</v>
      </c>
      <c r="AV161" s="12" t="s">
        <v>80</v>
      </c>
      <c r="AW161" s="12" t="s">
        <v>32</v>
      </c>
      <c r="AX161" s="12" t="s">
        <v>70</v>
      </c>
      <c r="AY161" s="206" t="s">
        <v>132</v>
      </c>
    </row>
    <row r="162" spans="2:65" s="13" customFormat="1">
      <c r="B162" s="207"/>
      <c r="C162" s="208"/>
      <c r="D162" s="187" t="s">
        <v>140</v>
      </c>
      <c r="E162" s="209" t="s">
        <v>1</v>
      </c>
      <c r="F162" s="210" t="s">
        <v>143</v>
      </c>
      <c r="G162" s="208"/>
      <c r="H162" s="211">
        <v>841.26800000000003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140</v>
      </c>
      <c r="AU162" s="217" t="s">
        <v>80</v>
      </c>
      <c r="AV162" s="13" t="s">
        <v>138</v>
      </c>
      <c r="AW162" s="13" t="s">
        <v>32</v>
      </c>
      <c r="AX162" s="13" t="s">
        <v>78</v>
      </c>
      <c r="AY162" s="217" t="s">
        <v>132</v>
      </c>
    </row>
    <row r="163" spans="2:65" s="1" customFormat="1" ht="16.5" customHeight="1">
      <c r="B163" s="33"/>
      <c r="C163" s="173" t="s">
        <v>206</v>
      </c>
      <c r="D163" s="173" t="s">
        <v>133</v>
      </c>
      <c r="E163" s="174" t="s">
        <v>207</v>
      </c>
      <c r="F163" s="175" t="s">
        <v>208</v>
      </c>
      <c r="G163" s="176" t="s">
        <v>136</v>
      </c>
      <c r="H163" s="177">
        <v>135.58199999999999</v>
      </c>
      <c r="I163" s="178"/>
      <c r="J163" s="179">
        <f>ROUND(I163*H163,2)</f>
        <v>0</v>
      </c>
      <c r="K163" s="175" t="s">
        <v>137</v>
      </c>
      <c r="L163" s="37"/>
      <c r="M163" s="180" t="s">
        <v>1</v>
      </c>
      <c r="N163" s="181" t="s">
        <v>41</v>
      </c>
      <c r="O163" s="59"/>
      <c r="P163" s="182">
        <f>O163*H163</f>
        <v>0</v>
      </c>
      <c r="Q163" s="182">
        <v>4.3800000000000002E-3</v>
      </c>
      <c r="R163" s="182">
        <f>Q163*H163</f>
        <v>0.59384915999999999</v>
      </c>
      <c r="S163" s="182">
        <v>0</v>
      </c>
      <c r="T163" s="183">
        <f>S163*H163</f>
        <v>0</v>
      </c>
      <c r="AR163" s="16" t="s">
        <v>138</v>
      </c>
      <c r="AT163" s="16" t="s">
        <v>133</v>
      </c>
      <c r="AU163" s="16" t="s">
        <v>80</v>
      </c>
      <c r="AY163" s="16" t="s">
        <v>132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6" t="s">
        <v>78</v>
      </c>
      <c r="BK163" s="184">
        <f>ROUND(I163*H163,2)</f>
        <v>0</v>
      </c>
      <c r="BL163" s="16" t="s">
        <v>138</v>
      </c>
      <c r="BM163" s="16" t="s">
        <v>209</v>
      </c>
    </row>
    <row r="164" spans="2:65" s="11" customFormat="1">
      <c r="B164" s="185"/>
      <c r="C164" s="186"/>
      <c r="D164" s="187" t="s">
        <v>140</v>
      </c>
      <c r="E164" s="188" t="s">
        <v>1</v>
      </c>
      <c r="F164" s="189" t="s">
        <v>210</v>
      </c>
      <c r="G164" s="186"/>
      <c r="H164" s="188" t="s">
        <v>1</v>
      </c>
      <c r="I164" s="190"/>
      <c r="J164" s="186"/>
      <c r="K164" s="186"/>
      <c r="L164" s="191"/>
      <c r="M164" s="192"/>
      <c r="N164" s="193"/>
      <c r="O164" s="193"/>
      <c r="P164" s="193"/>
      <c r="Q164" s="193"/>
      <c r="R164" s="193"/>
      <c r="S164" s="193"/>
      <c r="T164" s="194"/>
      <c r="AT164" s="195" t="s">
        <v>140</v>
      </c>
      <c r="AU164" s="195" t="s">
        <v>80</v>
      </c>
      <c r="AV164" s="11" t="s">
        <v>78</v>
      </c>
      <c r="AW164" s="11" t="s">
        <v>32</v>
      </c>
      <c r="AX164" s="11" t="s">
        <v>70</v>
      </c>
      <c r="AY164" s="195" t="s">
        <v>132</v>
      </c>
    </row>
    <row r="165" spans="2:65" s="11" customFormat="1">
      <c r="B165" s="185"/>
      <c r="C165" s="186"/>
      <c r="D165" s="187" t="s">
        <v>140</v>
      </c>
      <c r="E165" s="188" t="s">
        <v>1</v>
      </c>
      <c r="F165" s="189" t="s">
        <v>166</v>
      </c>
      <c r="G165" s="186"/>
      <c r="H165" s="188" t="s">
        <v>1</v>
      </c>
      <c r="I165" s="190"/>
      <c r="J165" s="186"/>
      <c r="K165" s="186"/>
      <c r="L165" s="191"/>
      <c r="M165" s="192"/>
      <c r="N165" s="193"/>
      <c r="O165" s="193"/>
      <c r="P165" s="193"/>
      <c r="Q165" s="193"/>
      <c r="R165" s="193"/>
      <c r="S165" s="193"/>
      <c r="T165" s="194"/>
      <c r="AT165" s="195" t="s">
        <v>140</v>
      </c>
      <c r="AU165" s="195" t="s">
        <v>80</v>
      </c>
      <c r="AV165" s="11" t="s">
        <v>78</v>
      </c>
      <c r="AW165" s="11" t="s">
        <v>32</v>
      </c>
      <c r="AX165" s="11" t="s">
        <v>70</v>
      </c>
      <c r="AY165" s="195" t="s">
        <v>132</v>
      </c>
    </row>
    <row r="166" spans="2:65" s="12" customFormat="1">
      <c r="B166" s="196"/>
      <c r="C166" s="197"/>
      <c r="D166" s="187" t="s">
        <v>140</v>
      </c>
      <c r="E166" s="198" t="s">
        <v>1</v>
      </c>
      <c r="F166" s="199" t="s">
        <v>211</v>
      </c>
      <c r="G166" s="197"/>
      <c r="H166" s="200">
        <v>5.8890000000000002</v>
      </c>
      <c r="I166" s="201"/>
      <c r="J166" s="197"/>
      <c r="K166" s="197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140</v>
      </c>
      <c r="AU166" s="206" t="s">
        <v>80</v>
      </c>
      <c r="AV166" s="12" t="s">
        <v>80</v>
      </c>
      <c r="AW166" s="12" t="s">
        <v>32</v>
      </c>
      <c r="AX166" s="12" t="s">
        <v>70</v>
      </c>
      <c r="AY166" s="206" t="s">
        <v>132</v>
      </c>
    </row>
    <row r="167" spans="2:65" s="12" customFormat="1">
      <c r="B167" s="196"/>
      <c r="C167" s="197"/>
      <c r="D167" s="187" t="s">
        <v>140</v>
      </c>
      <c r="E167" s="198" t="s">
        <v>1</v>
      </c>
      <c r="F167" s="199" t="s">
        <v>212</v>
      </c>
      <c r="G167" s="197"/>
      <c r="H167" s="200">
        <v>4.5890000000000004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140</v>
      </c>
      <c r="AU167" s="206" t="s">
        <v>80</v>
      </c>
      <c r="AV167" s="12" t="s">
        <v>80</v>
      </c>
      <c r="AW167" s="12" t="s">
        <v>32</v>
      </c>
      <c r="AX167" s="12" t="s">
        <v>70</v>
      </c>
      <c r="AY167" s="206" t="s">
        <v>132</v>
      </c>
    </row>
    <row r="168" spans="2:65" s="12" customFormat="1">
      <c r="B168" s="196"/>
      <c r="C168" s="197"/>
      <c r="D168" s="187" t="s">
        <v>140</v>
      </c>
      <c r="E168" s="198" t="s">
        <v>1</v>
      </c>
      <c r="F168" s="199" t="s">
        <v>213</v>
      </c>
      <c r="G168" s="197"/>
      <c r="H168" s="200">
        <v>25.082999999999998</v>
      </c>
      <c r="I168" s="201"/>
      <c r="J168" s="197"/>
      <c r="K168" s="197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140</v>
      </c>
      <c r="AU168" s="206" t="s">
        <v>80</v>
      </c>
      <c r="AV168" s="12" t="s">
        <v>80</v>
      </c>
      <c r="AW168" s="12" t="s">
        <v>32</v>
      </c>
      <c r="AX168" s="12" t="s">
        <v>70</v>
      </c>
      <c r="AY168" s="206" t="s">
        <v>132</v>
      </c>
    </row>
    <row r="169" spans="2:65" s="12" customFormat="1">
      <c r="B169" s="196"/>
      <c r="C169" s="197"/>
      <c r="D169" s="187" t="s">
        <v>140</v>
      </c>
      <c r="E169" s="198" t="s">
        <v>1</v>
      </c>
      <c r="F169" s="199" t="s">
        <v>214</v>
      </c>
      <c r="G169" s="197"/>
      <c r="H169" s="200">
        <v>-2.06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140</v>
      </c>
      <c r="AU169" s="206" t="s">
        <v>80</v>
      </c>
      <c r="AV169" s="12" t="s">
        <v>80</v>
      </c>
      <c r="AW169" s="12" t="s">
        <v>32</v>
      </c>
      <c r="AX169" s="12" t="s">
        <v>70</v>
      </c>
      <c r="AY169" s="206" t="s">
        <v>132</v>
      </c>
    </row>
    <row r="170" spans="2:65" s="11" customFormat="1">
      <c r="B170" s="185"/>
      <c r="C170" s="186"/>
      <c r="D170" s="187" t="s">
        <v>140</v>
      </c>
      <c r="E170" s="188" t="s">
        <v>1</v>
      </c>
      <c r="F170" s="189" t="s">
        <v>169</v>
      </c>
      <c r="G170" s="186"/>
      <c r="H170" s="188" t="s">
        <v>1</v>
      </c>
      <c r="I170" s="190"/>
      <c r="J170" s="186"/>
      <c r="K170" s="186"/>
      <c r="L170" s="191"/>
      <c r="M170" s="192"/>
      <c r="N170" s="193"/>
      <c r="O170" s="193"/>
      <c r="P170" s="193"/>
      <c r="Q170" s="193"/>
      <c r="R170" s="193"/>
      <c r="S170" s="193"/>
      <c r="T170" s="194"/>
      <c r="AT170" s="195" t="s">
        <v>140</v>
      </c>
      <c r="AU170" s="195" t="s">
        <v>80</v>
      </c>
      <c r="AV170" s="11" t="s">
        <v>78</v>
      </c>
      <c r="AW170" s="11" t="s">
        <v>32</v>
      </c>
      <c r="AX170" s="11" t="s">
        <v>70</v>
      </c>
      <c r="AY170" s="195" t="s">
        <v>132</v>
      </c>
    </row>
    <row r="171" spans="2:65" s="12" customFormat="1">
      <c r="B171" s="196"/>
      <c r="C171" s="197"/>
      <c r="D171" s="187" t="s">
        <v>140</v>
      </c>
      <c r="E171" s="198" t="s">
        <v>1</v>
      </c>
      <c r="F171" s="199" t="s">
        <v>215</v>
      </c>
      <c r="G171" s="197"/>
      <c r="H171" s="200">
        <v>4.165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140</v>
      </c>
      <c r="AU171" s="206" t="s">
        <v>80</v>
      </c>
      <c r="AV171" s="12" t="s">
        <v>80</v>
      </c>
      <c r="AW171" s="12" t="s">
        <v>32</v>
      </c>
      <c r="AX171" s="12" t="s">
        <v>70</v>
      </c>
      <c r="AY171" s="206" t="s">
        <v>132</v>
      </c>
    </row>
    <row r="172" spans="2:65" s="12" customFormat="1">
      <c r="B172" s="196"/>
      <c r="C172" s="197"/>
      <c r="D172" s="187" t="s">
        <v>140</v>
      </c>
      <c r="E172" s="198" t="s">
        <v>1</v>
      </c>
      <c r="F172" s="199" t="s">
        <v>216</v>
      </c>
      <c r="G172" s="197"/>
      <c r="H172" s="200">
        <v>26.488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140</v>
      </c>
      <c r="AU172" s="206" t="s">
        <v>80</v>
      </c>
      <c r="AV172" s="12" t="s">
        <v>80</v>
      </c>
      <c r="AW172" s="12" t="s">
        <v>32</v>
      </c>
      <c r="AX172" s="12" t="s">
        <v>70</v>
      </c>
      <c r="AY172" s="206" t="s">
        <v>132</v>
      </c>
    </row>
    <row r="173" spans="2:65" s="11" customFormat="1">
      <c r="B173" s="185"/>
      <c r="C173" s="186"/>
      <c r="D173" s="187" t="s">
        <v>140</v>
      </c>
      <c r="E173" s="188" t="s">
        <v>1</v>
      </c>
      <c r="F173" s="189" t="s">
        <v>172</v>
      </c>
      <c r="G173" s="186"/>
      <c r="H173" s="188" t="s">
        <v>1</v>
      </c>
      <c r="I173" s="190"/>
      <c r="J173" s="186"/>
      <c r="K173" s="186"/>
      <c r="L173" s="191"/>
      <c r="M173" s="192"/>
      <c r="N173" s="193"/>
      <c r="O173" s="193"/>
      <c r="P173" s="193"/>
      <c r="Q173" s="193"/>
      <c r="R173" s="193"/>
      <c r="S173" s="193"/>
      <c r="T173" s="194"/>
      <c r="AT173" s="195" t="s">
        <v>140</v>
      </c>
      <c r="AU173" s="195" t="s">
        <v>80</v>
      </c>
      <c r="AV173" s="11" t="s">
        <v>78</v>
      </c>
      <c r="AW173" s="11" t="s">
        <v>32</v>
      </c>
      <c r="AX173" s="11" t="s">
        <v>70</v>
      </c>
      <c r="AY173" s="195" t="s">
        <v>132</v>
      </c>
    </row>
    <row r="174" spans="2:65" s="12" customFormat="1">
      <c r="B174" s="196"/>
      <c r="C174" s="197"/>
      <c r="D174" s="187" t="s">
        <v>140</v>
      </c>
      <c r="E174" s="198" t="s">
        <v>1</v>
      </c>
      <c r="F174" s="199" t="s">
        <v>215</v>
      </c>
      <c r="G174" s="197"/>
      <c r="H174" s="200">
        <v>4.165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140</v>
      </c>
      <c r="AU174" s="206" t="s">
        <v>80</v>
      </c>
      <c r="AV174" s="12" t="s">
        <v>80</v>
      </c>
      <c r="AW174" s="12" t="s">
        <v>32</v>
      </c>
      <c r="AX174" s="12" t="s">
        <v>70</v>
      </c>
      <c r="AY174" s="206" t="s">
        <v>132</v>
      </c>
    </row>
    <row r="175" spans="2:65" s="12" customFormat="1">
      <c r="B175" s="196"/>
      <c r="C175" s="197"/>
      <c r="D175" s="187" t="s">
        <v>140</v>
      </c>
      <c r="E175" s="198" t="s">
        <v>1</v>
      </c>
      <c r="F175" s="199" t="s">
        <v>216</v>
      </c>
      <c r="G175" s="197"/>
      <c r="H175" s="200">
        <v>26.488</v>
      </c>
      <c r="I175" s="201"/>
      <c r="J175" s="197"/>
      <c r="K175" s="197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140</v>
      </c>
      <c r="AU175" s="206" t="s">
        <v>80</v>
      </c>
      <c r="AV175" s="12" t="s">
        <v>80</v>
      </c>
      <c r="AW175" s="12" t="s">
        <v>32</v>
      </c>
      <c r="AX175" s="12" t="s">
        <v>70</v>
      </c>
      <c r="AY175" s="206" t="s">
        <v>132</v>
      </c>
    </row>
    <row r="176" spans="2:65" s="14" customFormat="1">
      <c r="B176" s="228"/>
      <c r="C176" s="229"/>
      <c r="D176" s="187" t="s">
        <v>140</v>
      </c>
      <c r="E176" s="230" t="s">
        <v>1</v>
      </c>
      <c r="F176" s="231" t="s">
        <v>195</v>
      </c>
      <c r="G176" s="229"/>
      <c r="H176" s="232">
        <v>94.807000000000002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140</v>
      </c>
      <c r="AU176" s="238" t="s">
        <v>80</v>
      </c>
      <c r="AV176" s="14" t="s">
        <v>148</v>
      </c>
      <c r="AW176" s="14" t="s">
        <v>32</v>
      </c>
      <c r="AX176" s="14" t="s">
        <v>70</v>
      </c>
      <c r="AY176" s="238" t="s">
        <v>132</v>
      </c>
    </row>
    <row r="177" spans="2:51" s="11" customFormat="1">
      <c r="B177" s="185"/>
      <c r="C177" s="186"/>
      <c r="D177" s="187" t="s">
        <v>140</v>
      </c>
      <c r="E177" s="188" t="s">
        <v>1</v>
      </c>
      <c r="F177" s="189" t="s">
        <v>217</v>
      </c>
      <c r="G177" s="186"/>
      <c r="H177" s="188" t="s">
        <v>1</v>
      </c>
      <c r="I177" s="190"/>
      <c r="J177" s="186"/>
      <c r="K177" s="186"/>
      <c r="L177" s="191"/>
      <c r="M177" s="192"/>
      <c r="N177" s="193"/>
      <c r="O177" s="193"/>
      <c r="P177" s="193"/>
      <c r="Q177" s="193"/>
      <c r="R177" s="193"/>
      <c r="S177" s="193"/>
      <c r="T177" s="194"/>
      <c r="AT177" s="195" t="s">
        <v>140</v>
      </c>
      <c r="AU177" s="195" t="s">
        <v>80</v>
      </c>
      <c r="AV177" s="11" t="s">
        <v>78</v>
      </c>
      <c r="AW177" s="11" t="s">
        <v>32</v>
      </c>
      <c r="AX177" s="11" t="s">
        <v>70</v>
      </c>
      <c r="AY177" s="195" t="s">
        <v>132</v>
      </c>
    </row>
    <row r="178" spans="2:51" s="11" customFormat="1">
      <c r="B178" s="185"/>
      <c r="C178" s="186"/>
      <c r="D178" s="187" t="s">
        <v>140</v>
      </c>
      <c r="E178" s="188" t="s">
        <v>1</v>
      </c>
      <c r="F178" s="189" t="s">
        <v>166</v>
      </c>
      <c r="G178" s="186"/>
      <c r="H178" s="188" t="s">
        <v>1</v>
      </c>
      <c r="I178" s="190"/>
      <c r="J178" s="186"/>
      <c r="K178" s="186"/>
      <c r="L178" s="191"/>
      <c r="M178" s="192"/>
      <c r="N178" s="193"/>
      <c r="O178" s="193"/>
      <c r="P178" s="193"/>
      <c r="Q178" s="193"/>
      <c r="R178" s="193"/>
      <c r="S178" s="193"/>
      <c r="T178" s="194"/>
      <c r="AT178" s="195" t="s">
        <v>140</v>
      </c>
      <c r="AU178" s="195" t="s">
        <v>80</v>
      </c>
      <c r="AV178" s="11" t="s">
        <v>78</v>
      </c>
      <c r="AW178" s="11" t="s">
        <v>32</v>
      </c>
      <c r="AX178" s="11" t="s">
        <v>70</v>
      </c>
      <c r="AY178" s="195" t="s">
        <v>132</v>
      </c>
    </row>
    <row r="179" spans="2:51" s="12" customFormat="1">
      <c r="B179" s="196"/>
      <c r="C179" s="197"/>
      <c r="D179" s="187" t="s">
        <v>140</v>
      </c>
      <c r="E179" s="198" t="s">
        <v>1</v>
      </c>
      <c r="F179" s="199" t="s">
        <v>218</v>
      </c>
      <c r="G179" s="197"/>
      <c r="H179" s="200">
        <v>1.92</v>
      </c>
      <c r="I179" s="201"/>
      <c r="J179" s="197"/>
      <c r="K179" s="197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140</v>
      </c>
      <c r="AU179" s="206" t="s">
        <v>80</v>
      </c>
      <c r="AV179" s="12" t="s">
        <v>80</v>
      </c>
      <c r="AW179" s="12" t="s">
        <v>32</v>
      </c>
      <c r="AX179" s="12" t="s">
        <v>70</v>
      </c>
      <c r="AY179" s="206" t="s">
        <v>132</v>
      </c>
    </row>
    <row r="180" spans="2:51" s="12" customFormat="1">
      <c r="B180" s="196"/>
      <c r="C180" s="197"/>
      <c r="D180" s="187" t="s">
        <v>140</v>
      </c>
      <c r="E180" s="198" t="s">
        <v>1</v>
      </c>
      <c r="F180" s="199" t="s">
        <v>219</v>
      </c>
      <c r="G180" s="197"/>
      <c r="H180" s="200">
        <v>3.0950000000000002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140</v>
      </c>
      <c r="AU180" s="206" t="s">
        <v>80</v>
      </c>
      <c r="AV180" s="12" t="s">
        <v>80</v>
      </c>
      <c r="AW180" s="12" t="s">
        <v>32</v>
      </c>
      <c r="AX180" s="12" t="s">
        <v>70</v>
      </c>
      <c r="AY180" s="206" t="s">
        <v>132</v>
      </c>
    </row>
    <row r="181" spans="2:51" s="12" customFormat="1">
      <c r="B181" s="196"/>
      <c r="C181" s="197"/>
      <c r="D181" s="187" t="s">
        <v>140</v>
      </c>
      <c r="E181" s="198" t="s">
        <v>1</v>
      </c>
      <c r="F181" s="199" t="s">
        <v>220</v>
      </c>
      <c r="G181" s="197"/>
      <c r="H181" s="200">
        <v>0.45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140</v>
      </c>
      <c r="AU181" s="206" t="s">
        <v>80</v>
      </c>
      <c r="AV181" s="12" t="s">
        <v>80</v>
      </c>
      <c r="AW181" s="12" t="s">
        <v>32</v>
      </c>
      <c r="AX181" s="12" t="s">
        <v>70</v>
      </c>
      <c r="AY181" s="206" t="s">
        <v>132</v>
      </c>
    </row>
    <row r="182" spans="2:51" s="12" customFormat="1">
      <c r="B182" s="196"/>
      <c r="C182" s="197"/>
      <c r="D182" s="187" t="s">
        <v>140</v>
      </c>
      <c r="E182" s="198" t="s">
        <v>1</v>
      </c>
      <c r="F182" s="199" t="s">
        <v>221</v>
      </c>
      <c r="G182" s="197"/>
      <c r="H182" s="200">
        <v>1.26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140</v>
      </c>
      <c r="AU182" s="206" t="s">
        <v>80</v>
      </c>
      <c r="AV182" s="12" t="s">
        <v>80</v>
      </c>
      <c r="AW182" s="12" t="s">
        <v>32</v>
      </c>
      <c r="AX182" s="12" t="s">
        <v>70</v>
      </c>
      <c r="AY182" s="206" t="s">
        <v>132</v>
      </c>
    </row>
    <row r="183" spans="2:51" s="11" customFormat="1">
      <c r="B183" s="185"/>
      <c r="C183" s="186"/>
      <c r="D183" s="187" t="s">
        <v>140</v>
      </c>
      <c r="E183" s="188" t="s">
        <v>1</v>
      </c>
      <c r="F183" s="189" t="s">
        <v>169</v>
      </c>
      <c r="G183" s="186"/>
      <c r="H183" s="188" t="s">
        <v>1</v>
      </c>
      <c r="I183" s="190"/>
      <c r="J183" s="186"/>
      <c r="K183" s="186"/>
      <c r="L183" s="191"/>
      <c r="M183" s="192"/>
      <c r="N183" s="193"/>
      <c r="O183" s="193"/>
      <c r="P183" s="193"/>
      <c r="Q183" s="193"/>
      <c r="R183" s="193"/>
      <c r="S183" s="193"/>
      <c r="T183" s="194"/>
      <c r="AT183" s="195" t="s">
        <v>140</v>
      </c>
      <c r="AU183" s="195" t="s">
        <v>80</v>
      </c>
      <c r="AV183" s="11" t="s">
        <v>78</v>
      </c>
      <c r="AW183" s="11" t="s">
        <v>32</v>
      </c>
      <c r="AX183" s="11" t="s">
        <v>70</v>
      </c>
      <c r="AY183" s="195" t="s">
        <v>132</v>
      </c>
    </row>
    <row r="184" spans="2:51" s="12" customFormat="1">
      <c r="B184" s="196"/>
      <c r="C184" s="197"/>
      <c r="D184" s="187" t="s">
        <v>140</v>
      </c>
      <c r="E184" s="198" t="s">
        <v>1</v>
      </c>
      <c r="F184" s="199" t="s">
        <v>222</v>
      </c>
      <c r="G184" s="197"/>
      <c r="H184" s="200">
        <v>12.445</v>
      </c>
      <c r="I184" s="201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140</v>
      </c>
      <c r="AU184" s="206" t="s">
        <v>80</v>
      </c>
      <c r="AV184" s="12" t="s">
        <v>80</v>
      </c>
      <c r="AW184" s="12" t="s">
        <v>32</v>
      </c>
      <c r="AX184" s="12" t="s">
        <v>70</v>
      </c>
      <c r="AY184" s="206" t="s">
        <v>132</v>
      </c>
    </row>
    <row r="185" spans="2:51" s="12" customFormat="1">
      <c r="B185" s="196"/>
      <c r="C185" s="197"/>
      <c r="D185" s="187" t="s">
        <v>140</v>
      </c>
      <c r="E185" s="198" t="s">
        <v>1</v>
      </c>
      <c r="F185" s="199" t="s">
        <v>223</v>
      </c>
      <c r="G185" s="197"/>
      <c r="H185" s="200">
        <v>1.69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140</v>
      </c>
      <c r="AU185" s="206" t="s">
        <v>80</v>
      </c>
      <c r="AV185" s="12" t="s">
        <v>80</v>
      </c>
      <c r="AW185" s="12" t="s">
        <v>32</v>
      </c>
      <c r="AX185" s="12" t="s">
        <v>70</v>
      </c>
      <c r="AY185" s="206" t="s">
        <v>132</v>
      </c>
    </row>
    <row r="186" spans="2:51" s="12" customFormat="1">
      <c r="B186" s="196"/>
      <c r="C186" s="197"/>
      <c r="D186" s="187" t="s">
        <v>140</v>
      </c>
      <c r="E186" s="198" t="s">
        <v>1</v>
      </c>
      <c r="F186" s="199" t="s">
        <v>224</v>
      </c>
      <c r="G186" s="197"/>
      <c r="H186" s="200">
        <v>2.89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140</v>
      </c>
      <c r="AU186" s="206" t="s">
        <v>80</v>
      </c>
      <c r="AV186" s="12" t="s">
        <v>80</v>
      </c>
      <c r="AW186" s="12" t="s">
        <v>32</v>
      </c>
      <c r="AX186" s="12" t="s">
        <v>70</v>
      </c>
      <c r="AY186" s="206" t="s">
        <v>132</v>
      </c>
    </row>
    <row r="187" spans="2:51" s="11" customFormat="1">
      <c r="B187" s="185"/>
      <c r="C187" s="186"/>
      <c r="D187" s="187" t="s">
        <v>140</v>
      </c>
      <c r="E187" s="188" t="s">
        <v>1</v>
      </c>
      <c r="F187" s="189" t="s">
        <v>172</v>
      </c>
      <c r="G187" s="186"/>
      <c r="H187" s="188" t="s">
        <v>1</v>
      </c>
      <c r="I187" s="190"/>
      <c r="J187" s="186"/>
      <c r="K187" s="186"/>
      <c r="L187" s="191"/>
      <c r="M187" s="192"/>
      <c r="N187" s="193"/>
      <c r="O187" s="193"/>
      <c r="P187" s="193"/>
      <c r="Q187" s="193"/>
      <c r="R187" s="193"/>
      <c r="S187" s="193"/>
      <c r="T187" s="194"/>
      <c r="AT187" s="195" t="s">
        <v>140</v>
      </c>
      <c r="AU187" s="195" t="s">
        <v>80</v>
      </c>
      <c r="AV187" s="11" t="s">
        <v>78</v>
      </c>
      <c r="AW187" s="11" t="s">
        <v>32</v>
      </c>
      <c r="AX187" s="11" t="s">
        <v>70</v>
      </c>
      <c r="AY187" s="195" t="s">
        <v>132</v>
      </c>
    </row>
    <row r="188" spans="2:51" s="12" customFormat="1">
      <c r="B188" s="196"/>
      <c r="C188" s="197"/>
      <c r="D188" s="187" t="s">
        <v>140</v>
      </c>
      <c r="E188" s="198" t="s">
        <v>1</v>
      </c>
      <c r="F188" s="199" t="s">
        <v>222</v>
      </c>
      <c r="G188" s="197"/>
      <c r="H188" s="200">
        <v>12.445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140</v>
      </c>
      <c r="AU188" s="206" t="s">
        <v>80</v>
      </c>
      <c r="AV188" s="12" t="s">
        <v>80</v>
      </c>
      <c r="AW188" s="12" t="s">
        <v>32</v>
      </c>
      <c r="AX188" s="12" t="s">
        <v>70</v>
      </c>
      <c r="AY188" s="206" t="s">
        <v>132</v>
      </c>
    </row>
    <row r="189" spans="2:51" s="12" customFormat="1">
      <c r="B189" s="196"/>
      <c r="C189" s="197"/>
      <c r="D189" s="187" t="s">
        <v>140</v>
      </c>
      <c r="E189" s="198" t="s">
        <v>1</v>
      </c>
      <c r="F189" s="199" t="s">
        <v>223</v>
      </c>
      <c r="G189" s="197"/>
      <c r="H189" s="200">
        <v>1.69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140</v>
      </c>
      <c r="AU189" s="206" t="s">
        <v>80</v>
      </c>
      <c r="AV189" s="12" t="s">
        <v>80</v>
      </c>
      <c r="AW189" s="12" t="s">
        <v>32</v>
      </c>
      <c r="AX189" s="12" t="s">
        <v>70</v>
      </c>
      <c r="AY189" s="206" t="s">
        <v>132</v>
      </c>
    </row>
    <row r="190" spans="2:51" s="12" customFormat="1">
      <c r="B190" s="196"/>
      <c r="C190" s="197"/>
      <c r="D190" s="187" t="s">
        <v>140</v>
      </c>
      <c r="E190" s="198" t="s">
        <v>1</v>
      </c>
      <c r="F190" s="199" t="s">
        <v>224</v>
      </c>
      <c r="G190" s="197"/>
      <c r="H190" s="200">
        <v>2.89</v>
      </c>
      <c r="I190" s="201"/>
      <c r="J190" s="197"/>
      <c r="K190" s="197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140</v>
      </c>
      <c r="AU190" s="206" t="s">
        <v>80</v>
      </c>
      <c r="AV190" s="12" t="s">
        <v>80</v>
      </c>
      <c r="AW190" s="12" t="s">
        <v>32</v>
      </c>
      <c r="AX190" s="12" t="s">
        <v>70</v>
      </c>
      <c r="AY190" s="206" t="s">
        <v>132</v>
      </c>
    </row>
    <row r="191" spans="2:51" s="14" customFormat="1">
      <c r="B191" s="228"/>
      <c r="C191" s="229"/>
      <c r="D191" s="187" t="s">
        <v>140</v>
      </c>
      <c r="E191" s="230" t="s">
        <v>1</v>
      </c>
      <c r="F191" s="231" t="s">
        <v>195</v>
      </c>
      <c r="G191" s="229"/>
      <c r="H191" s="232">
        <v>40.774999999999999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140</v>
      </c>
      <c r="AU191" s="238" t="s">
        <v>80</v>
      </c>
      <c r="AV191" s="14" t="s">
        <v>148</v>
      </c>
      <c r="AW191" s="14" t="s">
        <v>32</v>
      </c>
      <c r="AX191" s="14" t="s">
        <v>70</v>
      </c>
      <c r="AY191" s="238" t="s">
        <v>132</v>
      </c>
    </row>
    <row r="192" spans="2:51" s="13" customFormat="1">
      <c r="B192" s="207"/>
      <c r="C192" s="208"/>
      <c r="D192" s="187" t="s">
        <v>140</v>
      </c>
      <c r="E192" s="209" t="s">
        <v>1</v>
      </c>
      <c r="F192" s="210" t="s">
        <v>143</v>
      </c>
      <c r="G192" s="208"/>
      <c r="H192" s="211">
        <v>135.58199999999999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140</v>
      </c>
      <c r="AU192" s="217" t="s">
        <v>80</v>
      </c>
      <c r="AV192" s="13" t="s">
        <v>138</v>
      </c>
      <c r="AW192" s="13" t="s">
        <v>32</v>
      </c>
      <c r="AX192" s="13" t="s">
        <v>78</v>
      </c>
      <c r="AY192" s="217" t="s">
        <v>132</v>
      </c>
    </row>
    <row r="193" spans="2:65" s="1" customFormat="1" ht="16.5" customHeight="1">
      <c r="B193" s="33"/>
      <c r="C193" s="173" t="s">
        <v>225</v>
      </c>
      <c r="D193" s="173" t="s">
        <v>133</v>
      </c>
      <c r="E193" s="174" t="s">
        <v>226</v>
      </c>
      <c r="F193" s="175" t="s">
        <v>227</v>
      </c>
      <c r="G193" s="176" t="s">
        <v>228</v>
      </c>
      <c r="H193" s="177">
        <v>542.38</v>
      </c>
      <c r="I193" s="178"/>
      <c r="J193" s="179">
        <f>ROUND(I193*H193,2)</f>
        <v>0</v>
      </c>
      <c r="K193" s="175" t="s">
        <v>137</v>
      </c>
      <c r="L193" s="37"/>
      <c r="M193" s="180" t="s">
        <v>1</v>
      </c>
      <c r="N193" s="181" t="s">
        <v>41</v>
      </c>
      <c r="O193" s="59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AR193" s="16" t="s">
        <v>138</v>
      </c>
      <c r="AT193" s="16" t="s">
        <v>133</v>
      </c>
      <c r="AU193" s="16" t="s">
        <v>80</v>
      </c>
      <c r="AY193" s="16" t="s">
        <v>132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6" t="s">
        <v>78</v>
      </c>
      <c r="BK193" s="184">
        <f>ROUND(I193*H193,2)</f>
        <v>0</v>
      </c>
      <c r="BL193" s="16" t="s">
        <v>138</v>
      </c>
      <c r="BM193" s="16" t="s">
        <v>229</v>
      </c>
    </row>
    <row r="194" spans="2:65" s="11" customFormat="1">
      <c r="B194" s="185"/>
      <c r="C194" s="186"/>
      <c r="D194" s="187" t="s">
        <v>140</v>
      </c>
      <c r="E194" s="188" t="s">
        <v>1</v>
      </c>
      <c r="F194" s="189" t="s">
        <v>166</v>
      </c>
      <c r="G194" s="186"/>
      <c r="H194" s="188" t="s">
        <v>1</v>
      </c>
      <c r="I194" s="190"/>
      <c r="J194" s="186"/>
      <c r="K194" s="186"/>
      <c r="L194" s="191"/>
      <c r="M194" s="192"/>
      <c r="N194" s="193"/>
      <c r="O194" s="193"/>
      <c r="P194" s="193"/>
      <c r="Q194" s="193"/>
      <c r="R194" s="193"/>
      <c r="S194" s="193"/>
      <c r="T194" s="194"/>
      <c r="AT194" s="195" t="s">
        <v>140</v>
      </c>
      <c r="AU194" s="195" t="s">
        <v>80</v>
      </c>
      <c r="AV194" s="11" t="s">
        <v>78</v>
      </c>
      <c r="AW194" s="11" t="s">
        <v>32</v>
      </c>
      <c r="AX194" s="11" t="s">
        <v>70</v>
      </c>
      <c r="AY194" s="195" t="s">
        <v>132</v>
      </c>
    </row>
    <row r="195" spans="2:65" s="12" customFormat="1">
      <c r="B195" s="196"/>
      <c r="C195" s="197"/>
      <c r="D195" s="187" t="s">
        <v>140</v>
      </c>
      <c r="E195" s="198" t="s">
        <v>1</v>
      </c>
      <c r="F195" s="199" t="s">
        <v>230</v>
      </c>
      <c r="G195" s="197"/>
      <c r="H195" s="200">
        <v>151.19999999999999</v>
      </c>
      <c r="I195" s="201"/>
      <c r="J195" s="197"/>
      <c r="K195" s="197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140</v>
      </c>
      <c r="AU195" s="206" t="s">
        <v>80</v>
      </c>
      <c r="AV195" s="12" t="s">
        <v>80</v>
      </c>
      <c r="AW195" s="12" t="s">
        <v>32</v>
      </c>
      <c r="AX195" s="12" t="s">
        <v>70</v>
      </c>
      <c r="AY195" s="206" t="s">
        <v>132</v>
      </c>
    </row>
    <row r="196" spans="2:65" s="12" customFormat="1">
      <c r="B196" s="196"/>
      <c r="C196" s="197"/>
      <c r="D196" s="187" t="s">
        <v>140</v>
      </c>
      <c r="E196" s="198" t="s">
        <v>1</v>
      </c>
      <c r="F196" s="199" t="s">
        <v>231</v>
      </c>
      <c r="G196" s="197"/>
      <c r="H196" s="200">
        <v>16.649999999999999</v>
      </c>
      <c r="I196" s="201"/>
      <c r="J196" s="197"/>
      <c r="K196" s="197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140</v>
      </c>
      <c r="AU196" s="206" t="s">
        <v>80</v>
      </c>
      <c r="AV196" s="12" t="s">
        <v>80</v>
      </c>
      <c r="AW196" s="12" t="s">
        <v>32</v>
      </c>
      <c r="AX196" s="12" t="s">
        <v>70</v>
      </c>
      <c r="AY196" s="206" t="s">
        <v>132</v>
      </c>
    </row>
    <row r="197" spans="2:65" s="12" customFormat="1">
      <c r="B197" s="196"/>
      <c r="C197" s="197"/>
      <c r="D197" s="187" t="s">
        <v>140</v>
      </c>
      <c r="E197" s="198" t="s">
        <v>1</v>
      </c>
      <c r="F197" s="199" t="s">
        <v>232</v>
      </c>
      <c r="G197" s="197"/>
      <c r="H197" s="200">
        <v>16.8</v>
      </c>
      <c r="I197" s="201"/>
      <c r="J197" s="197"/>
      <c r="K197" s="197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140</v>
      </c>
      <c r="AU197" s="206" t="s">
        <v>80</v>
      </c>
      <c r="AV197" s="12" t="s">
        <v>80</v>
      </c>
      <c r="AW197" s="12" t="s">
        <v>32</v>
      </c>
      <c r="AX197" s="12" t="s">
        <v>70</v>
      </c>
      <c r="AY197" s="206" t="s">
        <v>132</v>
      </c>
    </row>
    <row r="198" spans="2:65" s="12" customFormat="1">
      <c r="B198" s="196"/>
      <c r="C198" s="197"/>
      <c r="D198" s="187" t="s">
        <v>140</v>
      </c>
      <c r="E198" s="198" t="s">
        <v>1</v>
      </c>
      <c r="F198" s="199" t="s">
        <v>233</v>
      </c>
      <c r="G198" s="197"/>
      <c r="H198" s="200">
        <v>3.6</v>
      </c>
      <c r="I198" s="201"/>
      <c r="J198" s="197"/>
      <c r="K198" s="197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140</v>
      </c>
      <c r="AU198" s="206" t="s">
        <v>80</v>
      </c>
      <c r="AV198" s="12" t="s">
        <v>80</v>
      </c>
      <c r="AW198" s="12" t="s">
        <v>32</v>
      </c>
      <c r="AX198" s="12" t="s">
        <v>70</v>
      </c>
      <c r="AY198" s="206" t="s">
        <v>132</v>
      </c>
    </row>
    <row r="199" spans="2:65" s="12" customFormat="1">
      <c r="B199" s="196"/>
      <c r="C199" s="197"/>
      <c r="D199" s="187" t="s">
        <v>140</v>
      </c>
      <c r="E199" s="198" t="s">
        <v>1</v>
      </c>
      <c r="F199" s="199" t="s">
        <v>234</v>
      </c>
      <c r="G199" s="197"/>
      <c r="H199" s="200">
        <v>14.4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140</v>
      </c>
      <c r="AU199" s="206" t="s">
        <v>80</v>
      </c>
      <c r="AV199" s="12" t="s">
        <v>80</v>
      </c>
      <c r="AW199" s="12" t="s">
        <v>32</v>
      </c>
      <c r="AX199" s="12" t="s">
        <v>70</v>
      </c>
      <c r="AY199" s="206" t="s">
        <v>132</v>
      </c>
    </row>
    <row r="200" spans="2:65" s="12" customFormat="1">
      <c r="B200" s="196"/>
      <c r="C200" s="197"/>
      <c r="D200" s="187" t="s">
        <v>140</v>
      </c>
      <c r="E200" s="198" t="s">
        <v>1</v>
      </c>
      <c r="F200" s="199" t="s">
        <v>235</v>
      </c>
      <c r="G200" s="197"/>
      <c r="H200" s="200">
        <v>1.65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140</v>
      </c>
      <c r="AU200" s="206" t="s">
        <v>80</v>
      </c>
      <c r="AV200" s="12" t="s">
        <v>80</v>
      </c>
      <c r="AW200" s="12" t="s">
        <v>32</v>
      </c>
      <c r="AX200" s="12" t="s">
        <v>70</v>
      </c>
      <c r="AY200" s="206" t="s">
        <v>132</v>
      </c>
    </row>
    <row r="201" spans="2:65" s="11" customFormat="1">
      <c r="B201" s="185"/>
      <c r="C201" s="186"/>
      <c r="D201" s="187" t="s">
        <v>140</v>
      </c>
      <c r="E201" s="188" t="s">
        <v>1</v>
      </c>
      <c r="F201" s="189" t="s">
        <v>236</v>
      </c>
      <c r="G201" s="186"/>
      <c r="H201" s="188" t="s">
        <v>1</v>
      </c>
      <c r="I201" s="190"/>
      <c r="J201" s="186"/>
      <c r="K201" s="186"/>
      <c r="L201" s="191"/>
      <c r="M201" s="192"/>
      <c r="N201" s="193"/>
      <c r="O201" s="193"/>
      <c r="P201" s="193"/>
      <c r="Q201" s="193"/>
      <c r="R201" s="193"/>
      <c r="S201" s="193"/>
      <c r="T201" s="194"/>
      <c r="AT201" s="195" t="s">
        <v>140</v>
      </c>
      <c r="AU201" s="195" t="s">
        <v>80</v>
      </c>
      <c r="AV201" s="11" t="s">
        <v>78</v>
      </c>
      <c r="AW201" s="11" t="s">
        <v>32</v>
      </c>
      <c r="AX201" s="11" t="s">
        <v>70</v>
      </c>
      <c r="AY201" s="195" t="s">
        <v>132</v>
      </c>
    </row>
    <row r="202" spans="2:65" s="12" customFormat="1">
      <c r="B202" s="196"/>
      <c r="C202" s="197"/>
      <c r="D202" s="187" t="s">
        <v>140</v>
      </c>
      <c r="E202" s="198" t="s">
        <v>1</v>
      </c>
      <c r="F202" s="199" t="s">
        <v>237</v>
      </c>
      <c r="G202" s="197"/>
      <c r="H202" s="200">
        <v>199.8</v>
      </c>
      <c r="I202" s="201"/>
      <c r="J202" s="197"/>
      <c r="K202" s="197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140</v>
      </c>
      <c r="AU202" s="206" t="s">
        <v>80</v>
      </c>
      <c r="AV202" s="12" t="s">
        <v>80</v>
      </c>
      <c r="AW202" s="12" t="s">
        <v>32</v>
      </c>
      <c r="AX202" s="12" t="s">
        <v>70</v>
      </c>
      <c r="AY202" s="206" t="s">
        <v>132</v>
      </c>
    </row>
    <row r="203" spans="2:65" s="12" customFormat="1">
      <c r="B203" s="196"/>
      <c r="C203" s="197"/>
      <c r="D203" s="187" t="s">
        <v>140</v>
      </c>
      <c r="E203" s="198" t="s">
        <v>1</v>
      </c>
      <c r="F203" s="199" t="s">
        <v>232</v>
      </c>
      <c r="G203" s="197"/>
      <c r="H203" s="200">
        <v>16.8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140</v>
      </c>
      <c r="AU203" s="206" t="s">
        <v>80</v>
      </c>
      <c r="AV203" s="12" t="s">
        <v>80</v>
      </c>
      <c r="AW203" s="12" t="s">
        <v>32</v>
      </c>
      <c r="AX203" s="12" t="s">
        <v>70</v>
      </c>
      <c r="AY203" s="206" t="s">
        <v>132</v>
      </c>
    </row>
    <row r="204" spans="2:65" s="12" customFormat="1">
      <c r="B204" s="196"/>
      <c r="C204" s="197"/>
      <c r="D204" s="187" t="s">
        <v>140</v>
      </c>
      <c r="E204" s="198" t="s">
        <v>1</v>
      </c>
      <c r="F204" s="199" t="s">
        <v>238</v>
      </c>
      <c r="G204" s="197"/>
      <c r="H204" s="200">
        <v>4.8</v>
      </c>
      <c r="I204" s="201"/>
      <c r="J204" s="197"/>
      <c r="K204" s="197"/>
      <c r="L204" s="202"/>
      <c r="M204" s="203"/>
      <c r="N204" s="204"/>
      <c r="O204" s="204"/>
      <c r="P204" s="204"/>
      <c r="Q204" s="204"/>
      <c r="R204" s="204"/>
      <c r="S204" s="204"/>
      <c r="T204" s="205"/>
      <c r="AT204" s="206" t="s">
        <v>140</v>
      </c>
      <c r="AU204" s="206" t="s">
        <v>80</v>
      </c>
      <c r="AV204" s="12" t="s">
        <v>80</v>
      </c>
      <c r="AW204" s="12" t="s">
        <v>32</v>
      </c>
      <c r="AX204" s="12" t="s">
        <v>70</v>
      </c>
      <c r="AY204" s="206" t="s">
        <v>132</v>
      </c>
    </row>
    <row r="205" spans="2:65" s="11" customFormat="1">
      <c r="B205" s="185"/>
      <c r="C205" s="186"/>
      <c r="D205" s="187" t="s">
        <v>140</v>
      </c>
      <c r="E205" s="188" t="s">
        <v>1</v>
      </c>
      <c r="F205" s="189" t="s">
        <v>169</v>
      </c>
      <c r="G205" s="186"/>
      <c r="H205" s="188" t="s">
        <v>1</v>
      </c>
      <c r="I205" s="190"/>
      <c r="J205" s="186"/>
      <c r="K205" s="186"/>
      <c r="L205" s="191"/>
      <c r="M205" s="192"/>
      <c r="N205" s="193"/>
      <c r="O205" s="193"/>
      <c r="P205" s="193"/>
      <c r="Q205" s="193"/>
      <c r="R205" s="193"/>
      <c r="S205" s="193"/>
      <c r="T205" s="194"/>
      <c r="AT205" s="195" t="s">
        <v>140</v>
      </c>
      <c r="AU205" s="195" t="s">
        <v>80</v>
      </c>
      <c r="AV205" s="11" t="s">
        <v>78</v>
      </c>
      <c r="AW205" s="11" t="s">
        <v>32</v>
      </c>
      <c r="AX205" s="11" t="s">
        <v>70</v>
      </c>
      <c r="AY205" s="195" t="s">
        <v>132</v>
      </c>
    </row>
    <row r="206" spans="2:65" s="12" customFormat="1">
      <c r="B206" s="196"/>
      <c r="C206" s="197"/>
      <c r="D206" s="187" t="s">
        <v>140</v>
      </c>
      <c r="E206" s="198" t="s">
        <v>1</v>
      </c>
      <c r="F206" s="199" t="s">
        <v>239</v>
      </c>
      <c r="G206" s="197"/>
      <c r="H206" s="200">
        <v>10.64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140</v>
      </c>
      <c r="AU206" s="206" t="s">
        <v>80</v>
      </c>
      <c r="AV206" s="12" t="s">
        <v>80</v>
      </c>
      <c r="AW206" s="12" t="s">
        <v>32</v>
      </c>
      <c r="AX206" s="12" t="s">
        <v>70</v>
      </c>
      <c r="AY206" s="206" t="s">
        <v>132</v>
      </c>
    </row>
    <row r="207" spans="2:65" s="12" customFormat="1">
      <c r="B207" s="196"/>
      <c r="C207" s="197"/>
      <c r="D207" s="187" t="s">
        <v>140</v>
      </c>
      <c r="E207" s="198" t="s">
        <v>1</v>
      </c>
      <c r="F207" s="199" t="s">
        <v>240</v>
      </c>
      <c r="G207" s="197"/>
      <c r="H207" s="200">
        <v>10.8</v>
      </c>
      <c r="I207" s="201"/>
      <c r="J207" s="197"/>
      <c r="K207" s="197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140</v>
      </c>
      <c r="AU207" s="206" t="s">
        <v>80</v>
      </c>
      <c r="AV207" s="12" t="s">
        <v>80</v>
      </c>
      <c r="AW207" s="12" t="s">
        <v>32</v>
      </c>
      <c r="AX207" s="12" t="s">
        <v>70</v>
      </c>
      <c r="AY207" s="206" t="s">
        <v>132</v>
      </c>
    </row>
    <row r="208" spans="2:65" s="12" customFormat="1">
      <c r="B208" s="196"/>
      <c r="C208" s="197"/>
      <c r="D208" s="187" t="s">
        <v>140</v>
      </c>
      <c r="E208" s="198" t="s">
        <v>1</v>
      </c>
      <c r="F208" s="199" t="s">
        <v>241</v>
      </c>
      <c r="G208" s="197"/>
      <c r="H208" s="200">
        <v>33.299999999999997</v>
      </c>
      <c r="I208" s="201"/>
      <c r="J208" s="197"/>
      <c r="K208" s="197"/>
      <c r="L208" s="202"/>
      <c r="M208" s="203"/>
      <c r="N208" s="204"/>
      <c r="O208" s="204"/>
      <c r="P208" s="204"/>
      <c r="Q208" s="204"/>
      <c r="R208" s="204"/>
      <c r="S208" s="204"/>
      <c r="T208" s="205"/>
      <c r="AT208" s="206" t="s">
        <v>140</v>
      </c>
      <c r="AU208" s="206" t="s">
        <v>80</v>
      </c>
      <c r="AV208" s="12" t="s">
        <v>80</v>
      </c>
      <c r="AW208" s="12" t="s">
        <v>32</v>
      </c>
      <c r="AX208" s="12" t="s">
        <v>70</v>
      </c>
      <c r="AY208" s="206" t="s">
        <v>132</v>
      </c>
    </row>
    <row r="209" spans="2:65" s="12" customFormat="1">
      <c r="B209" s="196"/>
      <c r="C209" s="197"/>
      <c r="D209" s="187" t="s">
        <v>140</v>
      </c>
      <c r="E209" s="198" t="s">
        <v>1</v>
      </c>
      <c r="F209" s="199" t="s">
        <v>242</v>
      </c>
      <c r="G209" s="197"/>
      <c r="H209" s="200">
        <v>2.4</v>
      </c>
      <c r="I209" s="201"/>
      <c r="J209" s="197"/>
      <c r="K209" s="197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140</v>
      </c>
      <c r="AU209" s="206" t="s">
        <v>80</v>
      </c>
      <c r="AV209" s="12" t="s">
        <v>80</v>
      </c>
      <c r="AW209" s="12" t="s">
        <v>32</v>
      </c>
      <c r="AX209" s="12" t="s">
        <v>70</v>
      </c>
      <c r="AY209" s="206" t="s">
        <v>132</v>
      </c>
    </row>
    <row r="210" spans="2:65" s="11" customFormat="1">
      <c r="B210" s="185"/>
      <c r="C210" s="186"/>
      <c r="D210" s="187" t="s">
        <v>140</v>
      </c>
      <c r="E210" s="188" t="s">
        <v>1</v>
      </c>
      <c r="F210" s="189" t="s">
        <v>172</v>
      </c>
      <c r="G210" s="186"/>
      <c r="H210" s="188" t="s">
        <v>1</v>
      </c>
      <c r="I210" s="190"/>
      <c r="J210" s="186"/>
      <c r="K210" s="186"/>
      <c r="L210" s="191"/>
      <c r="M210" s="192"/>
      <c r="N210" s="193"/>
      <c r="O210" s="193"/>
      <c r="P210" s="193"/>
      <c r="Q210" s="193"/>
      <c r="R210" s="193"/>
      <c r="S210" s="193"/>
      <c r="T210" s="194"/>
      <c r="AT210" s="195" t="s">
        <v>140</v>
      </c>
      <c r="AU210" s="195" t="s">
        <v>80</v>
      </c>
      <c r="AV210" s="11" t="s">
        <v>78</v>
      </c>
      <c r="AW210" s="11" t="s">
        <v>32</v>
      </c>
      <c r="AX210" s="11" t="s">
        <v>70</v>
      </c>
      <c r="AY210" s="195" t="s">
        <v>132</v>
      </c>
    </row>
    <row r="211" spans="2:65" s="12" customFormat="1">
      <c r="B211" s="196"/>
      <c r="C211" s="197"/>
      <c r="D211" s="187" t="s">
        <v>140</v>
      </c>
      <c r="E211" s="198" t="s">
        <v>1</v>
      </c>
      <c r="F211" s="199" t="s">
        <v>239</v>
      </c>
      <c r="G211" s="197"/>
      <c r="H211" s="200">
        <v>10.64</v>
      </c>
      <c r="I211" s="201"/>
      <c r="J211" s="197"/>
      <c r="K211" s="197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140</v>
      </c>
      <c r="AU211" s="206" t="s">
        <v>80</v>
      </c>
      <c r="AV211" s="12" t="s">
        <v>80</v>
      </c>
      <c r="AW211" s="12" t="s">
        <v>32</v>
      </c>
      <c r="AX211" s="12" t="s">
        <v>70</v>
      </c>
      <c r="AY211" s="206" t="s">
        <v>132</v>
      </c>
    </row>
    <row r="212" spans="2:65" s="12" customFormat="1">
      <c r="B212" s="196"/>
      <c r="C212" s="197"/>
      <c r="D212" s="187" t="s">
        <v>140</v>
      </c>
      <c r="E212" s="198" t="s">
        <v>1</v>
      </c>
      <c r="F212" s="199" t="s">
        <v>240</v>
      </c>
      <c r="G212" s="197"/>
      <c r="H212" s="200">
        <v>10.8</v>
      </c>
      <c r="I212" s="201"/>
      <c r="J212" s="197"/>
      <c r="K212" s="197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140</v>
      </c>
      <c r="AU212" s="206" t="s">
        <v>80</v>
      </c>
      <c r="AV212" s="12" t="s">
        <v>80</v>
      </c>
      <c r="AW212" s="12" t="s">
        <v>32</v>
      </c>
      <c r="AX212" s="12" t="s">
        <v>70</v>
      </c>
      <c r="AY212" s="206" t="s">
        <v>132</v>
      </c>
    </row>
    <row r="213" spans="2:65" s="12" customFormat="1">
      <c r="B213" s="196"/>
      <c r="C213" s="197"/>
      <c r="D213" s="187" t="s">
        <v>140</v>
      </c>
      <c r="E213" s="198" t="s">
        <v>1</v>
      </c>
      <c r="F213" s="199" t="s">
        <v>241</v>
      </c>
      <c r="G213" s="197"/>
      <c r="H213" s="200">
        <v>33.299999999999997</v>
      </c>
      <c r="I213" s="201"/>
      <c r="J213" s="197"/>
      <c r="K213" s="197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140</v>
      </c>
      <c r="AU213" s="206" t="s">
        <v>80</v>
      </c>
      <c r="AV213" s="12" t="s">
        <v>80</v>
      </c>
      <c r="AW213" s="12" t="s">
        <v>32</v>
      </c>
      <c r="AX213" s="12" t="s">
        <v>70</v>
      </c>
      <c r="AY213" s="206" t="s">
        <v>132</v>
      </c>
    </row>
    <row r="214" spans="2:65" s="12" customFormat="1">
      <c r="B214" s="196"/>
      <c r="C214" s="197"/>
      <c r="D214" s="187" t="s">
        <v>140</v>
      </c>
      <c r="E214" s="198" t="s">
        <v>1</v>
      </c>
      <c r="F214" s="199" t="s">
        <v>243</v>
      </c>
      <c r="G214" s="197"/>
      <c r="H214" s="200">
        <v>4.8</v>
      </c>
      <c r="I214" s="201"/>
      <c r="J214" s="197"/>
      <c r="K214" s="197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140</v>
      </c>
      <c r="AU214" s="206" t="s">
        <v>80</v>
      </c>
      <c r="AV214" s="12" t="s">
        <v>80</v>
      </c>
      <c r="AW214" s="12" t="s">
        <v>32</v>
      </c>
      <c r="AX214" s="12" t="s">
        <v>70</v>
      </c>
      <c r="AY214" s="206" t="s">
        <v>132</v>
      </c>
    </row>
    <row r="215" spans="2:65" s="13" customFormat="1">
      <c r="B215" s="207"/>
      <c r="C215" s="208"/>
      <c r="D215" s="187" t="s">
        <v>140</v>
      </c>
      <c r="E215" s="209" t="s">
        <v>1</v>
      </c>
      <c r="F215" s="210" t="s">
        <v>143</v>
      </c>
      <c r="G215" s="208"/>
      <c r="H215" s="211">
        <v>542.38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140</v>
      </c>
      <c r="AU215" s="217" t="s">
        <v>80</v>
      </c>
      <c r="AV215" s="13" t="s">
        <v>138</v>
      </c>
      <c r="AW215" s="13" t="s">
        <v>32</v>
      </c>
      <c r="AX215" s="13" t="s">
        <v>78</v>
      </c>
      <c r="AY215" s="217" t="s">
        <v>132</v>
      </c>
    </row>
    <row r="216" spans="2:65" s="1" customFormat="1" ht="16.5" customHeight="1">
      <c r="B216" s="33"/>
      <c r="C216" s="218" t="s">
        <v>8</v>
      </c>
      <c r="D216" s="218" t="s">
        <v>180</v>
      </c>
      <c r="E216" s="219" t="s">
        <v>244</v>
      </c>
      <c r="F216" s="220" t="s">
        <v>245</v>
      </c>
      <c r="G216" s="221" t="s">
        <v>228</v>
      </c>
      <c r="H216" s="222">
        <v>569.49900000000002</v>
      </c>
      <c r="I216" s="223"/>
      <c r="J216" s="224">
        <f>ROUND(I216*H216,2)</f>
        <v>0</v>
      </c>
      <c r="K216" s="220" t="s">
        <v>137</v>
      </c>
      <c r="L216" s="225"/>
      <c r="M216" s="226" t="s">
        <v>1</v>
      </c>
      <c r="N216" s="227" t="s">
        <v>41</v>
      </c>
      <c r="O216" s="59"/>
      <c r="P216" s="182">
        <f>O216*H216</f>
        <v>0</v>
      </c>
      <c r="Q216" s="182">
        <v>4.0000000000000003E-5</v>
      </c>
      <c r="R216" s="182">
        <f>Q216*H216</f>
        <v>2.2779960000000002E-2</v>
      </c>
      <c r="S216" s="182">
        <v>0</v>
      </c>
      <c r="T216" s="183">
        <f>S216*H216</f>
        <v>0</v>
      </c>
      <c r="AR216" s="16" t="s">
        <v>179</v>
      </c>
      <c r="AT216" s="16" t="s">
        <v>180</v>
      </c>
      <c r="AU216" s="16" t="s">
        <v>80</v>
      </c>
      <c r="AY216" s="16" t="s">
        <v>132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6" t="s">
        <v>78</v>
      </c>
      <c r="BK216" s="184">
        <f>ROUND(I216*H216,2)</f>
        <v>0</v>
      </c>
      <c r="BL216" s="16" t="s">
        <v>138</v>
      </c>
      <c r="BM216" s="16" t="s">
        <v>246</v>
      </c>
    </row>
    <row r="217" spans="2:65" s="12" customFormat="1">
      <c r="B217" s="196"/>
      <c r="C217" s="197"/>
      <c r="D217" s="187" t="s">
        <v>140</v>
      </c>
      <c r="E217" s="197"/>
      <c r="F217" s="199" t="s">
        <v>247</v>
      </c>
      <c r="G217" s="197"/>
      <c r="H217" s="200">
        <v>569.49900000000002</v>
      </c>
      <c r="I217" s="201"/>
      <c r="J217" s="197"/>
      <c r="K217" s="197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140</v>
      </c>
      <c r="AU217" s="206" t="s">
        <v>80</v>
      </c>
      <c r="AV217" s="12" t="s">
        <v>80</v>
      </c>
      <c r="AW217" s="12" t="s">
        <v>4</v>
      </c>
      <c r="AX217" s="12" t="s">
        <v>78</v>
      </c>
      <c r="AY217" s="206" t="s">
        <v>132</v>
      </c>
    </row>
    <row r="218" spans="2:65" s="1" customFormat="1" ht="22.5" customHeight="1">
      <c r="B218" s="33"/>
      <c r="C218" s="173" t="s">
        <v>248</v>
      </c>
      <c r="D218" s="173" t="s">
        <v>133</v>
      </c>
      <c r="E218" s="174" t="s">
        <v>249</v>
      </c>
      <c r="F218" s="175" t="s">
        <v>250</v>
      </c>
      <c r="G218" s="176" t="s">
        <v>136</v>
      </c>
      <c r="H218" s="177">
        <v>544.91600000000005</v>
      </c>
      <c r="I218" s="178"/>
      <c r="J218" s="179">
        <f>ROUND(I218*H218,2)</f>
        <v>0</v>
      </c>
      <c r="K218" s="175" t="s">
        <v>137</v>
      </c>
      <c r="L218" s="37"/>
      <c r="M218" s="180" t="s">
        <v>1</v>
      </c>
      <c r="N218" s="181" t="s">
        <v>41</v>
      </c>
      <c r="O218" s="59"/>
      <c r="P218" s="182">
        <f>O218*H218</f>
        <v>0</v>
      </c>
      <c r="Q218" s="182">
        <v>8.5000000000000006E-3</v>
      </c>
      <c r="R218" s="182">
        <f>Q218*H218</f>
        <v>4.6317860000000008</v>
      </c>
      <c r="S218" s="182">
        <v>0</v>
      </c>
      <c r="T218" s="183">
        <f>S218*H218</f>
        <v>0</v>
      </c>
      <c r="AR218" s="16" t="s">
        <v>138</v>
      </c>
      <c r="AT218" s="16" t="s">
        <v>133</v>
      </c>
      <c r="AU218" s="16" t="s">
        <v>80</v>
      </c>
      <c r="AY218" s="16" t="s">
        <v>132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6" t="s">
        <v>78</v>
      </c>
      <c r="BK218" s="184">
        <f>ROUND(I218*H218,2)</f>
        <v>0</v>
      </c>
      <c r="BL218" s="16" t="s">
        <v>138</v>
      </c>
      <c r="BM218" s="16" t="s">
        <v>251</v>
      </c>
    </row>
    <row r="219" spans="2:65" s="11" customFormat="1">
      <c r="B219" s="185"/>
      <c r="C219" s="186"/>
      <c r="D219" s="187" t="s">
        <v>140</v>
      </c>
      <c r="E219" s="188" t="s">
        <v>1</v>
      </c>
      <c r="F219" s="189" t="s">
        <v>252</v>
      </c>
      <c r="G219" s="186"/>
      <c r="H219" s="188" t="s">
        <v>1</v>
      </c>
      <c r="I219" s="190"/>
      <c r="J219" s="186"/>
      <c r="K219" s="186"/>
      <c r="L219" s="191"/>
      <c r="M219" s="192"/>
      <c r="N219" s="193"/>
      <c r="O219" s="193"/>
      <c r="P219" s="193"/>
      <c r="Q219" s="193"/>
      <c r="R219" s="193"/>
      <c r="S219" s="193"/>
      <c r="T219" s="194"/>
      <c r="AT219" s="195" t="s">
        <v>140</v>
      </c>
      <c r="AU219" s="195" t="s">
        <v>80</v>
      </c>
      <c r="AV219" s="11" t="s">
        <v>78</v>
      </c>
      <c r="AW219" s="11" t="s">
        <v>32</v>
      </c>
      <c r="AX219" s="11" t="s">
        <v>70</v>
      </c>
      <c r="AY219" s="195" t="s">
        <v>132</v>
      </c>
    </row>
    <row r="220" spans="2:65" s="11" customFormat="1">
      <c r="B220" s="185"/>
      <c r="C220" s="186"/>
      <c r="D220" s="187" t="s">
        <v>140</v>
      </c>
      <c r="E220" s="188" t="s">
        <v>1</v>
      </c>
      <c r="F220" s="189" t="s">
        <v>253</v>
      </c>
      <c r="G220" s="186"/>
      <c r="H220" s="188" t="s">
        <v>1</v>
      </c>
      <c r="I220" s="190"/>
      <c r="J220" s="186"/>
      <c r="K220" s="186"/>
      <c r="L220" s="191"/>
      <c r="M220" s="192"/>
      <c r="N220" s="193"/>
      <c r="O220" s="193"/>
      <c r="P220" s="193"/>
      <c r="Q220" s="193"/>
      <c r="R220" s="193"/>
      <c r="S220" s="193"/>
      <c r="T220" s="194"/>
      <c r="AT220" s="195" t="s">
        <v>140</v>
      </c>
      <c r="AU220" s="195" t="s">
        <v>80</v>
      </c>
      <c r="AV220" s="11" t="s">
        <v>78</v>
      </c>
      <c r="AW220" s="11" t="s">
        <v>32</v>
      </c>
      <c r="AX220" s="11" t="s">
        <v>70</v>
      </c>
      <c r="AY220" s="195" t="s">
        <v>132</v>
      </c>
    </row>
    <row r="221" spans="2:65" s="11" customFormat="1">
      <c r="B221" s="185"/>
      <c r="C221" s="186"/>
      <c r="D221" s="187" t="s">
        <v>140</v>
      </c>
      <c r="E221" s="188" t="s">
        <v>1</v>
      </c>
      <c r="F221" s="189" t="s">
        <v>166</v>
      </c>
      <c r="G221" s="186"/>
      <c r="H221" s="188" t="s">
        <v>1</v>
      </c>
      <c r="I221" s="190"/>
      <c r="J221" s="186"/>
      <c r="K221" s="186"/>
      <c r="L221" s="191"/>
      <c r="M221" s="192"/>
      <c r="N221" s="193"/>
      <c r="O221" s="193"/>
      <c r="P221" s="193"/>
      <c r="Q221" s="193"/>
      <c r="R221" s="193"/>
      <c r="S221" s="193"/>
      <c r="T221" s="194"/>
      <c r="AT221" s="195" t="s">
        <v>140</v>
      </c>
      <c r="AU221" s="195" t="s">
        <v>80</v>
      </c>
      <c r="AV221" s="11" t="s">
        <v>78</v>
      </c>
      <c r="AW221" s="11" t="s">
        <v>32</v>
      </c>
      <c r="AX221" s="11" t="s">
        <v>70</v>
      </c>
      <c r="AY221" s="195" t="s">
        <v>132</v>
      </c>
    </row>
    <row r="222" spans="2:65" s="12" customFormat="1">
      <c r="B222" s="196"/>
      <c r="C222" s="197"/>
      <c r="D222" s="187" t="s">
        <v>140</v>
      </c>
      <c r="E222" s="198" t="s">
        <v>1</v>
      </c>
      <c r="F222" s="199" t="s">
        <v>254</v>
      </c>
      <c r="G222" s="197"/>
      <c r="H222" s="200">
        <v>303.99200000000002</v>
      </c>
      <c r="I222" s="201"/>
      <c r="J222" s="197"/>
      <c r="K222" s="197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140</v>
      </c>
      <c r="AU222" s="206" t="s">
        <v>80</v>
      </c>
      <c r="AV222" s="12" t="s">
        <v>80</v>
      </c>
      <c r="AW222" s="12" t="s">
        <v>32</v>
      </c>
      <c r="AX222" s="12" t="s">
        <v>70</v>
      </c>
      <c r="AY222" s="206" t="s">
        <v>132</v>
      </c>
    </row>
    <row r="223" spans="2:65" s="12" customFormat="1">
      <c r="B223" s="196"/>
      <c r="C223" s="197"/>
      <c r="D223" s="187" t="s">
        <v>140</v>
      </c>
      <c r="E223" s="198" t="s">
        <v>1</v>
      </c>
      <c r="F223" s="199" t="s">
        <v>255</v>
      </c>
      <c r="G223" s="197"/>
      <c r="H223" s="200">
        <v>7.6559999999999997</v>
      </c>
      <c r="I223" s="201"/>
      <c r="J223" s="197"/>
      <c r="K223" s="197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140</v>
      </c>
      <c r="AU223" s="206" t="s">
        <v>80</v>
      </c>
      <c r="AV223" s="12" t="s">
        <v>80</v>
      </c>
      <c r="AW223" s="12" t="s">
        <v>32</v>
      </c>
      <c r="AX223" s="12" t="s">
        <v>70</v>
      </c>
      <c r="AY223" s="206" t="s">
        <v>132</v>
      </c>
    </row>
    <row r="224" spans="2:65" s="12" customFormat="1">
      <c r="B224" s="196"/>
      <c r="C224" s="197"/>
      <c r="D224" s="187" t="s">
        <v>140</v>
      </c>
      <c r="E224" s="198" t="s">
        <v>1</v>
      </c>
      <c r="F224" s="199" t="s">
        <v>256</v>
      </c>
      <c r="G224" s="197"/>
      <c r="H224" s="200">
        <v>-11.6</v>
      </c>
      <c r="I224" s="201"/>
      <c r="J224" s="197"/>
      <c r="K224" s="197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140</v>
      </c>
      <c r="AU224" s="206" t="s">
        <v>80</v>
      </c>
      <c r="AV224" s="12" t="s">
        <v>80</v>
      </c>
      <c r="AW224" s="12" t="s">
        <v>32</v>
      </c>
      <c r="AX224" s="12" t="s">
        <v>70</v>
      </c>
      <c r="AY224" s="206" t="s">
        <v>132</v>
      </c>
    </row>
    <row r="225" spans="2:51" s="11" customFormat="1">
      <c r="B225" s="185"/>
      <c r="C225" s="186"/>
      <c r="D225" s="187" t="s">
        <v>140</v>
      </c>
      <c r="E225" s="188" t="s">
        <v>1</v>
      </c>
      <c r="F225" s="189" t="s">
        <v>257</v>
      </c>
      <c r="G225" s="186"/>
      <c r="H225" s="188" t="s">
        <v>1</v>
      </c>
      <c r="I225" s="190"/>
      <c r="J225" s="186"/>
      <c r="K225" s="186"/>
      <c r="L225" s="191"/>
      <c r="M225" s="192"/>
      <c r="N225" s="193"/>
      <c r="O225" s="193"/>
      <c r="P225" s="193"/>
      <c r="Q225" s="193"/>
      <c r="R225" s="193"/>
      <c r="S225" s="193"/>
      <c r="T225" s="194"/>
      <c r="AT225" s="195" t="s">
        <v>140</v>
      </c>
      <c r="AU225" s="195" t="s">
        <v>80</v>
      </c>
      <c r="AV225" s="11" t="s">
        <v>78</v>
      </c>
      <c r="AW225" s="11" t="s">
        <v>32</v>
      </c>
      <c r="AX225" s="11" t="s">
        <v>70</v>
      </c>
      <c r="AY225" s="195" t="s">
        <v>132</v>
      </c>
    </row>
    <row r="226" spans="2:51" s="12" customFormat="1">
      <c r="B226" s="196"/>
      <c r="C226" s="197"/>
      <c r="D226" s="187" t="s">
        <v>140</v>
      </c>
      <c r="E226" s="198" t="s">
        <v>1</v>
      </c>
      <c r="F226" s="199" t="s">
        <v>258</v>
      </c>
      <c r="G226" s="197"/>
      <c r="H226" s="200">
        <v>-70.56</v>
      </c>
      <c r="I226" s="201"/>
      <c r="J226" s="197"/>
      <c r="K226" s="197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140</v>
      </c>
      <c r="AU226" s="206" t="s">
        <v>80</v>
      </c>
      <c r="AV226" s="12" t="s">
        <v>80</v>
      </c>
      <c r="AW226" s="12" t="s">
        <v>32</v>
      </c>
      <c r="AX226" s="12" t="s">
        <v>70</v>
      </c>
      <c r="AY226" s="206" t="s">
        <v>132</v>
      </c>
    </row>
    <row r="227" spans="2:51" s="12" customFormat="1">
      <c r="B227" s="196"/>
      <c r="C227" s="197"/>
      <c r="D227" s="187" t="s">
        <v>140</v>
      </c>
      <c r="E227" s="198" t="s">
        <v>1</v>
      </c>
      <c r="F227" s="199" t="s">
        <v>259</v>
      </c>
      <c r="G227" s="197"/>
      <c r="H227" s="200">
        <v>-8.5050000000000008</v>
      </c>
      <c r="I227" s="201"/>
      <c r="J227" s="197"/>
      <c r="K227" s="197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140</v>
      </c>
      <c r="AU227" s="206" t="s">
        <v>80</v>
      </c>
      <c r="AV227" s="12" t="s">
        <v>80</v>
      </c>
      <c r="AW227" s="12" t="s">
        <v>32</v>
      </c>
      <c r="AX227" s="12" t="s">
        <v>70</v>
      </c>
      <c r="AY227" s="206" t="s">
        <v>132</v>
      </c>
    </row>
    <row r="228" spans="2:51" s="12" customFormat="1">
      <c r="B228" s="196"/>
      <c r="C228" s="197"/>
      <c r="D228" s="187" t="s">
        <v>140</v>
      </c>
      <c r="E228" s="198" t="s">
        <v>1</v>
      </c>
      <c r="F228" s="199" t="s">
        <v>260</v>
      </c>
      <c r="G228" s="197"/>
      <c r="H228" s="200">
        <v>-0.503</v>
      </c>
      <c r="I228" s="201"/>
      <c r="J228" s="197"/>
      <c r="K228" s="197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140</v>
      </c>
      <c r="AU228" s="206" t="s">
        <v>80</v>
      </c>
      <c r="AV228" s="12" t="s">
        <v>80</v>
      </c>
      <c r="AW228" s="12" t="s">
        <v>32</v>
      </c>
      <c r="AX228" s="12" t="s">
        <v>70</v>
      </c>
      <c r="AY228" s="206" t="s">
        <v>132</v>
      </c>
    </row>
    <row r="229" spans="2:51" s="11" customFormat="1">
      <c r="B229" s="185"/>
      <c r="C229" s="186"/>
      <c r="D229" s="187" t="s">
        <v>140</v>
      </c>
      <c r="E229" s="188" t="s">
        <v>1</v>
      </c>
      <c r="F229" s="189" t="s">
        <v>236</v>
      </c>
      <c r="G229" s="186"/>
      <c r="H229" s="188" t="s">
        <v>1</v>
      </c>
      <c r="I229" s="190"/>
      <c r="J229" s="186"/>
      <c r="K229" s="186"/>
      <c r="L229" s="191"/>
      <c r="M229" s="192"/>
      <c r="N229" s="193"/>
      <c r="O229" s="193"/>
      <c r="P229" s="193"/>
      <c r="Q229" s="193"/>
      <c r="R229" s="193"/>
      <c r="S229" s="193"/>
      <c r="T229" s="194"/>
      <c r="AT229" s="195" t="s">
        <v>140</v>
      </c>
      <c r="AU229" s="195" t="s">
        <v>80</v>
      </c>
      <c r="AV229" s="11" t="s">
        <v>78</v>
      </c>
      <c r="AW229" s="11" t="s">
        <v>32</v>
      </c>
      <c r="AX229" s="11" t="s">
        <v>70</v>
      </c>
      <c r="AY229" s="195" t="s">
        <v>132</v>
      </c>
    </row>
    <row r="230" spans="2:51" s="12" customFormat="1">
      <c r="B230" s="196"/>
      <c r="C230" s="197"/>
      <c r="D230" s="187" t="s">
        <v>140</v>
      </c>
      <c r="E230" s="198" t="s">
        <v>1</v>
      </c>
      <c r="F230" s="199" t="s">
        <v>261</v>
      </c>
      <c r="G230" s="197"/>
      <c r="H230" s="200">
        <v>284.55799999999999</v>
      </c>
      <c r="I230" s="201"/>
      <c r="J230" s="197"/>
      <c r="K230" s="197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140</v>
      </c>
      <c r="AU230" s="206" t="s">
        <v>80</v>
      </c>
      <c r="AV230" s="12" t="s">
        <v>80</v>
      </c>
      <c r="AW230" s="12" t="s">
        <v>32</v>
      </c>
      <c r="AX230" s="12" t="s">
        <v>70</v>
      </c>
      <c r="AY230" s="206" t="s">
        <v>132</v>
      </c>
    </row>
    <row r="231" spans="2:51" s="11" customFormat="1">
      <c r="B231" s="185"/>
      <c r="C231" s="186"/>
      <c r="D231" s="187" t="s">
        <v>140</v>
      </c>
      <c r="E231" s="188" t="s">
        <v>1</v>
      </c>
      <c r="F231" s="189" t="s">
        <v>257</v>
      </c>
      <c r="G231" s="186"/>
      <c r="H231" s="188" t="s">
        <v>1</v>
      </c>
      <c r="I231" s="190"/>
      <c r="J231" s="186"/>
      <c r="K231" s="186"/>
      <c r="L231" s="191"/>
      <c r="M231" s="192"/>
      <c r="N231" s="193"/>
      <c r="O231" s="193"/>
      <c r="P231" s="193"/>
      <c r="Q231" s="193"/>
      <c r="R231" s="193"/>
      <c r="S231" s="193"/>
      <c r="T231" s="194"/>
      <c r="AT231" s="195" t="s">
        <v>140</v>
      </c>
      <c r="AU231" s="195" t="s">
        <v>80</v>
      </c>
      <c r="AV231" s="11" t="s">
        <v>78</v>
      </c>
      <c r="AW231" s="11" t="s">
        <v>32</v>
      </c>
      <c r="AX231" s="11" t="s">
        <v>70</v>
      </c>
      <c r="AY231" s="195" t="s">
        <v>132</v>
      </c>
    </row>
    <row r="232" spans="2:51" s="12" customFormat="1">
      <c r="B232" s="196"/>
      <c r="C232" s="197"/>
      <c r="D232" s="187" t="s">
        <v>140</v>
      </c>
      <c r="E232" s="198" t="s">
        <v>1</v>
      </c>
      <c r="F232" s="199" t="s">
        <v>262</v>
      </c>
      <c r="G232" s="197"/>
      <c r="H232" s="200">
        <v>-102.06</v>
      </c>
      <c r="I232" s="201"/>
      <c r="J232" s="197"/>
      <c r="K232" s="197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140</v>
      </c>
      <c r="AU232" s="206" t="s">
        <v>80</v>
      </c>
      <c r="AV232" s="12" t="s">
        <v>80</v>
      </c>
      <c r="AW232" s="12" t="s">
        <v>32</v>
      </c>
      <c r="AX232" s="12" t="s">
        <v>70</v>
      </c>
      <c r="AY232" s="206" t="s">
        <v>132</v>
      </c>
    </row>
    <row r="233" spans="2:51" s="11" customFormat="1">
      <c r="B233" s="185"/>
      <c r="C233" s="186"/>
      <c r="D233" s="187" t="s">
        <v>140</v>
      </c>
      <c r="E233" s="188" t="s">
        <v>1</v>
      </c>
      <c r="F233" s="189" t="s">
        <v>169</v>
      </c>
      <c r="G233" s="186"/>
      <c r="H233" s="188" t="s">
        <v>1</v>
      </c>
      <c r="I233" s="190"/>
      <c r="J233" s="186"/>
      <c r="K233" s="186"/>
      <c r="L233" s="191"/>
      <c r="M233" s="192"/>
      <c r="N233" s="193"/>
      <c r="O233" s="193"/>
      <c r="P233" s="193"/>
      <c r="Q233" s="193"/>
      <c r="R233" s="193"/>
      <c r="S233" s="193"/>
      <c r="T233" s="194"/>
      <c r="AT233" s="195" t="s">
        <v>140</v>
      </c>
      <c r="AU233" s="195" t="s">
        <v>80</v>
      </c>
      <c r="AV233" s="11" t="s">
        <v>78</v>
      </c>
      <c r="AW233" s="11" t="s">
        <v>32</v>
      </c>
      <c r="AX233" s="11" t="s">
        <v>70</v>
      </c>
      <c r="AY233" s="195" t="s">
        <v>132</v>
      </c>
    </row>
    <row r="234" spans="2:51" s="12" customFormat="1">
      <c r="B234" s="196"/>
      <c r="C234" s="197"/>
      <c r="D234" s="187" t="s">
        <v>140</v>
      </c>
      <c r="E234" s="198" t="s">
        <v>1</v>
      </c>
      <c r="F234" s="199" t="s">
        <v>263</v>
      </c>
      <c r="G234" s="197"/>
      <c r="H234" s="200">
        <v>97.722999999999999</v>
      </c>
      <c r="I234" s="201"/>
      <c r="J234" s="197"/>
      <c r="K234" s="197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140</v>
      </c>
      <c r="AU234" s="206" t="s">
        <v>80</v>
      </c>
      <c r="AV234" s="12" t="s">
        <v>80</v>
      </c>
      <c r="AW234" s="12" t="s">
        <v>32</v>
      </c>
      <c r="AX234" s="12" t="s">
        <v>70</v>
      </c>
      <c r="AY234" s="206" t="s">
        <v>132</v>
      </c>
    </row>
    <row r="235" spans="2:51" s="11" customFormat="1">
      <c r="B235" s="185"/>
      <c r="C235" s="186"/>
      <c r="D235" s="187" t="s">
        <v>140</v>
      </c>
      <c r="E235" s="188" t="s">
        <v>1</v>
      </c>
      <c r="F235" s="189" t="s">
        <v>257</v>
      </c>
      <c r="G235" s="186"/>
      <c r="H235" s="188" t="s">
        <v>1</v>
      </c>
      <c r="I235" s="190"/>
      <c r="J235" s="186"/>
      <c r="K235" s="186"/>
      <c r="L235" s="191"/>
      <c r="M235" s="192"/>
      <c r="N235" s="193"/>
      <c r="O235" s="193"/>
      <c r="P235" s="193"/>
      <c r="Q235" s="193"/>
      <c r="R235" s="193"/>
      <c r="S235" s="193"/>
      <c r="T235" s="194"/>
      <c r="AT235" s="195" t="s">
        <v>140</v>
      </c>
      <c r="AU235" s="195" t="s">
        <v>80</v>
      </c>
      <c r="AV235" s="11" t="s">
        <v>78</v>
      </c>
      <c r="AW235" s="11" t="s">
        <v>32</v>
      </c>
      <c r="AX235" s="11" t="s">
        <v>70</v>
      </c>
      <c r="AY235" s="195" t="s">
        <v>132</v>
      </c>
    </row>
    <row r="236" spans="2:51" s="12" customFormat="1">
      <c r="B236" s="196"/>
      <c r="C236" s="197"/>
      <c r="D236" s="187" t="s">
        <v>140</v>
      </c>
      <c r="E236" s="198" t="s">
        <v>1</v>
      </c>
      <c r="F236" s="199" t="s">
        <v>264</v>
      </c>
      <c r="G236" s="197"/>
      <c r="H236" s="200">
        <v>-4.7039999999999997</v>
      </c>
      <c r="I236" s="201"/>
      <c r="J236" s="197"/>
      <c r="K236" s="197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140</v>
      </c>
      <c r="AU236" s="206" t="s">
        <v>80</v>
      </c>
      <c r="AV236" s="12" t="s">
        <v>80</v>
      </c>
      <c r="AW236" s="12" t="s">
        <v>32</v>
      </c>
      <c r="AX236" s="12" t="s">
        <v>70</v>
      </c>
      <c r="AY236" s="206" t="s">
        <v>132</v>
      </c>
    </row>
    <row r="237" spans="2:51" s="12" customFormat="1">
      <c r="B237" s="196"/>
      <c r="C237" s="197"/>
      <c r="D237" s="187" t="s">
        <v>140</v>
      </c>
      <c r="E237" s="198" t="s">
        <v>1</v>
      </c>
      <c r="F237" s="199" t="s">
        <v>265</v>
      </c>
      <c r="G237" s="197"/>
      <c r="H237" s="200">
        <v>-5.04</v>
      </c>
      <c r="I237" s="201"/>
      <c r="J237" s="197"/>
      <c r="K237" s="197"/>
      <c r="L237" s="202"/>
      <c r="M237" s="203"/>
      <c r="N237" s="204"/>
      <c r="O237" s="204"/>
      <c r="P237" s="204"/>
      <c r="Q237" s="204"/>
      <c r="R237" s="204"/>
      <c r="S237" s="204"/>
      <c r="T237" s="205"/>
      <c r="AT237" s="206" t="s">
        <v>140</v>
      </c>
      <c r="AU237" s="206" t="s">
        <v>80</v>
      </c>
      <c r="AV237" s="12" t="s">
        <v>80</v>
      </c>
      <c r="AW237" s="12" t="s">
        <v>32</v>
      </c>
      <c r="AX237" s="12" t="s">
        <v>70</v>
      </c>
      <c r="AY237" s="206" t="s">
        <v>132</v>
      </c>
    </row>
    <row r="238" spans="2:51" s="12" customFormat="1">
      <c r="B238" s="196"/>
      <c r="C238" s="197"/>
      <c r="D238" s="187" t="s">
        <v>140</v>
      </c>
      <c r="E238" s="198" t="s">
        <v>1</v>
      </c>
      <c r="F238" s="199" t="s">
        <v>266</v>
      </c>
      <c r="G238" s="197"/>
      <c r="H238" s="200">
        <v>-17.010000000000002</v>
      </c>
      <c r="I238" s="201"/>
      <c r="J238" s="197"/>
      <c r="K238" s="197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140</v>
      </c>
      <c r="AU238" s="206" t="s">
        <v>80</v>
      </c>
      <c r="AV238" s="12" t="s">
        <v>80</v>
      </c>
      <c r="AW238" s="12" t="s">
        <v>32</v>
      </c>
      <c r="AX238" s="12" t="s">
        <v>70</v>
      </c>
      <c r="AY238" s="206" t="s">
        <v>132</v>
      </c>
    </row>
    <row r="239" spans="2:51" s="11" customFormat="1">
      <c r="B239" s="185"/>
      <c r="C239" s="186"/>
      <c r="D239" s="187" t="s">
        <v>140</v>
      </c>
      <c r="E239" s="188" t="s">
        <v>1</v>
      </c>
      <c r="F239" s="189" t="s">
        <v>172</v>
      </c>
      <c r="G239" s="186"/>
      <c r="H239" s="188" t="s">
        <v>1</v>
      </c>
      <c r="I239" s="190"/>
      <c r="J239" s="186"/>
      <c r="K239" s="186"/>
      <c r="L239" s="191"/>
      <c r="M239" s="192"/>
      <c r="N239" s="193"/>
      <c r="O239" s="193"/>
      <c r="P239" s="193"/>
      <c r="Q239" s="193"/>
      <c r="R239" s="193"/>
      <c r="S239" s="193"/>
      <c r="T239" s="194"/>
      <c r="AT239" s="195" t="s">
        <v>140</v>
      </c>
      <c r="AU239" s="195" t="s">
        <v>80</v>
      </c>
      <c r="AV239" s="11" t="s">
        <v>78</v>
      </c>
      <c r="AW239" s="11" t="s">
        <v>32</v>
      </c>
      <c r="AX239" s="11" t="s">
        <v>70</v>
      </c>
      <c r="AY239" s="195" t="s">
        <v>132</v>
      </c>
    </row>
    <row r="240" spans="2:51" s="12" customFormat="1">
      <c r="B240" s="196"/>
      <c r="C240" s="197"/>
      <c r="D240" s="187" t="s">
        <v>140</v>
      </c>
      <c r="E240" s="198" t="s">
        <v>1</v>
      </c>
      <c r="F240" s="199" t="s">
        <v>263</v>
      </c>
      <c r="G240" s="197"/>
      <c r="H240" s="200">
        <v>97.722999999999999</v>
      </c>
      <c r="I240" s="201"/>
      <c r="J240" s="197"/>
      <c r="K240" s="197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140</v>
      </c>
      <c r="AU240" s="206" t="s">
        <v>80</v>
      </c>
      <c r="AV240" s="12" t="s">
        <v>80</v>
      </c>
      <c r="AW240" s="12" t="s">
        <v>32</v>
      </c>
      <c r="AX240" s="12" t="s">
        <v>70</v>
      </c>
      <c r="AY240" s="206" t="s">
        <v>132</v>
      </c>
    </row>
    <row r="241" spans="2:65" s="11" customFormat="1">
      <c r="B241" s="185"/>
      <c r="C241" s="186"/>
      <c r="D241" s="187" t="s">
        <v>140</v>
      </c>
      <c r="E241" s="188" t="s">
        <v>1</v>
      </c>
      <c r="F241" s="189" t="s">
        <v>257</v>
      </c>
      <c r="G241" s="186"/>
      <c r="H241" s="188" t="s">
        <v>1</v>
      </c>
      <c r="I241" s="190"/>
      <c r="J241" s="186"/>
      <c r="K241" s="186"/>
      <c r="L241" s="191"/>
      <c r="M241" s="192"/>
      <c r="N241" s="193"/>
      <c r="O241" s="193"/>
      <c r="P241" s="193"/>
      <c r="Q241" s="193"/>
      <c r="R241" s="193"/>
      <c r="S241" s="193"/>
      <c r="T241" s="194"/>
      <c r="AT241" s="195" t="s">
        <v>140</v>
      </c>
      <c r="AU241" s="195" t="s">
        <v>80</v>
      </c>
      <c r="AV241" s="11" t="s">
        <v>78</v>
      </c>
      <c r="AW241" s="11" t="s">
        <v>32</v>
      </c>
      <c r="AX241" s="11" t="s">
        <v>70</v>
      </c>
      <c r="AY241" s="195" t="s">
        <v>132</v>
      </c>
    </row>
    <row r="242" spans="2:65" s="12" customFormat="1">
      <c r="B242" s="196"/>
      <c r="C242" s="197"/>
      <c r="D242" s="187" t="s">
        <v>140</v>
      </c>
      <c r="E242" s="198" t="s">
        <v>1</v>
      </c>
      <c r="F242" s="199" t="s">
        <v>264</v>
      </c>
      <c r="G242" s="197"/>
      <c r="H242" s="200">
        <v>-4.7039999999999997</v>
      </c>
      <c r="I242" s="201"/>
      <c r="J242" s="197"/>
      <c r="K242" s="197"/>
      <c r="L242" s="202"/>
      <c r="M242" s="203"/>
      <c r="N242" s="204"/>
      <c r="O242" s="204"/>
      <c r="P242" s="204"/>
      <c r="Q242" s="204"/>
      <c r="R242" s="204"/>
      <c r="S242" s="204"/>
      <c r="T242" s="205"/>
      <c r="AT242" s="206" t="s">
        <v>140</v>
      </c>
      <c r="AU242" s="206" t="s">
        <v>80</v>
      </c>
      <c r="AV242" s="12" t="s">
        <v>80</v>
      </c>
      <c r="AW242" s="12" t="s">
        <v>32</v>
      </c>
      <c r="AX242" s="12" t="s">
        <v>70</v>
      </c>
      <c r="AY242" s="206" t="s">
        <v>132</v>
      </c>
    </row>
    <row r="243" spans="2:65" s="12" customFormat="1">
      <c r="B243" s="196"/>
      <c r="C243" s="197"/>
      <c r="D243" s="187" t="s">
        <v>140</v>
      </c>
      <c r="E243" s="198" t="s">
        <v>1</v>
      </c>
      <c r="F243" s="199" t="s">
        <v>265</v>
      </c>
      <c r="G243" s="197"/>
      <c r="H243" s="200">
        <v>-5.04</v>
      </c>
      <c r="I243" s="201"/>
      <c r="J243" s="197"/>
      <c r="K243" s="197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140</v>
      </c>
      <c r="AU243" s="206" t="s">
        <v>80</v>
      </c>
      <c r="AV243" s="12" t="s">
        <v>80</v>
      </c>
      <c r="AW243" s="12" t="s">
        <v>32</v>
      </c>
      <c r="AX243" s="12" t="s">
        <v>70</v>
      </c>
      <c r="AY243" s="206" t="s">
        <v>132</v>
      </c>
    </row>
    <row r="244" spans="2:65" s="12" customFormat="1">
      <c r="B244" s="196"/>
      <c r="C244" s="197"/>
      <c r="D244" s="187" t="s">
        <v>140</v>
      </c>
      <c r="E244" s="198" t="s">
        <v>1</v>
      </c>
      <c r="F244" s="199" t="s">
        <v>266</v>
      </c>
      <c r="G244" s="197"/>
      <c r="H244" s="200">
        <v>-17.010000000000002</v>
      </c>
      <c r="I244" s="201"/>
      <c r="J244" s="197"/>
      <c r="K244" s="197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140</v>
      </c>
      <c r="AU244" s="206" t="s">
        <v>80</v>
      </c>
      <c r="AV244" s="12" t="s">
        <v>80</v>
      </c>
      <c r="AW244" s="12" t="s">
        <v>32</v>
      </c>
      <c r="AX244" s="12" t="s">
        <v>70</v>
      </c>
      <c r="AY244" s="206" t="s">
        <v>132</v>
      </c>
    </row>
    <row r="245" spans="2:65" s="13" customFormat="1">
      <c r="B245" s="207"/>
      <c r="C245" s="208"/>
      <c r="D245" s="187" t="s">
        <v>140</v>
      </c>
      <c r="E245" s="209" t="s">
        <v>1</v>
      </c>
      <c r="F245" s="210" t="s">
        <v>143</v>
      </c>
      <c r="G245" s="208"/>
      <c r="H245" s="211">
        <v>544.91600000000005</v>
      </c>
      <c r="I245" s="212"/>
      <c r="J245" s="208"/>
      <c r="K245" s="208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140</v>
      </c>
      <c r="AU245" s="217" t="s">
        <v>80</v>
      </c>
      <c r="AV245" s="13" t="s">
        <v>138</v>
      </c>
      <c r="AW245" s="13" t="s">
        <v>32</v>
      </c>
      <c r="AX245" s="13" t="s">
        <v>78</v>
      </c>
      <c r="AY245" s="217" t="s">
        <v>132</v>
      </c>
    </row>
    <row r="246" spans="2:65" s="1" customFormat="1" ht="16.5" customHeight="1">
      <c r="B246" s="33"/>
      <c r="C246" s="218" t="s">
        <v>267</v>
      </c>
      <c r="D246" s="218" t="s">
        <v>180</v>
      </c>
      <c r="E246" s="219" t="s">
        <v>181</v>
      </c>
      <c r="F246" s="220" t="s">
        <v>182</v>
      </c>
      <c r="G246" s="221" t="s">
        <v>136</v>
      </c>
      <c r="H246" s="222">
        <v>555.81399999999996</v>
      </c>
      <c r="I246" s="223"/>
      <c r="J246" s="224">
        <f>ROUND(I246*H246,2)</f>
        <v>0</v>
      </c>
      <c r="K246" s="220" t="s">
        <v>1</v>
      </c>
      <c r="L246" s="225"/>
      <c r="M246" s="226" t="s">
        <v>1</v>
      </c>
      <c r="N246" s="227" t="s">
        <v>41</v>
      </c>
      <c r="O246" s="59"/>
      <c r="P246" s="182">
        <f>O246*H246</f>
        <v>0</v>
      </c>
      <c r="Q246" s="182">
        <v>2.3999999999999998E-3</v>
      </c>
      <c r="R246" s="182">
        <f>Q246*H246</f>
        <v>1.3339535999999999</v>
      </c>
      <c r="S246" s="182">
        <v>0</v>
      </c>
      <c r="T246" s="183">
        <f>S246*H246</f>
        <v>0</v>
      </c>
      <c r="AR246" s="16" t="s">
        <v>179</v>
      </c>
      <c r="AT246" s="16" t="s">
        <v>180</v>
      </c>
      <c r="AU246" s="16" t="s">
        <v>80</v>
      </c>
      <c r="AY246" s="16" t="s">
        <v>132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6" t="s">
        <v>78</v>
      </c>
      <c r="BK246" s="184">
        <f>ROUND(I246*H246,2)</f>
        <v>0</v>
      </c>
      <c r="BL246" s="16" t="s">
        <v>138</v>
      </c>
      <c r="BM246" s="16" t="s">
        <v>268</v>
      </c>
    </row>
    <row r="247" spans="2:65" s="12" customFormat="1">
      <c r="B247" s="196"/>
      <c r="C247" s="197"/>
      <c r="D247" s="187" t="s">
        <v>140</v>
      </c>
      <c r="E247" s="197"/>
      <c r="F247" s="199" t="s">
        <v>269</v>
      </c>
      <c r="G247" s="197"/>
      <c r="H247" s="200">
        <v>555.81399999999996</v>
      </c>
      <c r="I247" s="201"/>
      <c r="J247" s="197"/>
      <c r="K247" s="197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 t="s">
        <v>140</v>
      </c>
      <c r="AU247" s="206" t="s">
        <v>80</v>
      </c>
      <c r="AV247" s="12" t="s">
        <v>80</v>
      </c>
      <c r="AW247" s="12" t="s">
        <v>4</v>
      </c>
      <c r="AX247" s="12" t="s">
        <v>78</v>
      </c>
      <c r="AY247" s="206" t="s">
        <v>132</v>
      </c>
    </row>
    <row r="248" spans="2:65" s="1" customFormat="1" ht="22.5" customHeight="1">
      <c r="B248" s="33"/>
      <c r="C248" s="173" t="s">
        <v>270</v>
      </c>
      <c r="D248" s="173" t="s">
        <v>133</v>
      </c>
      <c r="E248" s="174" t="s">
        <v>249</v>
      </c>
      <c r="F248" s="175" t="s">
        <v>250</v>
      </c>
      <c r="G248" s="176" t="s">
        <v>136</v>
      </c>
      <c r="H248" s="177">
        <v>67.474999999999994</v>
      </c>
      <c r="I248" s="178"/>
      <c r="J248" s="179">
        <f>ROUND(I248*H248,2)</f>
        <v>0</v>
      </c>
      <c r="K248" s="175" t="s">
        <v>137</v>
      </c>
      <c r="L248" s="37"/>
      <c r="M248" s="180" t="s">
        <v>1</v>
      </c>
      <c r="N248" s="181" t="s">
        <v>41</v>
      </c>
      <c r="O248" s="59"/>
      <c r="P248" s="182">
        <f>O248*H248</f>
        <v>0</v>
      </c>
      <c r="Q248" s="182">
        <v>8.5000000000000006E-3</v>
      </c>
      <c r="R248" s="182">
        <f>Q248*H248</f>
        <v>0.57353750000000003</v>
      </c>
      <c r="S248" s="182">
        <v>0</v>
      </c>
      <c r="T248" s="183">
        <f>S248*H248</f>
        <v>0</v>
      </c>
      <c r="AR248" s="16" t="s">
        <v>138</v>
      </c>
      <c r="AT248" s="16" t="s">
        <v>133</v>
      </c>
      <c r="AU248" s="16" t="s">
        <v>80</v>
      </c>
      <c r="AY248" s="16" t="s">
        <v>132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6" t="s">
        <v>78</v>
      </c>
      <c r="BK248" s="184">
        <f>ROUND(I248*H248,2)</f>
        <v>0</v>
      </c>
      <c r="BL248" s="16" t="s">
        <v>138</v>
      </c>
      <c r="BM248" s="16" t="s">
        <v>271</v>
      </c>
    </row>
    <row r="249" spans="2:65" s="11" customFormat="1">
      <c r="B249" s="185"/>
      <c r="C249" s="186"/>
      <c r="D249" s="187" t="s">
        <v>140</v>
      </c>
      <c r="E249" s="188" t="s">
        <v>1</v>
      </c>
      <c r="F249" s="189" t="s">
        <v>272</v>
      </c>
      <c r="G249" s="186"/>
      <c r="H249" s="188" t="s">
        <v>1</v>
      </c>
      <c r="I249" s="190"/>
      <c r="J249" s="186"/>
      <c r="K249" s="186"/>
      <c r="L249" s="191"/>
      <c r="M249" s="192"/>
      <c r="N249" s="193"/>
      <c r="O249" s="193"/>
      <c r="P249" s="193"/>
      <c r="Q249" s="193"/>
      <c r="R249" s="193"/>
      <c r="S249" s="193"/>
      <c r="T249" s="194"/>
      <c r="AT249" s="195" t="s">
        <v>140</v>
      </c>
      <c r="AU249" s="195" t="s">
        <v>80</v>
      </c>
      <c r="AV249" s="11" t="s">
        <v>78</v>
      </c>
      <c r="AW249" s="11" t="s">
        <v>32</v>
      </c>
      <c r="AX249" s="11" t="s">
        <v>70</v>
      </c>
      <c r="AY249" s="195" t="s">
        <v>132</v>
      </c>
    </row>
    <row r="250" spans="2:65" s="11" customFormat="1">
      <c r="B250" s="185"/>
      <c r="C250" s="186"/>
      <c r="D250" s="187" t="s">
        <v>140</v>
      </c>
      <c r="E250" s="188" t="s">
        <v>1</v>
      </c>
      <c r="F250" s="189" t="s">
        <v>273</v>
      </c>
      <c r="G250" s="186"/>
      <c r="H250" s="188" t="s">
        <v>1</v>
      </c>
      <c r="I250" s="190"/>
      <c r="J250" s="186"/>
      <c r="K250" s="186"/>
      <c r="L250" s="191"/>
      <c r="M250" s="192"/>
      <c r="N250" s="193"/>
      <c r="O250" s="193"/>
      <c r="P250" s="193"/>
      <c r="Q250" s="193"/>
      <c r="R250" s="193"/>
      <c r="S250" s="193"/>
      <c r="T250" s="194"/>
      <c r="AT250" s="195" t="s">
        <v>140</v>
      </c>
      <c r="AU250" s="195" t="s">
        <v>80</v>
      </c>
      <c r="AV250" s="11" t="s">
        <v>78</v>
      </c>
      <c r="AW250" s="11" t="s">
        <v>32</v>
      </c>
      <c r="AX250" s="11" t="s">
        <v>70</v>
      </c>
      <c r="AY250" s="195" t="s">
        <v>132</v>
      </c>
    </row>
    <row r="251" spans="2:65" s="11" customFormat="1">
      <c r="B251" s="185"/>
      <c r="C251" s="186"/>
      <c r="D251" s="187" t="s">
        <v>140</v>
      </c>
      <c r="E251" s="188" t="s">
        <v>1</v>
      </c>
      <c r="F251" s="189" t="s">
        <v>166</v>
      </c>
      <c r="G251" s="186"/>
      <c r="H251" s="188" t="s">
        <v>1</v>
      </c>
      <c r="I251" s="190"/>
      <c r="J251" s="186"/>
      <c r="K251" s="186"/>
      <c r="L251" s="191"/>
      <c r="M251" s="192"/>
      <c r="N251" s="193"/>
      <c r="O251" s="193"/>
      <c r="P251" s="193"/>
      <c r="Q251" s="193"/>
      <c r="R251" s="193"/>
      <c r="S251" s="193"/>
      <c r="T251" s="194"/>
      <c r="AT251" s="195" t="s">
        <v>140</v>
      </c>
      <c r="AU251" s="195" t="s">
        <v>80</v>
      </c>
      <c r="AV251" s="11" t="s">
        <v>78</v>
      </c>
      <c r="AW251" s="11" t="s">
        <v>32</v>
      </c>
      <c r="AX251" s="11" t="s">
        <v>70</v>
      </c>
      <c r="AY251" s="195" t="s">
        <v>132</v>
      </c>
    </row>
    <row r="252" spans="2:65" s="12" customFormat="1">
      <c r="B252" s="196"/>
      <c r="C252" s="197"/>
      <c r="D252" s="187" t="s">
        <v>140</v>
      </c>
      <c r="E252" s="198" t="s">
        <v>1</v>
      </c>
      <c r="F252" s="199" t="s">
        <v>274</v>
      </c>
      <c r="G252" s="197"/>
      <c r="H252" s="200">
        <v>30.847999999999999</v>
      </c>
      <c r="I252" s="201"/>
      <c r="J252" s="197"/>
      <c r="K252" s="197"/>
      <c r="L252" s="202"/>
      <c r="M252" s="203"/>
      <c r="N252" s="204"/>
      <c r="O252" s="204"/>
      <c r="P252" s="204"/>
      <c r="Q252" s="204"/>
      <c r="R252" s="204"/>
      <c r="S252" s="204"/>
      <c r="T252" s="205"/>
      <c r="AT252" s="206" t="s">
        <v>140</v>
      </c>
      <c r="AU252" s="206" t="s">
        <v>80</v>
      </c>
      <c r="AV252" s="12" t="s">
        <v>80</v>
      </c>
      <c r="AW252" s="12" t="s">
        <v>32</v>
      </c>
      <c r="AX252" s="12" t="s">
        <v>70</v>
      </c>
      <c r="AY252" s="206" t="s">
        <v>132</v>
      </c>
    </row>
    <row r="253" spans="2:65" s="12" customFormat="1">
      <c r="B253" s="196"/>
      <c r="C253" s="197"/>
      <c r="D253" s="187" t="s">
        <v>140</v>
      </c>
      <c r="E253" s="198" t="s">
        <v>1</v>
      </c>
      <c r="F253" s="199" t="s">
        <v>275</v>
      </c>
      <c r="G253" s="197"/>
      <c r="H253" s="200">
        <v>-5.1680000000000001</v>
      </c>
      <c r="I253" s="201"/>
      <c r="J253" s="197"/>
      <c r="K253" s="197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140</v>
      </c>
      <c r="AU253" s="206" t="s">
        <v>80</v>
      </c>
      <c r="AV253" s="12" t="s">
        <v>80</v>
      </c>
      <c r="AW253" s="12" t="s">
        <v>32</v>
      </c>
      <c r="AX253" s="12" t="s">
        <v>70</v>
      </c>
      <c r="AY253" s="206" t="s">
        <v>132</v>
      </c>
    </row>
    <row r="254" spans="2:65" s="11" customFormat="1">
      <c r="B254" s="185"/>
      <c r="C254" s="186"/>
      <c r="D254" s="187" t="s">
        <v>140</v>
      </c>
      <c r="E254" s="188" t="s">
        <v>1</v>
      </c>
      <c r="F254" s="189" t="s">
        <v>257</v>
      </c>
      <c r="G254" s="186"/>
      <c r="H254" s="188" t="s">
        <v>1</v>
      </c>
      <c r="I254" s="190"/>
      <c r="J254" s="186"/>
      <c r="K254" s="186"/>
      <c r="L254" s="191"/>
      <c r="M254" s="192"/>
      <c r="N254" s="193"/>
      <c r="O254" s="193"/>
      <c r="P254" s="193"/>
      <c r="Q254" s="193"/>
      <c r="R254" s="193"/>
      <c r="S254" s="193"/>
      <c r="T254" s="194"/>
      <c r="AT254" s="195" t="s">
        <v>140</v>
      </c>
      <c r="AU254" s="195" t="s">
        <v>80</v>
      </c>
      <c r="AV254" s="11" t="s">
        <v>78</v>
      </c>
      <c r="AW254" s="11" t="s">
        <v>32</v>
      </c>
      <c r="AX254" s="11" t="s">
        <v>70</v>
      </c>
      <c r="AY254" s="195" t="s">
        <v>132</v>
      </c>
    </row>
    <row r="255" spans="2:65" s="12" customFormat="1">
      <c r="B255" s="196"/>
      <c r="C255" s="197"/>
      <c r="D255" s="187" t="s">
        <v>140</v>
      </c>
      <c r="E255" s="198" t="s">
        <v>1</v>
      </c>
      <c r="F255" s="199" t="s">
        <v>276</v>
      </c>
      <c r="G255" s="197"/>
      <c r="H255" s="200">
        <v>-0.6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140</v>
      </c>
      <c r="AU255" s="206" t="s">
        <v>80</v>
      </c>
      <c r="AV255" s="12" t="s">
        <v>80</v>
      </c>
      <c r="AW255" s="12" t="s">
        <v>32</v>
      </c>
      <c r="AX255" s="12" t="s">
        <v>70</v>
      </c>
      <c r="AY255" s="206" t="s">
        <v>132</v>
      </c>
    </row>
    <row r="256" spans="2:65" s="12" customFormat="1">
      <c r="B256" s="196"/>
      <c r="C256" s="197"/>
      <c r="D256" s="187" t="s">
        <v>140</v>
      </c>
      <c r="E256" s="198" t="s">
        <v>1</v>
      </c>
      <c r="F256" s="199" t="s">
        <v>277</v>
      </c>
      <c r="G256" s="197"/>
      <c r="H256" s="200">
        <v>-0.84</v>
      </c>
      <c r="I256" s="201"/>
      <c r="J256" s="197"/>
      <c r="K256" s="197"/>
      <c r="L256" s="202"/>
      <c r="M256" s="203"/>
      <c r="N256" s="204"/>
      <c r="O256" s="204"/>
      <c r="P256" s="204"/>
      <c r="Q256" s="204"/>
      <c r="R256" s="204"/>
      <c r="S256" s="204"/>
      <c r="T256" s="205"/>
      <c r="AT256" s="206" t="s">
        <v>140</v>
      </c>
      <c r="AU256" s="206" t="s">
        <v>80</v>
      </c>
      <c r="AV256" s="12" t="s">
        <v>80</v>
      </c>
      <c r="AW256" s="12" t="s">
        <v>32</v>
      </c>
      <c r="AX256" s="12" t="s">
        <v>70</v>
      </c>
      <c r="AY256" s="206" t="s">
        <v>132</v>
      </c>
    </row>
    <row r="257" spans="2:51" s="12" customFormat="1">
      <c r="B257" s="196"/>
      <c r="C257" s="197"/>
      <c r="D257" s="187" t="s">
        <v>140</v>
      </c>
      <c r="E257" s="198" t="s">
        <v>1</v>
      </c>
      <c r="F257" s="199" t="s">
        <v>278</v>
      </c>
      <c r="G257" s="197"/>
      <c r="H257" s="200">
        <v>-0.40500000000000003</v>
      </c>
      <c r="I257" s="201"/>
      <c r="J257" s="197"/>
      <c r="K257" s="197"/>
      <c r="L257" s="202"/>
      <c r="M257" s="203"/>
      <c r="N257" s="204"/>
      <c r="O257" s="204"/>
      <c r="P257" s="204"/>
      <c r="Q257" s="204"/>
      <c r="R257" s="204"/>
      <c r="S257" s="204"/>
      <c r="T257" s="205"/>
      <c r="AT257" s="206" t="s">
        <v>140</v>
      </c>
      <c r="AU257" s="206" t="s">
        <v>80</v>
      </c>
      <c r="AV257" s="12" t="s">
        <v>80</v>
      </c>
      <c r="AW257" s="12" t="s">
        <v>32</v>
      </c>
      <c r="AX257" s="12" t="s">
        <v>70</v>
      </c>
      <c r="AY257" s="206" t="s">
        <v>132</v>
      </c>
    </row>
    <row r="258" spans="2:51" s="12" customFormat="1">
      <c r="B258" s="196"/>
      <c r="C258" s="197"/>
      <c r="D258" s="187" t="s">
        <v>140</v>
      </c>
      <c r="E258" s="198" t="s">
        <v>1</v>
      </c>
      <c r="F258" s="199" t="s">
        <v>279</v>
      </c>
      <c r="G258" s="197"/>
      <c r="H258" s="200">
        <v>-1.68</v>
      </c>
      <c r="I258" s="201"/>
      <c r="J258" s="197"/>
      <c r="K258" s="197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140</v>
      </c>
      <c r="AU258" s="206" t="s">
        <v>80</v>
      </c>
      <c r="AV258" s="12" t="s">
        <v>80</v>
      </c>
      <c r="AW258" s="12" t="s">
        <v>32</v>
      </c>
      <c r="AX258" s="12" t="s">
        <v>70</v>
      </c>
      <c r="AY258" s="206" t="s">
        <v>132</v>
      </c>
    </row>
    <row r="259" spans="2:51" s="11" customFormat="1">
      <c r="B259" s="185"/>
      <c r="C259" s="186"/>
      <c r="D259" s="187" t="s">
        <v>140</v>
      </c>
      <c r="E259" s="188" t="s">
        <v>1</v>
      </c>
      <c r="F259" s="189" t="s">
        <v>236</v>
      </c>
      <c r="G259" s="186"/>
      <c r="H259" s="188" t="s">
        <v>1</v>
      </c>
      <c r="I259" s="190"/>
      <c r="J259" s="186"/>
      <c r="K259" s="186"/>
      <c r="L259" s="191"/>
      <c r="M259" s="192"/>
      <c r="N259" s="193"/>
      <c r="O259" s="193"/>
      <c r="P259" s="193"/>
      <c r="Q259" s="193"/>
      <c r="R259" s="193"/>
      <c r="S259" s="193"/>
      <c r="T259" s="194"/>
      <c r="AT259" s="195" t="s">
        <v>140</v>
      </c>
      <c r="AU259" s="195" t="s">
        <v>80</v>
      </c>
      <c r="AV259" s="11" t="s">
        <v>78</v>
      </c>
      <c r="AW259" s="11" t="s">
        <v>32</v>
      </c>
      <c r="AX259" s="11" t="s">
        <v>70</v>
      </c>
      <c r="AY259" s="195" t="s">
        <v>132</v>
      </c>
    </row>
    <row r="260" spans="2:51" s="12" customFormat="1">
      <c r="B260" s="196"/>
      <c r="C260" s="197"/>
      <c r="D260" s="187" t="s">
        <v>140</v>
      </c>
      <c r="E260" s="198" t="s">
        <v>1</v>
      </c>
      <c r="F260" s="199" t="s">
        <v>280</v>
      </c>
      <c r="G260" s="197"/>
      <c r="H260" s="200">
        <v>28.88</v>
      </c>
      <c r="I260" s="201"/>
      <c r="J260" s="197"/>
      <c r="K260" s="197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140</v>
      </c>
      <c r="AU260" s="206" t="s">
        <v>80</v>
      </c>
      <c r="AV260" s="12" t="s">
        <v>80</v>
      </c>
      <c r="AW260" s="12" t="s">
        <v>32</v>
      </c>
      <c r="AX260" s="12" t="s">
        <v>70</v>
      </c>
      <c r="AY260" s="206" t="s">
        <v>132</v>
      </c>
    </row>
    <row r="261" spans="2:51" s="12" customFormat="1">
      <c r="B261" s="196"/>
      <c r="C261" s="197"/>
      <c r="D261" s="187" t="s">
        <v>140</v>
      </c>
      <c r="E261" s="198" t="s">
        <v>1</v>
      </c>
      <c r="F261" s="199" t="s">
        <v>281</v>
      </c>
      <c r="G261" s="197"/>
      <c r="H261" s="200">
        <v>4</v>
      </c>
      <c r="I261" s="201"/>
      <c r="J261" s="197"/>
      <c r="K261" s="197"/>
      <c r="L261" s="202"/>
      <c r="M261" s="203"/>
      <c r="N261" s="204"/>
      <c r="O261" s="204"/>
      <c r="P261" s="204"/>
      <c r="Q261" s="204"/>
      <c r="R261" s="204"/>
      <c r="S261" s="204"/>
      <c r="T261" s="205"/>
      <c r="AT261" s="206" t="s">
        <v>140</v>
      </c>
      <c r="AU261" s="206" t="s">
        <v>80</v>
      </c>
      <c r="AV261" s="12" t="s">
        <v>80</v>
      </c>
      <c r="AW261" s="12" t="s">
        <v>32</v>
      </c>
      <c r="AX261" s="12" t="s">
        <v>70</v>
      </c>
      <c r="AY261" s="206" t="s">
        <v>132</v>
      </c>
    </row>
    <row r="262" spans="2:51" s="11" customFormat="1">
      <c r="B262" s="185"/>
      <c r="C262" s="186"/>
      <c r="D262" s="187" t="s">
        <v>140</v>
      </c>
      <c r="E262" s="188" t="s">
        <v>1</v>
      </c>
      <c r="F262" s="189" t="s">
        <v>257</v>
      </c>
      <c r="G262" s="186"/>
      <c r="H262" s="188" t="s">
        <v>1</v>
      </c>
      <c r="I262" s="190"/>
      <c r="J262" s="186"/>
      <c r="K262" s="186"/>
      <c r="L262" s="191"/>
      <c r="M262" s="192"/>
      <c r="N262" s="193"/>
      <c r="O262" s="193"/>
      <c r="P262" s="193"/>
      <c r="Q262" s="193"/>
      <c r="R262" s="193"/>
      <c r="S262" s="193"/>
      <c r="T262" s="194"/>
      <c r="AT262" s="195" t="s">
        <v>140</v>
      </c>
      <c r="AU262" s="195" t="s">
        <v>80</v>
      </c>
      <c r="AV262" s="11" t="s">
        <v>78</v>
      </c>
      <c r="AW262" s="11" t="s">
        <v>32</v>
      </c>
      <c r="AX262" s="11" t="s">
        <v>70</v>
      </c>
      <c r="AY262" s="195" t="s">
        <v>132</v>
      </c>
    </row>
    <row r="263" spans="2:51" s="12" customFormat="1">
      <c r="B263" s="196"/>
      <c r="C263" s="197"/>
      <c r="D263" s="187" t="s">
        <v>140</v>
      </c>
      <c r="E263" s="198" t="s">
        <v>1</v>
      </c>
      <c r="F263" s="199" t="s">
        <v>282</v>
      </c>
      <c r="G263" s="197"/>
      <c r="H263" s="200">
        <v>-0.72</v>
      </c>
      <c r="I263" s="201"/>
      <c r="J263" s="197"/>
      <c r="K263" s="197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140</v>
      </c>
      <c r="AU263" s="206" t="s">
        <v>80</v>
      </c>
      <c r="AV263" s="12" t="s">
        <v>80</v>
      </c>
      <c r="AW263" s="12" t="s">
        <v>32</v>
      </c>
      <c r="AX263" s="12" t="s">
        <v>70</v>
      </c>
      <c r="AY263" s="206" t="s">
        <v>132</v>
      </c>
    </row>
    <row r="264" spans="2:51" s="12" customFormat="1">
      <c r="B264" s="196"/>
      <c r="C264" s="197"/>
      <c r="D264" s="187" t="s">
        <v>140</v>
      </c>
      <c r="E264" s="198" t="s">
        <v>1</v>
      </c>
      <c r="F264" s="199" t="s">
        <v>283</v>
      </c>
      <c r="G264" s="197"/>
      <c r="H264" s="200">
        <v>-1.6</v>
      </c>
      <c r="I264" s="201"/>
      <c r="J264" s="197"/>
      <c r="K264" s="197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140</v>
      </c>
      <c r="AU264" s="206" t="s">
        <v>80</v>
      </c>
      <c r="AV264" s="12" t="s">
        <v>80</v>
      </c>
      <c r="AW264" s="12" t="s">
        <v>32</v>
      </c>
      <c r="AX264" s="12" t="s">
        <v>70</v>
      </c>
      <c r="AY264" s="206" t="s">
        <v>132</v>
      </c>
    </row>
    <row r="265" spans="2:51" s="11" customFormat="1">
      <c r="B265" s="185"/>
      <c r="C265" s="186"/>
      <c r="D265" s="187" t="s">
        <v>140</v>
      </c>
      <c r="E265" s="188" t="s">
        <v>1</v>
      </c>
      <c r="F265" s="189" t="s">
        <v>169</v>
      </c>
      <c r="G265" s="186"/>
      <c r="H265" s="188" t="s">
        <v>1</v>
      </c>
      <c r="I265" s="190"/>
      <c r="J265" s="186"/>
      <c r="K265" s="186"/>
      <c r="L265" s="191"/>
      <c r="M265" s="192"/>
      <c r="N265" s="193"/>
      <c r="O265" s="193"/>
      <c r="P265" s="193"/>
      <c r="Q265" s="193"/>
      <c r="R265" s="193"/>
      <c r="S265" s="193"/>
      <c r="T265" s="194"/>
      <c r="AT265" s="195" t="s">
        <v>140</v>
      </c>
      <c r="AU265" s="195" t="s">
        <v>80</v>
      </c>
      <c r="AV265" s="11" t="s">
        <v>78</v>
      </c>
      <c r="AW265" s="11" t="s">
        <v>32</v>
      </c>
      <c r="AX265" s="11" t="s">
        <v>70</v>
      </c>
      <c r="AY265" s="195" t="s">
        <v>132</v>
      </c>
    </row>
    <row r="266" spans="2:51" s="12" customFormat="1">
      <c r="B266" s="196"/>
      <c r="C266" s="197"/>
      <c r="D266" s="187" t="s">
        <v>140</v>
      </c>
      <c r="E266" s="198" t="s">
        <v>1</v>
      </c>
      <c r="F266" s="199" t="s">
        <v>284</v>
      </c>
      <c r="G266" s="197"/>
      <c r="H266" s="200">
        <v>7.56</v>
      </c>
      <c r="I266" s="201"/>
      <c r="J266" s="197"/>
      <c r="K266" s="197"/>
      <c r="L266" s="202"/>
      <c r="M266" s="203"/>
      <c r="N266" s="204"/>
      <c r="O266" s="204"/>
      <c r="P266" s="204"/>
      <c r="Q266" s="204"/>
      <c r="R266" s="204"/>
      <c r="S266" s="204"/>
      <c r="T266" s="205"/>
      <c r="AT266" s="206" t="s">
        <v>140</v>
      </c>
      <c r="AU266" s="206" t="s">
        <v>80</v>
      </c>
      <c r="AV266" s="12" t="s">
        <v>80</v>
      </c>
      <c r="AW266" s="12" t="s">
        <v>32</v>
      </c>
      <c r="AX266" s="12" t="s">
        <v>70</v>
      </c>
      <c r="AY266" s="206" t="s">
        <v>132</v>
      </c>
    </row>
    <row r="267" spans="2:51" s="11" customFormat="1">
      <c r="B267" s="185"/>
      <c r="C267" s="186"/>
      <c r="D267" s="187" t="s">
        <v>140</v>
      </c>
      <c r="E267" s="188" t="s">
        <v>1</v>
      </c>
      <c r="F267" s="189" t="s">
        <v>257</v>
      </c>
      <c r="G267" s="186"/>
      <c r="H267" s="188" t="s">
        <v>1</v>
      </c>
      <c r="I267" s="190"/>
      <c r="J267" s="186"/>
      <c r="K267" s="186"/>
      <c r="L267" s="191"/>
      <c r="M267" s="192"/>
      <c r="N267" s="193"/>
      <c r="O267" s="193"/>
      <c r="P267" s="193"/>
      <c r="Q267" s="193"/>
      <c r="R267" s="193"/>
      <c r="S267" s="193"/>
      <c r="T267" s="194"/>
      <c r="AT267" s="195" t="s">
        <v>140</v>
      </c>
      <c r="AU267" s="195" t="s">
        <v>80</v>
      </c>
      <c r="AV267" s="11" t="s">
        <v>78</v>
      </c>
      <c r="AW267" s="11" t="s">
        <v>32</v>
      </c>
      <c r="AX267" s="11" t="s">
        <v>70</v>
      </c>
      <c r="AY267" s="195" t="s">
        <v>132</v>
      </c>
    </row>
    <row r="268" spans="2:51" s="12" customFormat="1">
      <c r="B268" s="196"/>
      <c r="C268" s="197"/>
      <c r="D268" s="187" t="s">
        <v>140</v>
      </c>
      <c r="E268" s="198" t="s">
        <v>1</v>
      </c>
      <c r="F268" s="199" t="s">
        <v>285</v>
      </c>
      <c r="G268" s="197"/>
      <c r="H268" s="200">
        <v>-0.12</v>
      </c>
      <c r="I268" s="201"/>
      <c r="J268" s="197"/>
      <c r="K268" s="197"/>
      <c r="L268" s="202"/>
      <c r="M268" s="203"/>
      <c r="N268" s="204"/>
      <c r="O268" s="204"/>
      <c r="P268" s="204"/>
      <c r="Q268" s="204"/>
      <c r="R268" s="204"/>
      <c r="S268" s="204"/>
      <c r="T268" s="205"/>
      <c r="AT268" s="206" t="s">
        <v>140</v>
      </c>
      <c r="AU268" s="206" t="s">
        <v>80</v>
      </c>
      <c r="AV268" s="12" t="s">
        <v>80</v>
      </c>
      <c r="AW268" s="12" t="s">
        <v>32</v>
      </c>
      <c r="AX268" s="12" t="s">
        <v>70</v>
      </c>
      <c r="AY268" s="206" t="s">
        <v>132</v>
      </c>
    </row>
    <row r="269" spans="2:51" s="11" customFormat="1">
      <c r="B269" s="185"/>
      <c r="C269" s="186"/>
      <c r="D269" s="187" t="s">
        <v>140</v>
      </c>
      <c r="E269" s="188" t="s">
        <v>1</v>
      </c>
      <c r="F269" s="189" t="s">
        <v>172</v>
      </c>
      <c r="G269" s="186"/>
      <c r="H269" s="188" t="s">
        <v>1</v>
      </c>
      <c r="I269" s="190"/>
      <c r="J269" s="186"/>
      <c r="K269" s="186"/>
      <c r="L269" s="191"/>
      <c r="M269" s="192"/>
      <c r="N269" s="193"/>
      <c r="O269" s="193"/>
      <c r="P269" s="193"/>
      <c r="Q269" s="193"/>
      <c r="R269" s="193"/>
      <c r="S269" s="193"/>
      <c r="T269" s="194"/>
      <c r="AT269" s="195" t="s">
        <v>140</v>
      </c>
      <c r="AU269" s="195" t="s">
        <v>80</v>
      </c>
      <c r="AV269" s="11" t="s">
        <v>78</v>
      </c>
      <c r="AW269" s="11" t="s">
        <v>32</v>
      </c>
      <c r="AX269" s="11" t="s">
        <v>70</v>
      </c>
      <c r="AY269" s="195" t="s">
        <v>132</v>
      </c>
    </row>
    <row r="270" spans="2:51" s="12" customFormat="1">
      <c r="B270" s="196"/>
      <c r="C270" s="197"/>
      <c r="D270" s="187" t="s">
        <v>140</v>
      </c>
      <c r="E270" s="198" t="s">
        <v>1</v>
      </c>
      <c r="F270" s="199" t="s">
        <v>284</v>
      </c>
      <c r="G270" s="197"/>
      <c r="H270" s="200">
        <v>7.56</v>
      </c>
      <c r="I270" s="201"/>
      <c r="J270" s="197"/>
      <c r="K270" s="197"/>
      <c r="L270" s="202"/>
      <c r="M270" s="203"/>
      <c r="N270" s="204"/>
      <c r="O270" s="204"/>
      <c r="P270" s="204"/>
      <c r="Q270" s="204"/>
      <c r="R270" s="204"/>
      <c r="S270" s="204"/>
      <c r="T270" s="205"/>
      <c r="AT270" s="206" t="s">
        <v>140</v>
      </c>
      <c r="AU270" s="206" t="s">
        <v>80</v>
      </c>
      <c r="AV270" s="12" t="s">
        <v>80</v>
      </c>
      <c r="AW270" s="12" t="s">
        <v>32</v>
      </c>
      <c r="AX270" s="12" t="s">
        <v>70</v>
      </c>
      <c r="AY270" s="206" t="s">
        <v>132</v>
      </c>
    </row>
    <row r="271" spans="2:51" s="11" customFormat="1">
      <c r="B271" s="185"/>
      <c r="C271" s="186"/>
      <c r="D271" s="187" t="s">
        <v>140</v>
      </c>
      <c r="E271" s="188" t="s">
        <v>1</v>
      </c>
      <c r="F271" s="189" t="s">
        <v>257</v>
      </c>
      <c r="G271" s="186"/>
      <c r="H271" s="188" t="s">
        <v>1</v>
      </c>
      <c r="I271" s="190"/>
      <c r="J271" s="186"/>
      <c r="K271" s="186"/>
      <c r="L271" s="191"/>
      <c r="M271" s="192"/>
      <c r="N271" s="193"/>
      <c r="O271" s="193"/>
      <c r="P271" s="193"/>
      <c r="Q271" s="193"/>
      <c r="R271" s="193"/>
      <c r="S271" s="193"/>
      <c r="T271" s="194"/>
      <c r="AT271" s="195" t="s">
        <v>140</v>
      </c>
      <c r="AU271" s="195" t="s">
        <v>80</v>
      </c>
      <c r="AV271" s="11" t="s">
        <v>78</v>
      </c>
      <c r="AW271" s="11" t="s">
        <v>32</v>
      </c>
      <c r="AX271" s="11" t="s">
        <v>70</v>
      </c>
      <c r="AY271" s="195" t="s">
        <v>132</v>
      </c>
    </row>
    <row r="272" spans="2:51" s="12" customFormat="1">
      <c r="B272" s="196"/>
      <c r="C272" s="197"/>
      <c r="D272" s="187" t="s">
        <v>140</v>
      </c>
      <c r="E272" s="198" t="s">
        <v>1</v>
      </c>
      <c r="F272" s="199" t="s">
        <v>286</v>
      </c>
      <c r="G272" s="197"/>
      <c r="H272" s="200">
        <v>-0.24</v>
      </c>
      <c r="I272" s="201"/>
      <c r="J272" s="197"/>
      <c r="K272" s="197"/>
      <c r="L272" s="202"/>
      <c r="M272" s="203"/>
      <c r="N272" s="204"/>
      <c r="O272" s="204"/>
      <c r="P272" s="204"/>
      <c r="Q272" s="204"/>
      <c r="R272" s="204"/>
      <c r="S272" s="204"/>
      <c r="T272" s="205"/>
      <c r="AT272" s="206" t="s">
        <v>140</v>
      </c>
      <c r="AU272" s="206" t="s">
        <v>80</v>
      </c>
      <c r="AV272" s="12" t="s">
        <v>80</v>
      </c>
      <c r="AW272" s="12" t="s">
        <v>32</v>
      </c>
      <c r="AX272" s="12" t="s">
        <v>70</v>
      </c>
      <c r="AY272" s="206" t="s">
        <v>132</v>
      </c>
    </row>
    <row r="273" spans="2:65" s="13" customFormat="1">
      <c r="B273" s="207"/>
      <c r="C273" s="208"/>
      <c r="D273" s="187" t="s">
        <v>140</v>
      </c>
      <c r="E273" s="209" t="s">
        <v>1</v>
      </c>
      <c r="F273" s="210" t="s">
        <v>143</v>
      </c>
      <c r="G273" s="208"/>
      <c r="H273" s="211">
        <v>67.474999999999994</v>
      </c>
      <c r="I273" s="212"/>
      <c r="J273" s="208"/>
      <c r="K273" s="208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140</v>
      </c>
      <c r="AU273" s="217" t="s">
        <v>80</v>
      </c>
      <c r="AV273" s="13" t="s">
        <v>138</v>
      </c>
      <c r="AW273" s="13" t="s">
        <v>32</v>
      </c>
      <c r="AX273" s="13" t="s">
        <v>78</v>
      </c>
      <c r="AY273" s="217" t="s">
        <v>132</v>
      </c>
    </row>
    <row r="274" spans="2:65" s="1" customFormat="1" ht="16.5" customHeight="1">
      <c r="B274" s="33"/>
      <c r="C274" s="218" t="s">
        <v>287</v>
      </c>
      <c r="D274" s="218" t="s">
        <v>180</v>
      </c>
      <c r="E274" s="219" t="s">
        <v>288</v>
      </c>
      <c r="F274" s="220" t="s">
        <v>289</v>
      </c>
      <c r="G274" s="221" t="s">
        <v>136</v>
      </c>
      <c r="H274" s="222">
        <v>68.825000000000003</v>
      </c>
      <c r="I274" s="223"/>
      <c r="J274" s="224">
        <f>ROUND(I274*H274,2)</f>
        <v>0</v>
      </c>
      <c r="K274" s="220" t="s">
        <v>137</v>
      </c>
      <c r="L274" s="225"/>
      <c r="M274" s="226" t="s">
        <v>1</v>
      </c>
      <c r="N274" s="227" t="s">
        <v>41</v>
      </c>
      <c r="O274" s="59"/>
      <c r="P274" s="182">
        <f>O274*H274</f>
        <v>0</v>
      </c>
      <c r="Q274" s="182">
        <v>4.1000000000000003E-3</v>
      </c>
      <c r="R274" s="182">
        <f>Q274*H274</f>
        <v>0.28218250000000006</v>
      </c>
      <c r="S274" s="182">
        <v>0</v>
      </c>
      <c r="T274" s="183">
        <f>S274*H274</f>
        <v>0</v>
      </c>
      <c r="AR274" s="16" t="s">
        <v>179</v>
      </c>
      <c r="AT274" s="16" t="s">
        <v>180</v>
      </c>
      <c r="AU274" s="16" t="s">
        <v>80</v>
      </c>
      <c r="AY274" s="16" t="s">
        <v>132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6" t="s">
        <v>78</v>
      </c>
      <c r="BK274" s="184">
        <f>ROUND(I274*H274,2)</f>
        <v>0</v>
      </c>
      <c r="BL274" s="16" t="s">
        <v>138</v>
      </c>
      <c r="BM274" s="16" t="s">
        <v>290</v>
      </c>
    </row>
    <row r="275" spans="2:65" s="12" customFormat="1">
      <c r="B275" s="196"/>
      <c r="C275" s="197"/>
      <c r="D275" s="187" t="s">
        <v>140</v>
      </c>
      <c r="E275" s="197"/>
      <c r="F275" s="199" t="s">
        <v>291</v>
      </c>
      <c r="G275" s="197"/>
      <c r="H275" s="200">
        <v>68.825000000000003</v>
      </c>
      <c r="I275" s="201"/>
      <c r="J275" s="197"/>
      <c r="K275" s="197"/>
      <c r="L275" s="202"/>
      <c r="M275" s="203"/>
      <c r="N275" s="204"/>
      <c r="O275" s="204"/>
      <c r="P275" s="204"/>
      <c r="Q275" s="204"/>
      <c r="R275" s="204"/>
      <c r="S275" s="204"/>
      <c r="T275" s="205"/>
      <c r="AT275" s="206" t="s">
        <v>140</v>
      </c>
      <c r="AU275" s="206" t="s">
        <v>80</v>
      </c>
      <c r="AV275" s="12" t="s">
        <v>80</v>
      </c>
      <c r="AW275" s="12" t="s">
        <v>4</v>
      </c>
      <c r="AX275" s="12" t="s">
        <v>78</v>
      </c>
      <c r="AY275" s="206" t="s">
        <v>132</v>
      </c>
    </row>
    <row r="276" spans="2:65" s="1" customFormat="1" ht="22.5" customHeight="1">
      <c r="B276" s="33"/>
      <c r="C276" s="173" t="s">
        <v>292</v>
      </c>
      <c r="D276" s="173" t="s">
        <v>133</v>
      </c>
      <c r="E276" s="174" t="s">
        <v>293</v>
      </c>
      <c r="F276" s="175" t="s">
        <v>294</v>
      </c>
      <c r="G276" s="176" t="s">
        <v>228</v>
      </c>
      <c r="H276" s="177">
        <v>4.8</v>
      </c>
      <c r="I276" s="178"/>
      <c r="J276" s="179">
        <f>ROUND(I276*H276,2)</f>
        <v>0</v>
      </c>
      <c r="K276" s="175" t="s">
        <v>137</v>
      </c>
      <c r="L276" s="37"/>
      <c r="M276" s="180" t="s">
        <v>1</v>
      </c>
      <c r="N276" s="181" t="s">
        <v>41</v>
      </c>
      <c r="O276" s="59"/>
      <c r="P276" s="182">
        <f>O276*H276</f>
        <v>0</v>
      </c>
      <c r="Q276" s="182">
        <v>1.7600000000000001E-3</v>
      </c>
      <c r="R276" s="182">
        <f>Q276*H276</f>
        <v>8.4480000000000006E-3</v>
      </c>
      <c r="S276" s="182">
        <v>0</v>
      </c>
      <c r="T276" s="183">
        <f>S276*H276</f>
        <v>0</v>
      </c>
      <c r="AR276" s="16" t="s">
        <v>138</v>
      </c>
      <c r="AT276" s="16" t="s">
        <v>133</v>
      </c>
      <c r="AU276" s="16" t="s">
        <v>80</v>
      </c>
      <c r="AY276" s="16" t="s">
        <v>132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6" t="s">
        <v>78</v>
      </c>
      <c r="BK276" s="184">
        <f>ROUND(I276*H276,2)</f>
        <v>0</v>
      </c>
      <c r="BL276" s="16" t="s">
        <v>138</v>
      </c>
      <c r="BM276" s="16" t="s">
        <v>295</v>
      </c>
    </row>
    <row r="277" spans="2:65" s="11" customFormat="1">
      <c r="B277" s="185"/>
      <c r="C277" s="186"/>
      <c r="D277" s="187" t="s">
        <v>140</v>
      </c>
      <c r="E277" s="188" t="s">
        <v>1</v>
      </c>
      <c r="F277" s="189" t="s">
        <v>296</v>
      </c>
      <c r="G277" s="186"/>
      <c r="H277" s="188" t="s">
        <v>1</v>
      </c>
      <c r="I277" s="190"/>
      <c r="J277" s="186"/>
      <c r="K277" s="186"/>
      <c r="L277" s="191"/>
      <c r="M277" s="192"/>
      <c r="N277" s="193"/>
      <c r="O277" s="193"/>
      <c r="P277" s="193"/>
      <c r="Q277" s="193"/>
      <c r="R277" s="193"/>
      <c r="S277" s="193"/>
      <c r="T277" s="194"/>
      <c r="AT277" s="195" t="s">
        <v>140</v>
      </c>
      <c r="AU277" s="195" t="s">
        <v>80</v>
      </c>
      <c r="AV277" s="11" t="s">
        <v>78</v>
      </c>
      <c r="AW277" s="11" t="s">
        <v>32</v>
      </c>
      <c r="AX277" s="11" t="s">
        <v>70</v>
      </c>
      <c r="AY277" s="195" t="s">
        <v>132</v>
      </c>
    </row>
    <row r="278" spans="2:65" s="11" customFormat="1">
      <c r="B278" s="185"/>
      <c r="C278" s="186"/>
      <c r="D278" s="187" t="s">
        <v>140</v>
      </c>
      <c r="E278" s="188" t="s">
        <v>1</v>
      </c>
      <c r="F278" s="189" t="s">
        <v>236</v>
      </c>
      <c r="G278" s="186"/>
      <c r="H278" s="188" t="s">
        <v>1</v>
      </c>
      <c r="I278" s="190"/>
      <c r="J278" s="186"/>
      <c r="K278" s="186"/>
      <c r="L278" s="191"/>
      <c r="M278" s="192"/>
      <c r="N278" s="193"/>
      <c r="O278" s="193"/>
      <c r="P278" s="193"/>
      <c r="Q278" s="193"/>
      <c r="R278" s="193"/>
      <c r="S278" s="193"/>
      <c r="T278" s="194"/>
      <c r="AT278" s="195" t="s">
        <v>140</v>
      </c>
      <c r="AU278" s="195" t="s">
        <v>80</v>
      </c>
      <c r="AV278" s="11" t="s">
        <v>78</v>
      </c>
      <c r="AW278" s="11" t="s">
        <v>32</v>
      </c>
      <c r="AX278" s="11" t="s">
        <v>70</v>
      </c>
      <c r="AY278" s="195" t="s">
        <v>132</v>
      </c>
    </row>
    <row r="279" spans="2:65" s="12" customFormat="1">
      <c r="B279" s="196"/>
      <c r="C279" s="197"/>
      <c r="D279" s="187" t="s">
        <v>140</v>
      </c>
      <c r="E279" s="198" t="s">
        <v>1</v>
      </c>
      <c r="F279" s="199" t="s">
        <v>238</v>
      </c>
      <c r="G279" s="197"/>
      <c r="H279" s="200">
        <v>4.8</v>
      </c>
      <c r="I279" s="201"/>
      <c r="J279" s="197"/>
      <c r="K279" s="197"/>
      <c r="L279" s="202"/>
      <c r="M279" s="203"/>
      <c r="N279" s="204"/>
      <c r="O279" s="204"/>
      <c r="P279" s="204"/>
      <c r="Q279" s="204"/>
      <c r="R279" s="204"/>
      <c r="S279" s="204"/>
      <c r="T279" s="205"/>
      <c r="AT279" s="206" t="s">
        <v>140</v>
      </c>
      <c r="AU279" s="206" t="s">
        <v>80</v>
      </c>
      <c r="AV279" s="12" t="s">
        <v>80</v>
      </c>
      <c r="AW279" s="12" t="s">
        <v>32</v>
      </c>
      <c r="AX279" s="12" t="s">
        <v>70</v>
      </c>
      <c r="AY279" s="206" t="s">
        <v>132</v>
      </c>
    </row>
    <row r="280" spans="2:65" s="13" customFormat="1">
      <c r="B280" s="207"/>
      <c r="C280" s="208"/>
      <c r="D280" s="187" t="s">
        <v>140</v>
      </c>
      <c r="E280" s="209" t="s">
        <v>1</v>
      </c>
      <c r="F280" s="210" t="s">
        <v>143</v>
      </c>
      <c r="G280" s="208"/>
      <c r="H280" s="211">
        <v>4.8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140</v>
      </c>
      <c r="AU280" s="217" t="s">
        <v>80</v>
      </c>
      <c r="AV280" s="13" t="s">
        <v>138</v>
      </c>
      <c r="AW280" s="13" t="s">
        <v>32</v>
      </c>
      <c r="AX280" s="13" t="s">
        <v>78</v>
      </c>
      <c r="AY280" s="217" t="s">
        <v>132</v>
      </c>
    </row>
    <row r="281" spans="2:65" s="1" customFormat="1" ht="16.5" customHeight="1">
      <c r="B281" s="33"/>
      <c r="C281" s="218" t="s">
        <v>7</v>
      </c>
      <c r="D281" s="218" t="s">
        <v>180</v>
      </c>
      <c r="E281" s="219" t="s">
        <v>297</v>
      </c>
      <c r="F281" s="220" t="s">
        <v>298</v>
      </c>
      <c r="G281" s="221" t="s">
        <v>136</v>
      </c>
      <c r="H281" s="222">
        <v>1.056</v>
      </c>
      <c r="I281" s="223"/>
      <c r="J281" s="224">
        <f>ROUND(I281*H281,2)</f>
        <v>0</v>
      </c>
      <c r="K281" s="220" t="s">
        <v>137</v>
      </c>
      <c r="L281" s="225"/>
      <c r="M281" s="226" t="s">
        <v>1</v>
      </c>
      <c r="N281" s="227" t="s">
        <v>41</v>
      </c>
      <c r="O281" s="59"/>
      <c r="P281" s="182">
        <f>O281*H281</f>
        <v>0</v>
      </c>
      <c r="Q281" s="182">
        <v>8.9999999999999998E-4</v>
      </c>
      <c r="R281" s="182">
        <f>Q281*H281</f>
        <v>9.5040000000000001E-4</v>
      </c>
      <c r="S281" s="182">
        <v>0</v>
      </c>
      <c r="T281" s="183">
        <f>S281*H281</f>
        <v>0</v>
      </c>
      <c r="AR281" s="16" t="s">
        <v>179</v>
      </c>
      <c r="AT281" s="16" t="s">
        <v>180</v>
      </c>
      <c r="AU281" s="16" t="s">
        <v>80</v>
      </c>
      <c r="AY281" s="16" t="s">
        <v>132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6" t="s">
        <v>78</v>
      </c>
      <c r="BK281" s="184">
        <f>ROUND(I281*H281,2)</f>
        <v>0</v>
      </c>
      <c r="BL281" s="16" t="s">
        <v>138</v>
      </c>
      <c r="BM281" s="16" t="s">
        <v>299</v>
      </c>
    </row>
    <row r="282" spans="2:65" s="12" customFormat="1">
      <c r="B282" s="196"/>
      <c r="C282" s="197"/>
      <c r="D282" s="187" t="s">
        <v>140</v>
      </c>
      <c r="E282" s="198" t="s">
        <v>1</v>
      </c>
      <c r="F282" s="199" t="s">
        <v>300</v>
      </c>
      <c r="G282" s="197"/>
      <c r="H282" s="200">
        <v>1.056</v>
      </c>
      <c r="I282" s="201"/>
      <c r="J282" s="197"/>
      <c r="K282" s="197"/>
      <c r="L282" s="202"/>
      <c r="M282" s="203"/>
      <c r="N282" s="204"/>
      <c r="O282" s="204"/>
      <c r="P282" s="204"/>
      <c r="Q282" s="204"/>
      <c r="R282" s="204"/>
      <c r="S282" s="204"/>
      <c r="T282" s="205"/>
      <c r="AT282" s="206" t="s">
        <v>140</v>
      </c>
      <c r="AU282" s="206" t="s">
        <v>80</v>
      </c>
      <c r="AV282" s="12" t="s">
        <v>80</v>
      </c>
      <c r="AW282" s="12" t="s">
        <v>32</v>
      </c>
      <c r="AX282" s="12" t="s">
        <v>70</v>
      </c>
      <c r="AY282" s="206" t="s">
        <v>132</v>
      </c>
    </row>
    <row r="283" spans="2:65" s="13" customFormat="1">
      <c r="B283" s="207"/>
      <c r="C283" s="208"/>
      <c r="D283" s="187" t="s">
        <v>140</v>
      </c>
      <c r="E283" s="209" t="s">
        <v>1</v>
      </c>
      <c r="F283" s="210" t="s">
        <v>143</v>
      </c>
      <c r="G283" s="208"/>
      <c r="H283" s="211">
        <v>1.056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140</v>
      </c>
      <c r="AU283" s="217" t="s">
        <v>80</v>
      </c>
      <c r="AV283" s="13" t="s">
        <v>138</v>
      </c>
      <c r="AW283" s="13" t="s">
        <v>32</v>
      </c>
      <c r="AX283" s="13" t="s">
        <v>78</v>
      </c>
      <c r="AY283" s="217" t="s">
        <v>132</v>
      </c>
    </row>
    <row r="284" spans="2:65" s="1" customFormat="1" ht="22.5" customHeight="1">
      <c r="B284" s="33"/>
      <c r="C284" s="173" t="s">
        <v>301</v>
      </c>
      <c r="D284" s="173" t="s">
        <v>133</v>
      </c>
      <c r="E284" s="174" t="s">
        <v>302</v>
      </c>
      <c r="F284" s="175" t="s">
        <v>303</v>
      </c>
      <c r="G284" s="176" t="s">
        <v>136</v>
      </c>
      <c r="H284" s="177">
        <v>74.875</v>
      </c>
      <c r="I284" s="178"/>
      <c r="J284" s="179">
        <f>ROUND(I284*H284,2)</f>
        <v>0</v>
      </c>
      <c r="K284" s="175" t="s">
        <v>137</v>
      </c>
      <c r="L284" s="37"/>
      <c r="M284" s="180" t="s">
        <v>1</v>
      </c>
      <c r="N284" s="181" t="s">
        <v>41</v>
      </c>
      <c r="O284" s="59"/>
      <c r="P284" s="182">
        <f>O284*H284</f>
        <v>0</v>
      </c>
      <c r="Q284" s="182">
        <v>9.4400000000000005E-3</v>
      </c>
      <c r="R284" s="182">
        <f>Q284*H284</f>
        <v>0.70682</v>
      </c>
      <c r="S284" s="182">
        <v>0</v>
      </c>
      <c r="T284" s="183">
        <f>S284*H284</f>
        <v>0</v>
      </c>
      <c r="AR284" s="16" t="s">
        <v>138</v>
      </c>
      <c r="AT284" s="16" t="s">
        <v>133</v>
      </c>
      <c r="AU284" s="16" t="s">
        <v>80</v>
      </c>
      <c r="AY284" s="16" t="s">
        <v>132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6" t="s">
        <v>78</v>
      </c>
      <c r="BK284" s="184">
        <f>ROUND(I284*H284,2)</f>
        <v>0</v>
      </c>
      <c r="BL284" s="16" t="s">
        <v>138</v>
      </c>
      <c r="BM284" s="16" t="s">
        <v>304</v>
      </c>
    </row>
    <row r="285" spans="2:65" s="11" customFormat="1">
      <c r="B285" s="185"/>
      <c r="C285" s="186"/>
      <c r="D285" s="187" t="s">
        <v>140</v>
      </c>
      <c r="E285" s="188" t="s">
        <v>1</v>
      </c>
      <c r="F285" s="189" t="s">
        <v>272</v>
      </c>
      <c r="G285" s="186"/>
      <c r="H285" s="188" t="s">
        <v>1</v>
      </c>
      <c r="I285" s="190"/>
      <c r="J285" s="186"/>
      <c r="K285" s="186"/>
      <c r="L285" s="191"/>
      <c r="M285" s="192"/>
      <c r="N285" s="193"/>
      <c r="O285" s="193"/>
      <c r="P285" s="193"/>
      <c r="Q285" s="193"/>
      <c r="R285" s="193"/>
      <c r="S285" s="193"/>
      <c r="T285" s="194"/>
      <c r="AT285" s="195" t="s">
        <v>140</v>
      </c>
      <c r="AU285" s="195" t="s">
        <v>80</v>
      </c>
      <c r="AV285" s="11" t="s">
        <v>78</v>
      </c>
      <c r="AW285" s="11" t="s">
        <v>32</v>
      </c>
      <c r="AX285" s="11" t="s">
        <v>70</v>
      </c>
      <c r="AY285" s="195" t="s">
        <v>132</v>
      </c>
    </row>
    <row r="286" spans="2:65" s="11" customFormat="1">
      <c r="B286" s="185"/>
      <c r="C286" s="186"/>
      <c r="D286" s="187" t="s">
        <v>140</v>
      </c>
      <c r="E286" s="188" t="s">
        <v>1</v>
      </c>
      <c r="F286" s="189" t="s">
        <v>305</v>
      </c>
      <c r="G286" s="186"/>
      <c r="H286" s="188" t="s">
        <v>1</v>
      </c>
      <c r="I286" s="190"/>
      <c r="J286" s="186"/>
      <c r="K286" s="186"/>
      <c r="L286" s="191"/>
      <c r="M286" s="192"/>
      <c r="N286" s="193"/>
      <c r="O286" s="193"/>
      <c r="P286" s="193"/>
      <c r="Q286" s="193"/>
      <c r="R286" s="193"/>
      <c r="S286" s="193"/>
      <c r="T286" s="194"/>
      <c r="AT286" s="195" t="s">
        <v>140</v>
      </c>
      <c r="AU286" s="195" t="s">
        <v>80</v>
      </c>
      <c r="AV286" s="11" t="s">
        <v>78</v>
      </c>
      <c r="AW286" s="11" t="s">
        <v>32</v>
      </c>
      <c r="AX286" s="11" t="s">
        <v>70</v>
      </c>
      <c r="AY286" s="195" t="s">
        <v>132</v>
      </c>
    </row>
    <row r="287" spans="2:65" s="11" customFormat="1">
      <c r="B287" s="185"/>
      <c r="C287" s="186"/>
      <c r="D287" s="187" t="s">
        <v>140</v>
      </c>
      <c r="E287" s="188" t="s">
        <v>1</v>
      </c>
      <c r="F287" s="189" t="s">
        <v>273</v>
      </c>
      <c r="G287" s="186"/>
      <c r="H287" s="188" t="s">
        <v>1</v>
      </c>
      <c r="I287" s="190"/>
      <c r="J287" s="186"/>
      <c r="K287" s="186"/>
      <c r="L287" s="191"/>
      <c r="M287" s="192"/>
      <c r="N287" s="193"/>
      <c r="O287" s="193"/>
      <c r="P287" s="193"/>
      <c r="Q287" s="193"/>
      <c r="R287" s="193"/>
      <c r="S287" s="193"/>
      <c r="T287" s="194"/>
      <c r="AT287" s="195" t="s">
        <v>140</v>
      </c>
      <c r="AU287" s="195" t="s">
        <v>80</v>
      </c>
      <c r="AV287" s="11" t="s">
        <v>78</v>
      </c>
      <c r="AW287" s="11" t="s">
        <v>32</v>
      </c>
      <c r="AX287" s="11" t="s">
        <v>70</v>
      </c>
      <c r="AY287" s="195" t="s">
        <v>132</v>
      </c>
    </row>
    <row r="288" spans="2:65" s="11" customFormat="1">
      <c r="B288" s="185"/>
      <c r="C288" s="186"/>
      <c r="D288" s="187" t="s">
        <v>140</v>
      </c>
      <c r="E288" s="188" t="s">
        <v>1</v>
      </c>
      <c r="F288" s="189" t="s">
        <v>166</v>
      </c>
      <c r="G288" s="186"/>
      <c r="H288" s="188" t="s">
        <v>1</v>
      </c>
      <c r="I288" s="190"/>
      <c r="J288" s="186"/>
      <c r="K288" s="186"/>
      <c r="L288" s="191"/>
      <c r="M288" s="192"/>
      <c r="N288" s="193"/>
      <c r="O288" s="193"/>
      <c r="P288" s="193"/>
      <c r="Q288" s="193"/>
      <c r="R288" s="193"/>
      <c r="S288" s="193"/>
      <c r="T288" s="194"/>
      <c r="AT288" s="195" t="s">
        <v>140</v>
      </c>
      <c r="AU288" s="195" t="s">
        <v>80</v>
      </c>
      <c r="AV288" s="11" t="s">
        <v>78</v>
      </c>
      <c r="AW288" s="11" t="s">
        <v>32</v>
      </c>
      <c r="AX288" s="11" t="s">
        <v>70</v>
      </c>
      <c r="AY288" s="195" t="s">
        <v>132</v>
      </c>
    </row>
    <row r="289" spans="2:51" s="12" customFormat="1">
      <c r="B289" s="196"/>
      <c r="C289" s="197"/>
      <c r="D289" s="187" t="s">
        <v>140</v>
      </c>
      <c r="E289" s="198" t="s">
        <v>1</v>
      </c>
      <c r="F289" s="199" t="s">
        <v>306</v>
      </c>
      <c r="G289" s="197"/>
      <c r="H289" s="200">
        <v>38.56</v>
      </c>
      <c r="I289" s="201"/>
      <c r="J289" s="197"/>
      <c r="K289" s="197"/>
      <c r="L289" s="202"/>
      <c r="M289" s="203"/>
      <c r="N289" s="204"/>
      <c r="O289" s="204"/>
      <c r="P289" s="204"/>
      <c r="Q289" s="204"/>
      <c r="R289" s="204"/>
      <c r="S289" s="204"/>
      <c r="T289" s="205"/>
      <c r="AT289" s="206" t="s">
        <v>140</v>
      </c>
      <c r="AU289" s="206" t="s">
        <v>80</v>
      </c>
      <c r="AV289" s="12" t="s">
        <v>80</v>
      </c>
      <c r="AW289" s="12" t="s">
        <v>32</v>
      </c>
      <c r="AX289" s="12" t="s">
        <v>70</v>
      </c>
      <c r="AY289" s="206" t="s">
        <v>132</v>
      </c>
    </row>
    <row r="290" spans="2:51" s="12" customFormat="1">
      <c r="B290" s="196"/>
      <c r="C290" s="197"/>
      <c r="D290" s="187" t="s">
        <v>140</v>
      </c>
      <c r="E290" s="198" t="s">
        <v>1</v>
      </c>
      <c r="F290" s="199" t="s">
        <v>307</v>
      </c>
      <c r="G290" s="197"/>
      <c r="H290" s="200">
        <v>-6.46</v>
      </c>
      <c r="I290" s="201"/>
      <c r="J290" s="197"/>
      <c r="K290" s="197"/>
      <c r="L290" s="202"/>
      <c r="M290" s="203"/>
      <c r="N290" s="204"/>
      <c r="O290" s="204"/>
      <c r="P290" s="204"/>
      <c r="Q290" s="204"/>
      <c r="R290" s="204"/>
      <c r="S290" s="204"/>
      <c r="T290" s="205"/>
      <c r="AT290" s="206" t="s">
        <v>140</v>
      </c>
      <c r="AU290" s="206" t="s">
        <v>80</v>
      </c>
      <c r="AV290" s="12" t="s">
        <v>80</v>
      </c>
      <c r="AW290" s="12" t="s">
        <v>32</v>
      </c>
      <c r="AX290" s="12" t="s">
        <v>70</v>
      </c>
      <c r="AY290" s="206" t="s">
        <v>132</v>
      </c>
    </row>
    <row r="291" spans="2:51" s="11" customFormat="1">
      <c r="B291" s="185"/>
      <c r="C291" s="186"/>
      <c r="D291" s="187" t="s">
        <v>140</v>
      </c>
      <c r="E291" s="188" t="s">
        <v>1</v>
      </c>
      <c r="F291" s="189" t="s">
        <v>257</v>
      </c>
      <c r="G291" s="186"/>
      <c r="H291" s="188" t="s">
        <v>1</v>
      </c>
      <c r="I291" s="190"/>
      <c r="J291" s="186"/>
      <c r="K291" s="186"/>
      <c r="L291" s="191"/>
      <c r="M291" s="192"/>
      <c r="N291" s="193"/>
      <c r="O291" s="193"/>
      <c r="P291" s="193"/>
      <c r="Q291" s="193"/>
      <c r="R291" s="193"/>
      <c r="S291" s="193"/>
      <c r="T291" s="194"/>
      <c r="AT291" s="195" t="s">
        <v>140</v>
      </c>
      <c r="AU291" s="195" t="s">
        <v>80</v>
      </c>
      <c r="AV291" s="11" t="s">
        <v>78</v>
      </c>
      <c r="AW291" s="11" t="s">
        <v>32</v>
      </c>
      <c r="AX291" s="11" t="s">
        <v>70</v>
      </c>
      <c r="AY291" s="195" t="s">
        <v>132</v>
      </c>
    </row>
    <row r="292" spans="2:51" s="12" customFormat="1">
      <c r="B292" s="196"/>
      <c r="C292" s="197"/>
      <c r="D292" s="187" t="s">
        <v>140</v>
      </c>
      <c r="E292" s="198" t="s">
        <v>1</v>
      </c>
      <c r="F292" s="199" t="s">
        <v>308</v>
      </c>
      <c r="G292" s="197"/>
      <c r="H292" s="200">
        <v>-3.6</v>
      </c>
      <c r="I292" s="201"/>
      <c r="J292" s="197"/>
      <c r="K292" s="197"/>
      <c r="L292" s="202"/>
      <c r="M292" s="203"/>
      <c r="N292" s="204"/>
      <c r="O292" s="204"/>
      <c r="P292" s="204"/>
      <c r="Q292" s="204"/>
      <c r="R292" s="204"/>
      <c r="S292" s="204"/>
      <c r="T292" s="205"/>
      <c r="AT292" s="206" t="s">
        <v>140</v>
      </c>
      <c r="AU292" s="206" t="s">
        <v>80</v>
      </c>
      <c r="AV292" s="12" t="s">
        <v>80</v>
      </c>
      <c r="AW292" s="12" t="s">
        <v>32</v>
      </c>
      <c r="AX292" s="12" t="s">
        <v>70</v>
      </c>
      <c r="AY292" s="206" t="s">
        <v>132</v>
      </c>
    </row>
    <row r="293" spans="2:51" s="12" customFormat="1">
      <c r="B293" s="196"/>
      <c r="C293" s="197"/>
      <c r="D293" s="187" t="s">
        <v>140</v>
      </c>
      <c r="E293" s="198" t="s">
        <v>1</v>
      </c>
      <c r="F293" s="199" t="s">
        <v>309</v>
      </c>
      <c r="G293" s="197"/>
      <c r="H293" s="200">
        <v>-3.2250000000000001</v>
      </c>
      <c r="I293" s="201"/>
      <c r="J293" s="197"/>
      <c r="K293" s="197"/>
      <c r="L293" s="202"/>
      <c r="M293" s="203"/>
      <c r="N293" s="204"/>
      <c r="O293" s="204"/>
      <c r="P293" s="204"/>
      <c r="Q293" s="204"/>
      <c r="R293" s="204"/>
      <c r="S293" s="204"/>
      <c r="T293" s="205"/>
      <c r="AT293" s="206" t="s">
        <v>140</v>
      </c>
      <c r="AU293" s="206" t="s">
        <v>80</v>
      </c>
      <c r="AV293" s="12" t="s">
        <v>80</v>
      </c>
      <c r="AW293" s="12" t="s">
        <v>32</v>
      </c>
      <c r="AX293" s="12" t="s">
        <v>70</v>
      </c>
      <c r="AY293" s="206" t="s">
        <v>132</v>
      </c>
    </row>
    <row r="294" spans="2:51" s="11" customFormat="1">
      <c r="B294" s="185"/>
      <c r="C294" s="186"/>
      <c r="D294" s="187" t="s">
        <v>140</v>
      </c>
      <c r="E294" s="188" t="s">
        <v>1</v>
      </c>
      <c r="F294" s="189" t="s">
        <v>236</v>
      </c>
      <c r="G294" s="186"/>
      <c r="H294" s="188" t="s">
        <v>1</v>
      </c>
      <c r="I294" s="190"/>
      <c r="J294" s="186"/>
      <c r="K294" s="186"/>
      <c r="L294" s="191"/>
      <c r="M294" s="192"/>
      <c r="N294" s="193"/>
      <c r="O294" s="193"/>
      <c r="P294" s="193"/>
      <c r="Q294" s="193"/>
      <c r="R294" s="193"/>
      <c r="S294" s="193"/>
      <c r="T294" s="194"/>
      <c r="AT294" s="195" t="s">
        <v>140</v>
      </c>
      <c r="AU294" s="195" t="s">
        <v>80</v>
      </c>
      <c r="AV294" s="11" t="s">
        <v>78</v>
      </c>
      <c r="AW294" s="11" t="s">
        <v>32</v>
      </c>
      <c r="AX294" s="11" t="s">
        <v>70</v>
      </c>
      <c r="AY294" s="195" t="s">
        <v>132</v>
      </c>
    </row>
    <row r="295" spans="2:51" s="12" customFormat="1">
      <c r="B295" s="196"/>
      <c r="C295" s="197"/>
      <c r="D295" s="187" t="s">
        <v>140</v>
      </c>
      <c r="E295" s="198" t="s">
        <v>1</v>
      </c>
      <c r="F295" s="199" t="s">
        <v>310</v>
      </c>
      <c r="G295" s="197"/>
      <c r="H295" s="200">
        <v>36.1</v>
      </c>
      <c r="I295" s="201"/>
      <c r="J295" s="197"/>
      <c r="K295" s="197"/>
      <c r="L295" s="202"/>
      <c r="M295" s="203"/>
      <c r="N295" s="204"/>
      <c r="O295" s="204"/>
      <c r="P295" s="204"/>
      <c r="Q295" s="204"/>
      <c r="R295" s="204"/>
      <c r="S295" s="204"/>
      <c r="T295" s="205"/>
      <c r="AT295" s="206" t="s">
        <v>140</v>
      </c>
      <c r="AU295" s="206" t="s">
        <v>80</v>
      </c>
      <c r="AV295" s="12" t="s">
        <v>80</v>
      </c>
      <c r="AW295" s="12" t="s">
        <v>32</v>
      </c>
      <c r="AX295" s="12" t="s">
        <v>70</v>
      </c>
      <c r="AY295" s="206" t="s">
        <v>132</v>
      </c>
    </row>
    <row r="296" spans="2:51" s="11" customFormat="1">
      <c r="B296" s="185"/>
      <c r="C296" s="186"/>
      <c r="D296" s="187" t="s">
        <v>140</v>
      </c>
      <c r="E296" s="188" t="s">
        <v>1</v>
      </c>
      <c r="F296" s="189" t="s">
        <v>257</v>
      </c>
      <c r="G296" s="186"/>
      <c r="H296" s="188" t="s">
        <v>1</v>
      </c>
      <c r="I296" s="190"/>
      <c r="J296" s="186"/>
      <c r="K296" s="186"/>
      <c r="L296" s="191"/>
      <c r="M296" s="192"/>
      <c r="N296" s="193"/>
      <c r="O296" s="193"/>
      <c r="P296" s="193"/>
      <c r="Q296" s="193"/>
      <c r="R296" s="193"/>
      <c r="S296" s="193"/>
      <c r="T296" s="194"/>
      <c r="AT296" s="195" t="s">
        <v>140</v>
      </c>
      <c r="AU296" s="195" t="s">
        <v>80</v>
      </c>
      <c r="AV296" s="11" t="s">
        <v>78</v>
      </c>
      <c r="AW296" s="11" t="s">
        <v>32</v>
      </c>
      <c r="AX296" s="11" t="s">
        <v>70</v>
      </c>
      <c r="AY296" s="195" t="s">
        <v>132</v>
      </c>
    </row>
    <row r="297" spans="2:51" s="12" customFormat="1">
      <c r="B297" s="196"/>
      <c r="C297" s="197"/>
      <c r="D297" s="187" t="s">
        <v>140</v>
      </c>
      <c r="E297" s="198" t="s">
        <v>1</v>
      </c>
      <c r="F297" s="199" t="s">
        <v>311</v>
      </c>
      <c r="G297" s="197"/>
      <c r="H297" s="200">
        <v>-3.6</v>
      </c>
      <c r="I297" s="201"/>
      <c r="J297" s="197"/>
      <c r="K297" s="197"/>
      <c r="L297" s="202"/>
      <c r="M297" s="203"/>
      <c r="N297" s="204"/>
      <c r="O297" s="204"/>
      <c r="P297" s="204"/>
      <c r="Q297" s="204"/>
      <c r="R297" s="204"/>
      <c r="S297" s="204"/>
      <c r="T297" s="205"/>
      <c r="AT297" s="206" t="s">
        <v>140</v>
      </c>
      <c r="AU297" s="206" t="s">
        <v>80</v>
      </c>
      <c r="AV297" s="12" t="s">
        <v>80</v>
      </c>
      <c r="AW297" s="12" t="s">
        <v>32</v>
      </c>
      <c r="AX297" s="12" t="s">
        <v>70</v>
      </c>
      <c r="AY297" s="206" t="s">
        <v>132</v>
      </c>
    </row>
    <row r="298" spans="2:51" s="11" customFormat="1">
      <c r="B298" s="185"/>
      <c r="C298" s="186"/>
      <c r="D298" s="187" t="s">
        <v>140</v>
      </c>
      <c r="E298" s="188" t="s">
        <v>1</v>
      </c>
      <c r="F298" s="189" t="s">
        <v>169</v>
      </c>
      <c r="G298" s="186"/>
      <c r="H298" s="188" t="s">
        <v>1</v>
      </c>
      <c r="I298" s="190"/>
      <c r="J298" s="186"/>
      <c r="K298" s="186"/>
      <c r="L298" s="191"/>
      <c r="M298" s="192"/>
      <c r="N298" s="193"/>
      <c r="O298" s="193"/>
      <c r="P298" s="193"/>
      <c r="Q298" s="193"/>
      <c r="R298" s="193"/>
      <c r="S298" s="193"/>
      <c r="T298" s="194"/>
      <c r="AT298" s="195" t="s">
        <v>140</v>
      </c>
      <c r="AU298" s="195" t="s">
        <v>80</v>
      </c>
      <c r="AV298" s="11" t="s">
        <v>78</v>
      </c>
      <c r="AW298" s="11" t="s">
        <v>32</v>
      </c>
      <c r="AX298" s="11" t="s">
        <v>70</v>
      </c>
      <c r="AY298" s="195" t="s">
        <v>132</v>
      </c>
    </row>
    <row r="299" spans="2:51" s="12" customFormat="1">
      <c r="B299" s="196"/>
      <c r="C299" s="197"/>
      <c r="D299" s="187" t="s">
        <v>140</v>
      </c>
      <c r="E299" s="198" t="s">
        <v>1</v>
      </c>
      <c r="F299" s="199" t="s">
        <v>312</v>
      </c>
      <c r="G299" s="197"/>
      <c r="H299" s="200">
        <v>9.4499999999999993</v>
      </c>
      <c r="I299" s="201"/>
      <c r="J299" s="197"/>
      <c r="K299" s="197"/>
      <c r="L299" s="202"/>
      <c r="M299" s="203"/>
      <c r="N299" s="204"/>
      <c r="O299" s="204"/>
      <c r="P299" s="204"/>
      <c r="Q299" s="204"/>
      <c r="R299" s="204"/>
      <c r="S299" s="204"/>
      <c r="T299" s="205"/>
      <c r="AT299" s="206" t="s">
        <v>140</v>
      </c>
      <c r="AU299" s="206" t="s">
        <v>80</v>
      </c>
      <c r="AV299" s="12" t="s">
        <v>80</v>
      </c>
      <c r="AW299" s="12" t="s">
        <v>32</v>
      </c>
      <c r="AX299" s="12" t="s">
        <v>70</v>
      </c>
      <c r="AY299" s="206" t="s">
        <v>132</v>
      </c>
    </row>
    <row r="300" spans="2:51" s="11" customFormat="1">
      <c r="B300" s="185"/>
      <c r="C300" s="186"/>
      <c r="D300" s="187" t="s">
        <v>140</v>
      </c>
      <c r="E300" s="188" t="s">
        <v>1</v>
      </c>
      <c r="F300" s="189" t="s">
        <v>257</v>
      </c>
      <c r="G300" s="186"/>
      <c r="H300" s="188" t="s">
        <v>1</v>
      </c>
      <c r="I300" s="190"/>
      <c r="J300" s="186"/>
      <c r="K300" s="186"/>
      <c r="L300" s="191"/>
      <c r="M300" s="192"/>
      <c r="N300" s="193"/>
      <c r="O300" s="193"/>
      <c r="P300" s="193"/>
      <c r="Q300" s="193"/>
      <c r="R300" s="193"/>
      <c r="S300" s="193"/>
      <c r="T300" s="194"/>
      <c r="AT300" s="195" t="s">
        <v>140</v>
      </c>
      <c r="AU300" s="195" t="s">
        <v>80</v>
      </c>
      <c r="AV300" s="11" t="s">
        <v>78</v>
      </c>
      <c r="AW300" s="11" t="s">
        <v>32</v>
      </c>
      <c r="AX300" s="11" t="s">
        <v>70</v>
      </c>
      <c r="AY300" s="195" t="s">
        <v>132</v>
      </c>
    </row>
    <row r="301" spans="2:51" s="12" customFormat="1">
      <c r="B301" s="196"/>
      <c r="C301" s="197"/>
      <c r="D301" s="187" t="s">
        <v>140</v>
      </c>
      <c r="E301" s="198" t="s">
        <v>1</v>
      </c>
      <c r="F301" s="199" t="s">
        <v>313</v>
      </c>
      <c r="G301" s="197"/>
      <c r="H301" s="200">
        <v>-0.6</v>
      </c>
      <c r="I301" s="201"/>
      <c r="J301" s="197"/>
      <c r="K301" s="197"/>
      <c r="L301" s="202"/>
      <c r="M301" s="203"/>
      <c r="N301" s="204"/>
      <c r="O301" s="204"/>
      <c r="P301" s="204"/>
      <c r="Q301" s="204"/>
      <c r="R301" s="204"/>
      <c r="S301" s="204"/>
      <c r="T301" s="205"/>
      <c r="AT301" s="206" t="s">
        <v>140</v>
      </c>
      <c r="AU301" s="206" t="s">
        <v>80</v>
      </c>
      <c r="AV301" s="12" t="s">
        <v>80</v>
      </c>
      <c r="AW301" s="12" t="s">
        <v>32</v>
      </c>
      <c r="AX301" s="12" t="s">
        <v>70</v>
      </c>
      <c r="AY301" s="206" t="s">
        <v>132</v>
      </c>
    </row>
    <row r="302" spans="2:51" s="11" customFormat="1">
      <c r="B302" s="185"/>
      <c r="C302" s="186"/>
      <c r="D302" s="187" t="s">
        <v>140</v>
      </c>
      <c r="E302" s="188" t="s">
        <v>1</v>
      </c>
      <c r="F302" s="189" t="s">
        <v>172</v>
      </c>
      <c r="G302" s="186"/>
      <c r="H302" s="188" t="s">
        <v>1</v>
      </c>
      <c r="I302" s="190"/>
      <c r="J302" s="186"/>
      <c r="K302" s="186"/>
      <c r="L302" s="191"/>
      <c r="M302" s="192"/>
      <c r="N302" s="193"/>
      <c r="O302" s="193"/>
      <c r="P302" s="193"/>
      <c r="Q302" s="193"/>
      <c r="R302" s="193"/>
      <c r="S302" s="193"/>
      <c r="T302" s="194"/>
      <c r="AT302" s="195" t="s">
        <v>140</v>
      </c>
      <c r="AU302" s="195" t="s">
        <v>80</v>
      </c>
      <c r="AV302" s="11" t="s">
        <v>78</v>
      </c>
      <c r="AW302" s="11" t="s">
        <v>32</v>
      </c>
      <c r="AX302" s="11" t="s">
        <v>70</v>
      </c>
      <c r="AY302" s="195" t="s">
        <v>132</v>
      </c>
    </row>
    <row r="303" spans="2:51" s="12" customFormat="1">
      <c r="B303" s="196"/>
      <c r="C303" s="197"/>
      <c r="D303" s="187" t="s">
        <v>140</v>
      </c>
      <c r="E303" s="198" t="s">
        <v>1</v>
      </c>
      <c r="F303" s="199" t="s">
        <v>312</v>
      </c>
      <c r="G303" s="197"/>
      <c r="H303" s="200">
        <v>9.4499999999999993</v>
      </c>
      <c r="I303" s="201"/>
      <c r="J303" s="197"/>
      <c r="K303" s="197"/>
      <c r="L303" s="202"/>
      <c r="M303" s="203"/>
      <c r="N303" s="204"/>
      <c r="O303" s="204"/>
      <c r="P303" s="204"/>
      <c r="Q303" s="204"/>
      <c r="R303" s="204"/>
      <c r="S303" s="204"/>
      <c r="T303" s="205"/>
      <c r="AT303" s="206" t="s">
        <v>140</v>
      </c>
      <c r="AU303" s="206" t="s">
        <v>80</v>
      </c>
      <c r="AV303" s="12" t="s">
        <v>80</v>
      </c>
      <c r="AW303" s="12" t="s">
        <v>32</v>
      </c>
      <c r="AX303" s="12" t="s">
        <v>70</v>
      </c>
      <c r="AY303" s="206" t="s">
        <v>132</v>
      </c>
    </row>
    <row r="304" spans="2:51" s="11" customFormat="1">
      <c r="B304" s="185"/>
      <c r="C304" s="186"/>
      <c r="D304" s="187" t="s">
        <v>140</v>
      </c>
      <c r="E304" s="188" t="s">
        <v>1</v>
      </c>
      <c r="F304" s="189" t="s">
        <v>257</v>
      </c>
      <c r="G304" s="186"/>
      <c r="H304" s="188" t="s">
        <v>1</v>
      </c>
      <c r="I304" s="190"/>
      <c r="J304" s="186"/>
      <c r="K304" s="186"/>
      <c r="L304" s="191"/>
      <c r="M304" s="192"/>
      <c r="N304" s="193"/>
      <c r="O304" s="193"/>
      <c r="P304" s="193"/>
      <c r="Q304" s="193"/>
      <c r="R304" s="193"/>
      <c r="S304" s="193"/>
      <c r="T304" s="194"/>
      <c r="AT304" s="195" t="s">
        <v>140</v>
      </c>
      <c r="AU304" s="195" t="s">
        <v>80</v>
      </c>
      <c r="AV304" s="11" t="s">
        <v>78</v>
      </c>
      <c r="AW304" s="11" t="s">
        <v>32</v>
      </c>
      <c r="AX304" s="11" t="s">
        <v>70</v>
      </c>
      <c r="AY304" s="195" t="s">
        <v>132</v>
      </c>
    </row>
    <row r="305" spans="2:65" s="12" customFormat="1">
      <c r="B305" s="196"/>
      <c r="C305" s="197"/>
      <c r="D305" s="187" t="s">
        <v>140</v>
      </c>
      <c r="E305" s="198" t="s">
        <v>1</v>
      </c>
      <c r="F305" s="199" t="s">
        <v>314</v>
      </c>
      <c r="G305" s="197"/>
      <c r="H305" s="200">
        <v>-1.2</v>
      </c>
      <c r="I305" s="201"/>
      <c r="J305" s="197"/>
      <c r="K305" s="197"/>
      <c r="L305" s="202"/>
      <c r="M305" s="203"/>
      <c r="N305" s="204"/>
      <c r="O305" s="204"/>
      <c r="P305" s="204"/>
      <c r="Q305" s="204"/>
      <c r="R305" s="204"/>
      <c r="S305" s="204"/>
      <c r="T305" s="205"/>
      <c r="AT305" s="206" t="s">
        <v>140</v>
      </c>
      <c r="AU305" s="206" t="s">
        <v>80</v>
      </c>
      <c r="AV305" s="12" t="s">
        <v>80</v>
      </c>
      <c r="AW305" s="12" t="s">
        <v>32</v>
      </c>
      <c r="AX305" s="12" t="s">
        <v>70</v>
      </c>
      <c r="AY305" s="206" t="s">
        <v>132</v>
      </c>
    </row>
    <row r="306" spans="2:65" s="13" customFormat="1">
      <c r="B306" s="207"/>
      <c r="C306" s="208"/>
      <c r="D306" s="187" t="s">
        <v>140</v>
      </c>
      <c r="E306" s="209" t="s">
        <v>1</v>
      </c>
      <c r="F306" s="210" t="s">
        <v>143</v>
      </c>
      <c r="G306" s="208"/>
      <c r="H306" s="211">
        <v>74.875</v>
      </c>
      <c r="I306" s="212"/>
      <c r="J306" s="208"/>
      <c r="K306" s="208"/>
      <c r="L306" s="213"/>
      <c r="M306" s="214"/>
      <c r="N306" s="215"/>
      <c r="O306" s="215"/>
      <c r="P306" s="215"/>
      <c r="Q306" s="215"/>
      <c r="R306" s="215"/>
      <c r="S306" s="215"/>
      <c r="T306" s="216"/>
      <c r="AT306" s="217" t="s">
        <v>140</v>
      </c>
      <c r="AU306" s="217" t="s">
        <v>80</v>
      </c>
      <c r="AV306" s="13" t="s">
        <v>138</v>
      </c>
      <c r="AW306" s="13" t="s">
        <v>32</v>
      </c>
      <c r="AX306" s="13" t="s">
        <v>78</v>
      </c>
      <c r="AY306" s="217" t="s">
        <v>132</v>
      </c>
    </row>
    <row r="307" spans="2:65" s="1" customFormat="1" ht="16.5" customHeight="1">
      <c r="B307" s="33"/>
      <c r="C307" s="218" t="s">
        <v>315</v>
      </c>
      <c r="D307" s="218" t="s">
        <v>180</v>
      </c>
      <c r="E307" s="219" t="s">
        <v>316</v>
      </c>
      <c r="F307" s="220" t="s">
        <v>317</v>
      </c>
      <c r="G307" s="221" t="s">
        <v>136</v>
      </c>
      <c r="H307" s="222">
        <v>76.373000000000005</v>
      </c>
      <c r="I307" s="223"/>
      <c r="J307" s="224">
        <f>ROUND(I307*H307,2)</f>
        <v>0</v>
      </c>
      <c r="K307" s="220" t="s">
        <v>137</v>
      </c>
      <c r="L307" s="225"/>
      <c r="M307" s="226" t="s">
        <v>1</v>
      </c>
      <c r="N307" s="227" t="s">
        <v>41</v>
      </c>
      <c r="O307" s="59"/>
      <c r="P307" s="182">
        <f>O307*H307</f>
        <v>0</v>
      </c>
      <c r="Q307" s="182">
        <v>1.6500000000000001E-2</v>
      </c>
      <c r="R307" s="182">
        <f>Q307*H307</f>
        <v>1.2601545000000001</v>
      </c>
      <c r="S307" s="182">
        <v>0</v>
      </c>
      <c r="T307" s="183">
        <f>S307*H307</f>
        <v>0</v>
      </c>
      <c r="AR307" s="16" t="s">
        <v>179</v>
      </c>
      <c r="AT307" s="16" t="s">
        <v>180</v>
      </c>
      <c r="AU307" s="16" t="s">
        <v>80</v>
      </c>
      <c r="AY307" s="16" t="s">
        <v>132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6" t="s">
        <v>78</v>
      </c>
      <c r="BK307" s="184">
        <f>ROUND(I307*H307,2)</f>
        <v>0</v>
      </c>
      <c r="BL307" s="16" t="s">
        <v>138</v>
      </c>
      <c r="BM307" s="16" t="s">
        <v>318</v>
      </c>
    </row>
    <row r="308" spans="2:65" s="12" customFormat="1">
      <c r="B308" s="196"/>
      <c r="C308" s="197"/>
      <c r="D308" s="187" t="s">
        <v>140</v>
      </c>
      <c r="E308" s="197"/>
      <c r="F308" s="199" t="s">
        <v>319</v>
      </c>
      <c r="G308" s="197"/>
      <c r="H308" s="200">
        <v>76.373000000000005</v>
      </c>
      <c r="I308" s="201"/>
      <c r="J308" s="197"/>
      <c r="K308" s="197"/>
      <c r="L308" s="202"/>
      <c r="M308" s="203"/>
      <c r="N308" s="204"/>
      <c r="O308" s="204"/>
      <c r="P308" s="204"/>
      <c r="Q308" s="204"/>
      <c r="R308" s="204"/>
      <c r="S308" s="204"/>
      <c r="T308" s="205"/>
      <c r="AT308" s="206" t="s">
        <v>140</v>
      </c>
      <c r="AU308" s="206" t="s">
        <v>80</v>
      </c>
      <c r="AV308" s="12" t="s">
        <v>80</v>
      </c>
      <c r="AW308" s="12" t="s">
        <v>4</v>
      </c>
      <c r="AX308" s="12" t="s">
        <v>78</v>
      </c>
      <c r="AY308" s="206" t="s">
        <v>132</v>
      </c>
    </row>
    <row r="309" spans="2:65" s="1" customFormat="1" ht="22.5" customHeight="1">
      <c r="B309" s="33"/>
      <c r="C309" s="173" t="s">
        <v>320</v>
      </c>
      <c r="D309" s="173" t="s">
        <v>133</v>
      </c>
      <c r="E309" s="174" t="s">
        <v>321</v>
      </c>
      <c r="F309" s="175" t="s">
        <v>322</v>
      </c>
      <c r="G309" s="176" t="s">
        <v>228</v>
      </c>
      <c r="H309" s="177">
        <v>87.3</v>
      </c>
      <c r="I309" s="178"/>
      <c r="J309" s="179">
        <f>ROUND(I309*H309,2)</f>
        <v>0</v>
      </c>
      <c r="K309" s="175" t="s">
        <v>137</v>
      </c>
      <c r="L309" s="37"/>
      <c r="M309" s="180" t="s">
        <v>1</v>
      </c>
      <c r="N309" s="181" t="s">
        <v>41</v>
      </c>
      <c r="O309" s="59"/>
      <c r="P309" s="182">
        <f>O309*H309</f>
        <v>0</v>
      </c>
      <c r="Q309" s="182">
        <v>1.7600000000000001E-3</v>
      </c>
      <c r="R309" s="182">
        <f>Q309*H309</f>
        <v>0.15364800000000001</v>
      </c>
      <c r="S309" s="182">
        <v>0</v>
      </c>
      <c r="T309" s="183">
        <f>S309*H309</f>
        <v>0</v>
      </c>
      <c r="AR309" s="16" t="s">
        <v>138</v>
      </c>
      <c r="AT309" s="16" t="s">
        <v>133</v>
      </c>
      <c r="AU309" s="16" t="s">
        <v>80</v>
      </c>
      <c r="AY309" s="16" t="s">
        <v>132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6" t="s">
        <v>78</v>
      </c>
      <c r="BK309" s="184">
        <f>ROUND(I309*H309,2)</f>
        <v>0</v>
      </c>
      <c r="BL309" s="16" t="s">
        <v>138</v>
      </c>
      <c r="BM309" s="16" t="s">
        <v>323</v>
      </c>
    </row>
    <row r="310" spans="2:65" s="11" customFormat="1">
      <c r="B310" s="185"/>
      <c r="C310" s="186"/>
      <c r="D310" s="187" t="s">
        <v>140</v>
      </c>
      <c r="E310" s="188" t="s">
        <v>1</v>
      </c>
      <c r="F310" s="189" t="s">
        <v>324</v>
      </c>
      <c r="G310" s="186"/>
      <c r="H310" s="188" t="s">
        <v>1</v>
      </c>
      <c r="I310" s="190"/>
      <c r="J310" s="186"/>
      <c r="K310" s="186"/>
      <c r="L310" s="191"/>
      <c r="M310" s="192"/>
      <c r="N310" s="193"/>
      <c r="O310" s="193"/>
      <c r="P310" s="193"/>
      <c r="Q310" s="193"/>
      <c r="R310" s="193"/>
      <c r="S310" s="193"/>
      <c r="T310" s="194"/>
      <c r="AT310" s="195" t="s">
        <v>140</v>
      </c>
      <c r="AU310" s="195" t="s">
        <v>80</v>
      </c>
      <c r="AV310" s="11" t="s">
        <v>78</v>
      </c>
      <c r="AW310" s="11" t="s">
        <v>32</v>
      </c>
      <c r="AX310" s="11" t="s">
        <v>70</v>
      </c>
      <c r="AY310" s="195" t="s">
        <v>132</v>
      </c>
    </row>
    <row r="311" spans="2:65" s="11" customFormat="1">
      <c r="B311" s="185"/>
      <c r="C311" s="186"/>
      <c r="D311" s="187" t="s">
        <v>140</v>
      </c>
      <c r="E311" s="188" t="s">
        <v>1</v>
      </c>
      <c r="F311" s="189" t="s">
        <v>166</v>
      </c>
      <c r="G311" s="186"/>
      <c r="H311" s="188" t="s">
        <v>1</v>
      </c>
      <c r="I311" s="190"/>
      <c r="J311" s="186"/>
      <c r="K311" s="186"/>
      <c r="L311" s="191"/>
      <c r="M311" s="192"/>
      <c r="N311" s="193"/>
      <c r="O311" s="193"/>
      <c r="P311" s="193"/>
      <c r="Q311" s="193"/>
      <c r="R311" s="193"/>
      <c r="S311" s="193"/>
      <c r="T311" s="194"/>
      <c r="AT311" s="195" t="s">
        <v>140</v>
      </c>
      <c r="AU311" s="195" t="s">
        <v>80</v>
      </c>
      <c r="AV311" s="11" t="s">
        <v>78</v>
      </c>
      <c r="AW311" s="11" t="s">
        <v>32</v>
      </c>
      <c r="AX311" s="11" t="s">
        <v>70</v>
      </c>
      <c r="AY311" s="195" t="s">
        <v>132</v>
      </c>
    </row>
    <row r="312" spans="2:65" s="12" customFormat="1">
      <c r="B312" s="196"/>
      <c r="C312" s="197"/>
      <c r="D312" s="187" t="s">
        <v>140</v>
      </c>
      <c r="E312" s="198" t="s">
        <v>1</v>
      </c>
      <c r="F312" s="199" t="s">
        <v>325</v>
      </c>
      <c r="G312" s="197"/>
      <c r="H312" s="200">
        <v>25.2</v>
      </c>
      <c r="I312" s="201"/>
      <c r="J312" s="197"/>
      <c r="K312" s="197"/>
      <c r="L312" s="202"/>
      <c r="M312" s="203"/>
      <c r="N312" s="204"/>
      <c r="O312" s="204"/>
      <c r="P312" s="204"/>
      <c r="Q312" s="204"/>
      <c r="R312" s="204"/>
      <c r="S312" s="204"/>
      <c r="T312" s="205"/>
      <c r="AT312" s="206" t="s">
        <v>140</v>
      </c>
      <c r="AU312" s="206" t="s">
        <v>80</v>
      </c>
      <c r="AV312" s="12" t="s">
        <v>80</v>
      </c>
      <c r="AW312" s="12" t="s">
        <v>32</v>
      </c>
      <c r="AX312" s="12" t="s">
        <v>70</v>
      </c>
      <c r="AY312" s="206" t="s">
        <v>132</v>
      </c>
    </row>
    <row r="313" spans="2:65" s="12" customFormat="1">
      <c r="B313" s="196"/>
      <c r="C313" s="197"/>
      <c r="D313" s="187" t="s">
        <v>140</v>
      </c>
      <c r="E313" s="198" t="s">
        <v>1</v>
      </c>
      <c r="F313" s="199" t="s">
        <v>326</v>
      </c>
      <c r="G313" s="197"/>
      <c r="H313" s="200">
        <v>4.8</v>
      </c>
      <c r="I313" s="201"/>
      <c r="J313" s="197"/>
      <c r="K313" s="197"/>
      <c r="L313" s="202"/>
      <c r="M313" s="203"/>
      <c r="N313" s="204"/>
      <c r="O313" s="204"/>
      <c r="P313" s="204"/>
      <c r="Q313" s="204"/>
      <c r="R313" s="204"/>
      <c r="S313" s="204"/>
      <c r="T313" s="205"/>
      <c r="AT313" s="206" t="s">
        <v>140</v>
      </c>
      <c r="AU313" s="206" t="s">
        <v>80</v>
      </c>
      <c r="AV313" s="12" t="s">
        <v>80</v>
      </c>
      <c r="AW313" s="12" t="s">
        <v>32</v>
      </c>
      <c r="AX313" s="12" t="s">
        <v>70</v>
      </c>
      <c r="AY313" s="206" t="s">
        <v>132</v>
      </c>
    </row>
    <row r="314" spans="2:65" s="12" customFormat="1">
      <c r="B314" s="196"/>
      <c r="C314" s="197"/>
      <c r="D314" s="187" t="s">
        <v>140</v>
      </c>
      <c r="E314" s="198" t="s">
        <v>1</v>
      </c>
      <c r="F314" s="199" t="s">
        <v>327</v>
      </c>
      <c r="G314" s="197"/>
      <c r="H314" s="200">
        <v>19.2</v>
      </c>
      <c r="I314" s="201"/>
      <c r="J314" s="197"/>
      <c r="K314" s="197"/>
      <c r="L314" s="202"/>
      <c r="M314" s="203"/>
      <c r="N314" s="204"/>
      <c r="O314" s="204"/>
      <c r="P314" s="204"/>
      <c r="Q314" s="204"/>
      <c r="R314" s="204"/>
      <c r="S314" s="204"/>
      <c r="T314" s="205"/>
      <c r="AT314" s="206" t="s">
        <v>140</v>
      </c>
      <c r="AU314" s="206" t="s">
        <v>80</v>
      </c>
      <c r="AV314" s="12" t="s">
        <v>80</v>
      </c>
      <c r="AW314" s="12" t="s">
        <v>32</v>
      </c>
      <c r="AX314" s="12" t="s">
        <v>70</v>
      </c>
      <c r="AY314" s="206" t="s">
        <v>132</v>
      </c>
    </row>
    <row r="315" spans="2:65" s="12" customFormat="1">
      <c r="B315" s="196"/>
      <c r="C315" s="197"/>
      <c r="D315" s="187" t="s">
        <v>140</v>
      </c>
      <c r="E315" s="198" t="s">
        <v>1</v>
      </c>
      <c r="F315" s="199" t="s">
        <v>328</v>
      </c>
      <c r="G315" s="197"/>
      <c r="H315" s="200">
        <v>2.1</v>
      </c>
      <c r="I315" s="201"/>
      <c r="J315" s="197"/>
      <c r="K315" s="197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 t="s">
        <v>140</v>
      </c>
      <c r="AU315" s="206" t="s">
        <v>80</v>
      </c>
      <c r="AV315" s="12" t="s">
        <v>80</v>
      </c>
      <c r="AW315" s="12" t="s">
        <v>32</v>
      </c>
      <c r="AX315" s="12" t="s">
        <v>70</v>
      </c>
      <c r="AY315" s="206" t="s">
        <v>132</v>
      </c>
    </row>
    <row r="316" spans="2:65" s="11" customFormat="1">
      <c r="B316" s="185"/>
      <c r="C316" s="186"/>
      <c r="D316" s="187" t="s">
        <v>140</v>
      </c>
      <c r="E316" s="188" t="s">
        <v>1</v>
      </c>
      <c r="F316" s="189" t="s">
        <v>236</v>
      </c>
      <c r="G316" s="186"/>
      <c r="H316" s="188" t="s">
        <v>1</v>
      </c>
      <c r="I316" s="190"/>
      <c r="J316" s="186"/>
      <c r="K316" s="186"/>
      <c r="L316" s="191"/>
      <c r="M316" s="192"/>
      <c r="N316" s="193"/>
      <c r="O316" s="193"/>
      <c r="P316" s="193"/>
      <c r="Q316" s="193"/>
      <c r="R316" s="193"/>
      <c r="S316" s="193"/>
      <c r="T316" s="194"/>
      <c r="AT316" s="195" t="s">
        <v>140</v>
      </c>
      <c r="AU316" s="195" t="s">
        <v>80</v>
      </c>
      <c r="AV316" s="11" t="s">
        <v>78</v>
      </c>
      <c r="AW316" s="11" t="s">
        <v>32</v>
      </c>
      <c r="AX316" s="11" t="s">
        <v>70</v>
      </c>
      <c r="AY316" s="195" t="s">
        <v>132</v>
      </c>
    </row>
    <row r="317" spans="2:65" s="12" customFormat="1">
      <c r="B317" s="196"/>
      <c r="C317" s="197"/>
      <c r="D317" s="187" t="s">
        <v>140</v>
      </c>
      <c r="E317" s="198" t="s">
        <v>1</v>
      </c>
      <c r="F317" s="199" t="s">
        <v>325</v>
      </c>
      <c r="G317" s="197"/>
      <c r="H317" s="200">
        <v>25.2</v>
      </c>
      <c r="I317" s="201"/>
      <c r="J317" s="197"/>
      <c r="K317" s="197"/>
      <c r="L317" s="202"/>
      <c r="M317" s="203"/>
      <c r="N317" s="204"/>
      <c r="O317" s="204"/>
      <c r="P317" s="204"/>
      <c r="Q317" s="204"/>
      <c r="R317" s="204"/>
      <c r="S317" s="204"/>
      <c r="T317" s="205"/>
      <c r="AT317" s="206" t="s">
        <v>140</v>
      </c>
      <c r="AU317" s="206" t="s">
        <v>80</v>
      </c>
      <c r="AV317" s="12" t="s">
        <v>80</v>
      </c>
      <c r="AW317" s="12" t="s">
        <v>32</v>
      </c>
      <c r="AX317" s="12" t="s">
        <v>70</v>
      </c>
      <c r="AY317" s="206" t="s">
        <v>132</v>
      </c>
    </row>
    <row r="318" spans="2:65" s="11" customFormat="1">
      <c r="B318" s="185"/>
      <c r="C318" s="186"/>
      <c r="D318" s="187" t="s">
        <v>140</v>
      </c>
      <c r="E318" s="188" t="s">
        <v>1</v>
      </c>
      <c r="F318" s="189" t="s">
        <v>169</v>
      </c>
      <c r="G318" s="186"/>
      <c r="H318" s="188" t="s">
        <v>1</v>
      </c>
      <c r="I318" s="190"/>
      <c r="J318" s="186"/>
      <c r="K318" s="186"/>
      <c r="L318" s="191"/>
      <c r="M318" s="192"/>
      <c r="N318" s="193"/>
      <c r="O318" s="193"/>
      <c r="P318" s="193"/>
      <c r="Q318" s="193"/>
      <c r="R318" s="193"/>
      <c r="S318" s="193"/>
      <c r="T318" s="194"/>
      <c r="AT318" s="195" t="s">
        <v>140</v>
      </c>
      <c r="AU318" s="195" t="s">
        <v>80</v>
      </c>
      <c r="AV318" s="11" t="s">
        <v>78</v>
      </c>
      <c r="AW318" s="11" t="s">
        <v>32</v>
      </c>
      <c r="AX318" s="11" t="s">
        <v>70</v>
      </c>
      <c r="AY318" s="195" t="s">
        <v>132</v>
      </c>
    </row>
    <row r="319" spans="2:65" s="12" customFormat="1">
      <c r="B319" s="196"/>
      <c r="C319" s="197"/>
      <c r="D319" s="187" t="s">
        <v>140</v>
      </c>
      <c r="E319" s="198" t="s">
        <v>1</v>
      </c>
      <c r="F319" s="199" t="s">
        <v>329</v>
      </c>
      <c r="G319" s="197"/>
      <c r="H319" s="200">
        <v>3.6</v>
      </c>
      <c r="I319" s="201"/>
      <c r="J319" s="197"/>
      <c r="K319" s="197"/>
      <c r="L319" s="202"/>
      <c r="M319" s="203"/>
      <c r="N319" s="204"/>
      <c r="O319" s="204"/>
      <c r="P319" s="204"/>
      <c r="Q319" s="204"/>
      <c r="R319" s="204"/>
      <c r="S319" s="204"/>
      <c r="T319" s="205"/>
      <c r="AT319" s="206" t="s">
        <v>140</v>
      </c>
      <c r="AU319" s="206" t="s">
        <v>80</v>
      </c>
      <c r="AV319" s="12" t="s">
        <v>80</v>
      </c>
      <c r="AW319" s="12" t="s">
        <v>32</v>
      </c>
      <c r="AX319" s="12" t="s">
        <v>70</v>
      </c>
      <c r="AY319" s="206" t="s">
        <v>132</v>
      </c>
    </row>
    <row r="320" spans="2:65" s="11" customFormat="1">
      <c r="B320" s="185"/>
      <c r="C320" s="186"/>
      <c r="D320" s="187" t="s">
        <v>140</v>
      </c>
      <c r="E320" s="188" t="s">
        <v>1</v>
      </c>
      <c r="F320" s="189" t="s">
        <v>172</v>
      </c>
      <c r="G320" s="186"/>
      <c r="H320" s="188" t="s">
        <v>1</v>
      </c>
      <c r="I320" s="190"/>
      <c r="J320" s="186"/>
      <c r="K320" s="186"/>
      <c r="L320" s="191"/>
      <c r="M320" s="192"/>
      <c r="N320" s="193"/>
      <c r="O320" s="193"/>
      <c r="P320" s="193"/>
      <c r="Q320" s="193"/>
      <c r="R320" s="193"/>
      <c r="S320" s="193"/>
      <c r="T320" s="194"/>
      <c r="AT320" s="195" t="s">
        <v>140</v>
      </c>
      <c r="AU320" s="195" t="s">
        <v>80</v>
      </c>
      <c r="AV320" s="11" t="s">
        <v>78</v>
      </c>
      <c r="AW320" s="11" t="s">
        <v>32</v>
      </c>
      <c r="AX320" s="11" t="s">
        <v>70</v>
      </c>
      <c r="AY320" s="195" t="s">
        <v>132</v>
      </c>
    </row>
    <row r="321" spans="2:65" s="12" customFormat="1">
      <c r="B321" s="196"/>
      <c r="C321" s="197"/>
      <c r="D321" s="187" t="s">
        <v>140</v>
      </c>
      <c r="E321" s="198" t="s">
        <v>1</v>
      </c>
      <c r="F321" s="199" t="s">
        <v>330</v>
      </c>
      <c r="G321" s="197"/>
      <c r="H321" s="200">
        <v>7.2</v>
      </c>
      <c r="I321" s="201"/>
      <c r="J321" s="197"/>
      <c r="K321" s="197"/>
      <c r="L321" s="202"/>
      <c r="M321" s="203"/>
      <c r="N321" s="204"/>
      <c r="O321" s="204"/>
      <c r="P321" s="204"/>
      <c r="Q321" s="204"/>
      <c r="R321" s="204"/>
      <c r="S321" s="204"/>
      <c r="T321" s="205"/>
      <c r="AT321" s="206" t="s">
        <v>140</v>
      </c>
      <c r="AU321" s="206" t="s">
        <v>80</v>
      </c>
      <c r="AV321" s="12" t="s">
        <v>80</v>
      </c>
      <c r="AW321" s="12" t="s">
        <v>32</v>
      </c>
      <c r="AX321" s="12" t="s">
        <v>70</v>
      </c>
      <c r="AY321" s="206" t="s">
        <v>132</v>
      </c>
    </row>
    <row r="322" spans="2:65" s="13" customFormat="1">
      <c r="B322" s="207"/>
      <c r="C322" s="208"/>
      <c r="D322" s="187" t="s">
        <v>140</v>
      </c>
      <c r="E322" s="209" t="s">
        <v>1</v>
      </c>
      <c r="F322" s="210" t="s">
        <v>143</v>
      </c>
      <c r="G322" s="208"/>
      <c r="H322" s="211">
        <v>87.3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140</v>
      </c>
      <c r="AU322" s="217" t="s">
        <v>80</v>
      </c>
      <c r="AV322" s="13" t="s">
        <v>138</v>
      </c>
      <c r="AW322" s="13" t="s">
        <v>32</v>
      </c>
      <c r="AX322" s="13" t="s">
        <v>78</v>
      </c>
      <c r="AY322" s="217" t="s">
        <v>132</v>
      </c>
    </row>
    <row r="323" spans="2:65" s="1" customFormat="1" ht="16.5" customHeight="1">
      <c r="B323" s="33"/>
      <c r="C323" s="218" t="s">
        <v>331</v>
      </c>
      <c r="D323" s="218" t="s">
        <v>180</v>
      </c>
      <c r="E323" s="219" t="s">
        <v>332</v>
      </c>
      <c r="F323" s="220" t="s">
        <v>333</v>
      </c>
      <c r="G323" s="221" t="s">
        <v>136</v>
      </c>
      <c r="H323" s="222">
        <v>19.206</v>
      </c>
      <c r="I323" s="223"/>
      <c r="J323" s="224">
        <f>ROUND(I323*H323,2)</f>
        <v>0</v>
      </c>
      <c r="K323" s="220" t="s">
        <v>137</v>
      </c>
      <c r="L323" s="225"/>
      <c r="M323" s="226" t="s">
        <v>1</v>
      </c>
      <c r="N323" s="227" t="s">
        <v>41</v>
      </c>
      <c r="O323" s="59"/>
      <c r="P323" s="182">
        <f>O323*H323</f>
        <v>0</v>
      </c>
      <c r="Q323" s="182">
        <v>0.03</v>
      </c>
      <c r="R323" s="182">
        <f>Q323*H323</f>
        <v>0.57617999999999991</v>
      </c>
      <c r="S323" s="182">
        <v>0</v>
      </c>
      <c r="T323" s="183">
        <f>S323*H323</f>
        <v>0</v>
      </c>
      <c r="AR323" s="16" t="s">
        <v>179</v>
      </c>
      <c r="AT323" s="16" t="s">
        <v>180</v>
      </c>
      <c r="AU323" s="16" t="s">
        <v>80</v>
      </c>
      <c r="AY323" s="16" t="s">
        <v>132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6" t="s">
        <v>78</v>
      </c>
      <c r="BK323" s="184">
        <f>ROUND(I323*H323,2)</f>
        <v>0</v>
      </c>
      <c r="BL323" s="16" t="s">
        <v>138</v>
      </c>
      <c r="BM323" s="16" t="s">
        <v>334</v>
      </c>
    </row>
    <row r="324" spans="2:65" s="12" customFormat="1">
      <c r="B324" s="196"/>
      <c r="C324" s="197"/>
      <c r="D324" s="187" t="s">
        <v>140</v>
      </c>
      <c r="E324" s="198" t="s">
        <v>1</v>
      </c>
      <c r="F324" s="199" t="s">
        <v>335</v>
      </c>
      <c r="G324" s="197"/>
      <c r="H324" s="200">
        <v>19.206</v>
      </c>
      <c r="I324" s="201"/>
      <c r="J324" s="197"/>
      <c r="K324" s="197"/>
      <c r="L324" s="202"/>
      <c r="M324" s="203"/>
      <c r="N324" s="204"/>
      <c r="O324" s="204"/>
      <c r="P324" s="204"/>
      <c r="Q324" s="204"/>
      <c r="R324" s="204"/>
      <c r="S324" s="204"/>
      <c r="T324" s="205"/>
      <c r="AT324" s="206" t="s">
        <v>140</v>
      </c>
      <c r="AU324" s="206" t="s">
        <v>80</v>
      </c>
      <c r="AV324" s="12" t="s">
        <v>80</v>
      </c>
      <c r="AW324" s="12" t="s">
        <v>32</v>
      </c>
      <c r="AX324" s="12" t="s">
        <v>70</v>
      </c>
      <c r="AY324" s="206" t="s">
        <v>132</v>
      </c>
    </row>
    <row r="325" spans="2:65" s="13" customFormat="1">
      <c r="B325" s="207"/>
      <c r="C325" s="208"/>
      <c r="D325" s="187" t="s">
        <v>140</v>
      </c>
      <c r="E325" s="209" t="s">
        <v>1</v>
      </c>
      <c r="F325" s="210" t="s">
        <v>143</v>
      </c>
      <c r="G325" s="208"/>
      <c r="H325" s="211">
        <v>19.206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140</v>
      </c>
      <c r="AU325" s="217" t="s">
        <v>80</v>
      </c>
      <c r="AV325" s="13" t="s">
        <v>138</v>
      </c>
      <c r="AW325" s="13" t="s">
        <v>32</v>
      </c>
      <c r="AX325" s="13" t="s">
        <v>78</v>
      </c>
      <c r="AY325" s="217" t="s">
        <v>132</v>
      </c>
    </row>
    <row r="326" spans="2:65" s="1" customFormat="1" ht="16.5" customHeight="1">
      <c r="B326" s="33"/>
      <c r="C326" s="173" t="s">
        <v>336</v>
      </c>
      <c r="D326" s="173" t="s">
        <v>133</v>
      </c>
      <c r="E326" s="174" t="s">
        <v>337</v>
      </c>
      <c r="F326" s="175" t="s">
        <v>338</v>
      </c>
      <c r="G326" s="176" t="s">
        <v>136</v>
      </c>
      <c r="H326" s="177">
        <v>612.39099999999996</v>
      </c>
      <c r="I326" s="178"/>
      <c r="J326" s="179">
        <f>ROUND(I326*H326,2)</f>
        <v>0</v>
      </c>
      <c r="K326" s="175" t="s">
        <v>137</v>
      </c>
      <c r="L326" s="37"/>
      <c r="M326" s="180" t="s">
        <v>1</v>
      </c>
      <c r="N326" s="181" t="s">
        <v>41</v>
      </c>
      <c r="O326" s="59"/>
      <c r="P326" s="182">
        <f>O326*H326</f>
        <v>0</v>
      </c>
      <c r="Q326" s="182">
        <v>6.0000000000000002E-5</v>
      </c>
      <c r="R326" s="182">
        <f>Q326*H326</f>
        <v>3.6743459999999999E-2</v>
      </c>
      <c r="S326" s="182">
        <v>0</v>
      </c>
      <c r="T326" s="183">
        <f>S326*H326</f>
        <v>0</v>
      </c>
      <c r="AR326" s="16" t="s">
        <v>138</v>
      </c>
      <c r="AT326" s="16" t="s">
        <v>133</v>
      </c>
      <c r="AU326" s="16" t="s">
        <v>80</v>
      </c>
      <c r="AY326" s="16" t="s">
        <v>132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6" t="s">
        <v>78</v>
      </c>
      <c r="BK326" s="184">
        <f>ROUND(I326*H326,2)</f>
        <v>0</v>
      </c>
      <c r="BL326" s="16" t="s">
        <v>138</v>
      </c>
      <c r="BM326" s="16" t="s">
        <v>339</v>
      </c>
    </row>
    <row r="327" spans="2:65" s="12" customFormat="1">
      <c r="B327" s="196"/>
      <c r="C327" s="197"/>
      <c r="D327" s="187" t="s">
        <v>140</v>
      </c>
      <c r="E327" s="198" t="s">
        <v>1</v>
      </c>
      <c r="F327" s="199" t="s">
        <v>340</v>
      </c>
      <c r="G327" s="197"/>
      <c r="H327" s="200">
        <v>612.39099999999996</v>
      </c>
      <c r="I327" s="201"/>
      <c r="J327" s="197"/>
      <c r="K327" s="197"/>
      <c r="L327" s="202"/>
      <c r="M327" s="203"/>
      <c r="N327" s="204"/>
      <c r="O327" s="204"/>
      <c r="P327" s="204"/>
      <c r="Q327" s="204"/>
      <c r="R327" s="204"/>
      <c r="S327" s="204"/>
      <c r="T327" s="205"/>
      <c r="AT327" s="206" t="s">
        <v>140</v>
      </c>
      <c r="AU327" s="206" t="s">
        <v>80</v>
      </c>
      <c r="AV327" s="12" t="s">
        <v>80</v>
      </c>
      <c r="AW327" s="12" t="s">
        <v>32</v>
      </c>
      <c r="AX327" s="12" t="s">
        <v>70</v>
      </c>
      <c r="AY327" s="206" t="s">
        <v>132</v>
      </c>
    </row>
    <row r="328" spans="2:65" s="13" customFormat="1">
      <c r="B328" s="207"/>
      <c r="C328" s="208"/>
      <c r="D328" s="187" t="s">
        <v>140</v>
      </c>
      <c r="E328" s="209" t="s">
        <v>1</v>
      </c>
      <c r="F328" s="210" t="s">
        <v>143</v>
      </c>
      <c r="G328" s="208"/>
      <c r="H328" s="211">
        <v>612.39099999999996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140</v>
      </c>
      <c r="AU328" s="217" t="s">
        <v>80</v>
      </c>
      <c r="AV328" s="13" t="s">
        <v>138</v>
      </c>
      <c r="AW328" s="13" t="s">
        <v>32</v>
      </c>
      <c r="AX328" s="13" t="s">
        <v>78</v>
      </c>
      <c r="AY328" s="217" t="s">
        <v>132</v>
      </c>
    </row>
    <row r="329" spans="2:65" s="1" customFormat="1" ht="16.5" customHeight="1">
      <c r="B329" s="33"/>
      <c r="C329" s="173" t="s">
        <v>341</v>
      </c>
      <c r="D329" s="173" t="s">
        <v>133</v>
      </c>
      <c r="E329" s="174" t="s">
        <v>342</v>
      </c>
      <c r="F329" s="175" t="s">
        <v>343</v>
      </c>
      <c r="G329" s="176" t="s">
        <v>136</v>
      </c>
      <c r="H329" s="177">
        <v>74.875</v>
      </c>
      <c r="I329" s="178"/>
      <c r="J329" s="179">
        <f>ROUND(I329*H329,2)</f>
        <v>0</v>
      </c>
      <c r="K329" s="175" t="s">
        <v>137</v>
      </c>
      <c r="L329" s="37"/>
      <c r="M329" s="180" t="s">
        <v>1</v>
      </c>
      <c r="N329" s="181" t="s">
        <v>41</v>
      </c>
      <c r="O329" s="59"/>
      <c r="P329" s="182">
        <f>O329*H329</f>
        <v>0</v>
      </c>
      <c r="Q329" s="182">
        <v>6.0000000000000002E-5</v>
      </c>
      <c r="R329" s="182">
        <f>Q329*H329</f>
        <v>4.4925E-3</v>
      </c>
      <c r="S329" s="182">
        <v>0</v>
      </c>
      <c r="T329" s="183">
        <f>S329*H329</f>
        <v>0</v>
      </c>
      <c r="AR329" s="16" t="s">
        <v>138</v>
      </c>
      <c r="AT329" s="16" t="s">
        <v>133</v>
      </c>
      <c r="AU329" s="16" t="s">
        <v>80</v>
      </c>
      <c r="AY329" s="16" t="s">
        <v>132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6" t="s">
        <v>78</v>
      </c>
      <c r="BK329" s="184">
        <f>ROUND(I329*H329,2)</f>
        <v>0</v>
      </c>
      <c r="BL329" s="16" t="s">
        <v>138</v>
      </c>
      <c r="BM329" s="16" t="s">
        <v>344</v>
      </c>
    </row>
    <row r="330" spans="2:65" s="1" customFormat="1" ht="16.5" customHeight="1">
      <c r="B330" s="33"/>
      <c r="C330" s="173" t="s">
        <v>345</v>
      </c>
      <c r="D330" s="173" t="s">
        <v>133</v>
      </c>
      <c r="E330" s="174" t="s">
        <v>346</v>
      </c>
      <c r="F330" s="175" t="s">
        <v>347</v>
      </c>
      <c r="G330" s="176" t="s">
        <v>228</v>
      </c>
      <c r="H330" s="177">
        <v>96.34</v>
      </c>
      <c r="I330" s="178"/>
      <c r="J330" s="179">
        <f>ROUND(I330*H330,2)</f>
        <v>0</v>
      </c>
      <c r="K330" s="175" t="s">
        <v>137</v>
      </c>
      <c r="L330" s="37"/>
      <c r="M330" s="180" t="s">
        <v>1</v>
      </c>
      <c r="N330" s="181" t="s">
        <v>41</v>
      </c>
      <c r="O330" s="59"/>
      <c r="P330" s="182">
        <f>O330*H330</f>
        <v>0</v>
      </c>
      <c r="Q330" s="182">
        <v>6.0000000000000002E-5</v>
      </c>
      <c r="R330" s="182">
        <f>Q330*H330</f>
        <v>5.7804000000000006E-3</v>
      </c>
      <c r="S330" s="182">
        <v>0</v>
      </c>
      <c r="T330" s="183">
        <f>S330*H330</f>
        <v>0</v>
      </c>
      <c r="AR330" s="16" t="s">
        <v>138</v>
      </c>
      <c r="AT330" s="16" t="s">
        <v>133</v>
      </c>
      <c r="AU330" s="16" t="s">
        <v>80</v>
      </c>
      <c r="AY330" s="16" t="s">
        <v>132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78</v>
      </c>
      <c r="BK330" s="184">
        <f>ROUND(I330*H330,2)</f>
        <v>0</v>
      </c>
      <c r="BL330" s="16" t="s">
        <v>138</v>
      </c>
      <c r="BM330" s="16" t="s">
        <v>348</v>
      </c>
    </row>
    <row r="331" spans="2:65" s="11" customFormat="1">
      <c r="B331" s="185"/>
      <c r="C331" s="186"/>
      <c r="D331" s="187" t="s">
        <v>140</v>
      </c>
      <c r="E331" s="188" t="s">
        <v>1</v>
      </c>
      <c r="F331" s="189" t="s">
        <v>349</v>
      </c>
      <c r="G331" s="186"/>
      <c r="H331" s="188" t="s">
        <v>1</v>
      </c>
      <c r="I331" s="190"/>
      <c r="J331" s="186"/>
      <c r="K331" s="186"/>
      <c r="L331" s="191"/>
      <c r="M331" s="192"/>
      <c r="N331" s="193"/>
      <c r="O331" s="193"/>
      <c r="P331" s="193"/>
      <c r="Q331" s="193"/>
      <c r="R331" s="193"/>
      <c r="S331" s="193"/>
      <c r="T331" s="194"/>
      <c r="AT331" s="195" t="s">
        <v>140</v>
      </c>
      <c r="AU331" s="195" t="s">
        <v>80</v>
      </c>
      <c r="AV331" s="11" t="s">
        <v>78</v>
      </c>
      <c r="AW331" s="11" t="s">
        <v>32</v>
      </c>
      <c r="AX331" s="11" t="s">
        <v>70</v>
      </c>
      <c r="AY331" s="195" t="s">
        <v>132</v>
      </c>
    </row>
    <row r="332" spans="2:65" s="11" customFormat="1">
      <c r="B332" s="185"/>
      <c r="C332" s="186"/>
      <c r="D332" s="187" t="s">
        <v>140</v>
      </c>
      <c r="E332" s="188" t="s">
        <v>1</v>
      </c>
      <c r="F332" s="189" t="s">
        <v>166</v>
      </c>
      <c r="G332" s="186"/>
      <c r="H332" s="188" t="s">
        <v>1</v>
      </c>
      <c r="I332" s="190"/>
      <c r="J332" s="186"/>
      <c r="K332" s="186"/>
      <c r="L332" s="191"/>
      <c r="M332" s="192"/>
      <c r="N332" s="193"/>
      <c r="O332" s="193"/>
      <c r="P332" s="193"/>
      <c r="Q332" s="193"/>
      <c r="R332" s="193"/>
      <c r="S332" s="193"/>
      <c r="T332" s="194"/>
      <c r="AT332" s="195" t="s">
        <v>140</v>
      </c>
      <c r="AU332" s="195" t="s">
        <v>80</v>
      </c>
      <c r="AV332" s="11" t="s">
        <v>78</v>
      </c>
      <c r="AW332" s="11" t="s">
        <v>32</v>
      </c>
      <c r="AX332" s="11" t="s">
        <v>70</v>
      </c>
      <c r="AY332" s="195" t="s">
        <v>132</v>
      </c>
    </row>
    <row r="333" spans="2:65" s="12" customFormat="1">
      <c r="B333" s="196"/>
      <c r="C333" s="197"/>
      <c r="D333" s="187" t="s">
        <v>140</v>
      </c>
      <c r="E333" s="198" t="s">
        <v>1</v>
      </c>
      <c r="F333" s="199" t="s">
        <v>350</v>
      </c>
      <c r="G333" s="197"/>
      <c r="H333" s="200">
        <v>35.58</v>
      </c>
      <c r="I333" s="201"/>
      <c r="J333" s="197"/>
      <c r="K333" s="197"/>
      <c r="L333" s="202"/>
      <c r="M333" s="203"/>
      <c r="N333" s="204"/>
      <c r="O333" s="204"/>
      <c r="P333" s="204"/>
      <c r="Q333" s="204"/>
      <c r="R333" s="204"/>
      <c r="S333" s="204"/>
      <c r="T333" s="205"/>
      <c r="AT333" s="206" t="s">
        <v>140</v>
      </c>
      <c r="AU333" s="206" t="s">
        <v>80</v>
      </c>
      <c r="AV333" s="12" t="s">
        <v>80</v>
      </c>
      <c r="AW333" s="12" t="s">
        <v>32</v>
      </c>
      <c r="AX333" s="12" t="s">
        <v>70</v>
      </c>
      <c r="AY333" s="206" t="s">
        <v>132</v>
      </c>
    </row>
    <row r="334" spans="2:65" s="11" customFormat="1">
      <c r="B334" s="185"/>
      <c r="C334" s="186"/>
      <c r="D334" s="187" t="s">
        <v>140</v>
      </c>
      <c r="E334" s="188" t="s">
        <v>1</v>
      </c>
      <c r="F334" s="189" t="s">
        <v>236</v>
      </c>
      <c r="G334" s="186"/>
      <c r="H334" s="188" t="s">
        <v>1</v>
      </c>
      <c r="I334" s="190"/>
      <c r="J334" s="186"/>
      <c r="K334" s="186"/>
      <c r="L334" s="191"/>
      <c r="M334" s="192"/>
      <c r="N334" s="193"/>
      <c r="O334" s="193"/>
      <c r="P334" s="193"/>
      <c r="Q334" s="193"/>
      <c r="R334" s="193"/>
      <c r="S334" s="193"/>
      <c r="T334" s="194"/>
      <c r="AT334" s="195" t="s">
        <v>140</v>
      </c>
      <c r="AU334" s="195" t="s">
        <v>80</v>
      </c>
      <c r="AV334" s="11" t="s">
        <v>78</v>
      </c>
      <c r="AW334" s="11" t="s">
        <v>32</v>
      </c>
      <c r="AX334" s="11" t="s">
        <v>70</v>
      </c>
      <c r="AY334" s="195" t="s">
        <v>132</v>
      </c>
    </row>
    <row r="335" spans="2:65" s="12" customFormat="1">
      <c r="B335" s="196"/>
      <c r="C335" s="197"/>
      <c r="D335" s="187" t="s">
        <v>140</v>
      </c>
      <c r="E335" s="198" t="s">
        <v>1</v>
      </c>
      <c r="F335" s="199" t="s">
        <v>351</v>
      </c>
      <c r="G335" s="197"/>
      <c r="H335" s="200">
        <v>36.020000000000003</v>
      </c>
      <c r="I335" s="201"/>
      <c r="J335" s="197"/>
      <c r="K335" s="197"/>
      <c r="L335" s="202"/>
      <c r="M335" s="203"/>
      <c r="N335" s="204"/>
      <c r="O335" s="204"/>
      <c r="P335" s="204"/>
      <c r="Q335" s="204"/>
      <c r="R335" s="204"/>
      <c r="S335" s="204"/>
      <c r="T335" s="205"/>
      <c r="AT335" s="206" t="s">
        <v>140</v>
      </c>
      <c r="AU335" s="206" t="s">
        <v>80</v>
      </c>
      <c r="AV335" s="12" t="s">
        <v>80</v>
      </c>
      <c r="AW335" s="12" t="s">
        <v>32</v>
      </c>
      <c r="AX335" s="12" t="s">
        <v>70</v>
      </c>
      <c r="AY335" s="206" t="s">
        <v>132</v>
      </c>
    </row>
    <row r="336" spans="2:65" s="11" customFormat="1">
      <c r="B336" s="185"/>
      <c r="C336" s="186"/>
      <c r="D336" s="187" t="s">
        <v>140</v>
      </c>
      <c r="E336" s="188" t="s">
        <v>1</v>
      </c>
      <c r="F336" s="189" t="s">
        <v>169</v>
      </c>
      <c r="G336" s="186"/>
      <c r="H336" s="188" t="s">
        <v>1</v>
      </c>
      <c r="I336" s="190"/>
      <c r="J336" s="186"/>
      <c r="K336" s="186"/>
      <c r="L336" s="191"/>
      <c r="M336" s="192"/>
      <c r="N336" s="193"/>
      <c r="O336" s="193"/>
      <c r="P336" s="193"/>
      <c r="Q336" s="193"/>
      <c r="R336" s="193"/>
      <c r="S336" s="193"/>
      <c r="T336" s="194"/>
      <c r="AT336" s="195" t="s">
        <v>140</v>
      </c>
      <c r="AU336" s="195" t="s">
        <v>80</v>
      </c>
      <c r="AV336" s="11" t="s">
        <v>78</v>
      </c>
      <c r="AW336" s="11" t="s">
        <v>32</v>
      </c>
      <c r="AX336" s="11" t="s">
        <v>70</v>
      </c>
      <c r="AY336" s="195" t="s">
        <v>132</v>
      </c>
    </row>
    <row r="337" spans="2:65" s="12" customFormat="1">
      <c r="B337" s="196"/>
      <c r="C337" s="197"/>
      <c r="D337" s="187" t="s">
        <v>140</v>
      </c>
      <c r="E337" s="198" t="s">
        <v>1</v>
      </c>
      <c r="F337" s="199" t="s">
        <v>352</v>
      </c>
      <c r="G337" s="197"/>
      <c r="H337" s="200">
        <v>12.37</v>
      </c>
      <c r="I337" s="201"/>
      <c r="J337" s="197"/>
      <c r="K337" s="197"/>
      <c r="L337" s="202"/>
      <c r="M337" s="203"/>
      <c r="N337" s="204"/>
      <c r="O337" s="204"/>
      <c r="P337" s="204"/>
      <c r="Q337" s="204"/>
      <c r="R337" s="204"/>
      <c r="S337" s="204"/>
      <c r="T337" s="205"/>
      <c r="AT337" s="206" t="s">
        <v>140</v>
      </c>
      <c r="AU337" s="206" t="s">
        <v>80</v>
      </c>
      <c r="AV337" s="12" t="s">
        <v>80</v>
      </c>
      <c r="AW337" s="12" t="s">
        <v>32</v>
      </c>
      <c r="AX337" s="12" t="s">
        <v>70</v>
      </c>
      <c r="AY337" s="206" t="s">
        <v>132</v>
      </c>
    </row>
    <row r="338" spans="2:65" s="11" customFormat="1">
      <c r="B338" s="185"/>
      <c r="C338" s="186"/>
      <c r="D338" s="187" t="s">
        <v>140</v>
      </c>
      <c r="E338" s="188" t="s">
        <v>1</v>
      </c>
      <c r="F338" s="189" t="s">
        <v>172</v>
      </c>
      <c r="G338" s="186"/>
      <c r="H338" s="188" t="s">
        <v>1</v>
      </c>
      <c r="I338" s="190"/>
      <c r="J338" s="186"/>
      <c r="K338" s="186"/>
      <c r="L338" s="191"/>
      <c r="M338" s="192"/>
      <c r="N338" s="193"/>
      <c r="O338" s="193"/>
      <c r="P338" s="193"/>
      <c r="Q338" s="193"/>
      <c r="R338" s="193"/>
      <c r="S338" s="193"/>
      <c r="T338" s="194"/>
      <c r="AT338" s="195" t="s">
        <v>140</v>
      </c>
      <c r="AU338" s="195" t="s">
        <v>80</v>
      </c>
      <c r="AV338" s="11" t="s">
        <v>78</v>
      </c>
      <c r="AW338" s="11" t="s">
        <v>32</v>
      </c>
      <c r="AX338" s="11" t="s">
        <v>70</v>
      </c>
      <c r="AY338" s="195" t="s">
        <v>132</v>
      </c>
    </row>
    <row r="339" spans="2:65" s="12" customFormat="1">
      <c r="B339" s="196"/>
      <c r="C339" s="197"/>
      <c r="D339" s="187" t="s">
        <v>140</v>
      </c>
      <c r="E339" s="198" t="s">
        <v>1</v>
      </c>
      <c r="F339" s="199" t="s">
        <v>352</v>
      </c>
      <c r="G339" s="197"/>
      <c r="H339" s="200">
        <v>12.37</v>
      </c>
      <c r="I339" s="201"/>
      <c r="J339" s="197"/>
      <c r="K339" s="197"/>
      <c r="L339" s="202"/>
      <c r="M339" s="203"/>
      <c r="N339" s="204"/>
      <c r="O339" s="204"/>
      <c r="P339" s="204"/>
      <c r="Q339" s="204"/>
      <c r="R339" s="204"/>
      <c r="S339" s="204"/>
      <c r="T339" s="205"/>
      <c r="AT339" s="206" t="s">
        <v>140</v>
      </c>
      <c r="AU339" s="206" t="s">
        <v>80</v>
      </c>
      <c r="AV339" s="12" t="s">
        <v>80</v>
      </c>
      <c r="AW339" s="12" t="s">
        <v>32</v>
      </c>
      <c r="AX339" s="12" t="s">
        <v>70</v>
      </c>
      <c r="AY339" s="206" t="s">
        <v>132</v>
      </c>
    </row>
    <row r="340" spans="2:65" s="13" customFormat="1">
      <c r="B340" s="207"/>
      <c r="C340" s="208"/>
      <c r="D340" s="187" t="s">
        <v>140</v>
      </c>
      <c r="E340" s="209" t="s">
        <v>1</v>
      </c>
      <c r="F340" s="210" t="s">
        <v>143</v>
      </c>
      <c r="G340" s="208"/>
      <c r="H340" s="211">
        <v>96.34</v>
      </c>
      <c r="I340" s="212"/>
      <c r="J340" s="208"/>
      <c r="K340" s="208"/>
      <c r="L340" s="213"/>
      <c r="M340" s="214"/>
      <c r="N340" s="215"/>
      <c r="O340" s="215"/>
      <c r="P340" s="215"/>
      <c r="Q340" s="215"/>
      <c r="R340" s="215"/>
      <c r="S340" s="215"/>
      <c r="T340" s="216"/>
      <c r="AT340" s="217" t="s">
        <v>140</v>
      </c>
      <c r="AU340" s="217" t="s">
        <v>80</v>
      </c>
      <c r="AV340" s="13" t="s">
        <v>138</v>
      </c>
      <c r="AW340" s="13" t="s">
        <v>32</v>
      </c>
      <c r="AX340" s="13" t="s">
        <v>78</v>
      </c>
      <c r="AY340" s="217" t="s">
        <v>132</v>
      </c>
    </row>
    <row r="341" spans="2:65" s="1" customFormat="1" ht="16.5" customHeight="1">
      <c r="B341" s="33"/>
      <c r="C341" s="218" t="s">
        <v>353</v>
      </c>
      <c r="D341" s="218" t="s">
        <v>180</v>
      </c>
      <c r="E341" s="219" t="s">
        <v>354</v>
      </c>
      <c r="F341" s="220" t="s">
        <v>355</v>
      </c>
      <c r="G341" s="221" t="s">
        <v>228</v>
      </c>
      <c r="H341" s="222">
        <v>101.157</v>
      </c>
      <c r="I341" s="223"/>
      <c r="J341" s="224">
        <f>ROUND(I341*H341,2)</f>
        <v>0</v>
      </c>
      <c r="K341" s="220" t="s">
        <v>137</v>
      </c>
      <c r="L341" s="225"/>
      <c r="M341" s="226" t="s">
        <v>1</v>
      </c>
      <c r="N341" s="227" t="s">
        <v>41</v>
      </c>
      <c r="O341" s="59"/>
      <c r="P341" s="182">
        <f>O341*H341</f>
        <v>0</v>
      </c>
      <c r="Q341" s="182">
        <v>5.9999999999999995E-4</v>
      </c>
      <c r="R341" s="182">
        <f>Q341*H341</f>
        <v>6.069419999999999E-2</v>
      </c>
      <c r="S341" s="182">
        <v>0</v>
      </c>
      <c r="T341" s="183">
        <f>S341*H341</f>
        <v>0</v>
      </c>
      <c r="AR341" s="16" t="s">
        <v>179</v>
      </c>
      <c r="AT341" s="16" t="s">
        <v>180</v>
      </c>
      <c r="AU341" s="16" t="s">
        <v>80</v>
      </c>
      <c r="AY341" s="16" t="s">
        <v>132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6" t="s">
        <v>78</v>
      </c>
      <c r="BK341" s="184">
        <f>ROUND(I341*H341,2)</f>
        <v>0</v>
      </c>
      <c r="BL341" s="16" t="s">
        <v>138</v>
      </c>
      <c r="BM341" s="16" t="s">
        <v>356</v>
      </c>
    </row>
    <row r="342" spans="2:65" s="12" customFormat="1">
      <c r="B342" s="196"/>
      <c r="C342" s="197"/>
      <c r="D342" s="187" t="s">
        <v>140</v>
      </c>
      <c r="E342" s="197"/>
      <c r="F342" s="199" t="s">
        <v>357</v>
      </c>
      <c r="G342" s="197"/>
      <c r="H342" s="200">
        <v>101.157</v>
      </c>
      <c r="I342" s="201"/>
      <c r="J342" s="197"/>
      <c r="K342" s="197"/>
      <c r="L342" s="202"/>
      <c r="M342" s="203"/>
      <c r="N342" s="204"/>
      <c r="O342" s="204"/>
      <c r="P342" s="204"/>
      <c r="Q342" s="204"/>
      <c r="R342" s="204"/>
      <c r="S342" s="204"/>
      <c r="T342" s="205"/>
      <c r="AT342" s="206" t="s">
        <v>140</v>
      </c>
      <c r="AU342" s="206" t="s">
        <v>80</v>
      </c>
      <c r="AV342" s="12" t="s">
        <v>80</v>
      </c>
      <c r="AW342" s="12" t="s">
        <v>4</v>
      </c>
      <c r="AX342" s="12" t="s">
        <v>78</v>
      </c>
      <c r="AY342" s="206" t="s">
        <v>132</v>
      </c>
    </row>
    <row r="343" spans="2:65" s="1" customFormat="1" ht="16.5" customHeight="1">
      <c r="B343" s="33"/>
      <c r="C343" s="173" t="s">
        <v>358</v>
      </c>
      <c r="D343" s="173" t="s">
        <v>133</v>
      </c>
      <c r="E343" s="174" t="s">
        <v>359</v>
      </c>
      <c r="F343" s="175" t="s">
        <v>360</v>
      </c>
      <c r="G343" s="176" t="s">
        <v>228</v>
      </c>
      <c r="H343" s="177">
        <v>1034.28</v>
      </c>
      <c r="I343" s="178"/>
      <c r="J343" s="179">
        <f>ROUND(I343*H343,2)</f>
        <v>0</v>
      </c>
      <c r="K343" s="175" t="s">
        <v>137</v>
      </c>
      <c r="L343" s="37"/>
      <c r="M343" s="180" t="s">
        <v>1</v>
      </c>
      <c r="N343" s="181" t="s">
        <v>41</v>
      </c>
      <c r="O343" s="59"/>
      <c r="P343" s="182">
        <f>O343*H343</f>
        <v>0</v>
      </c>
      <c r="Q343" s="182">
        <v>2.5000000000000001E-4</v>
      </c>
      <c r="R343" s="182">
        <f>Q343*H343</f>
        <v>0.25857000000000002</v>
      </c>
      <c r="S343" s="182">
        <v>0</v>
      </c>
      <c r="T343" s="183">
        <f>S343*H343</f>
        <v>0</v>
      </c>
      <c r="AR343" s="16" t="s">
        <v>138</v>
      </c>
      <c r="AT343" s="16" t="s">
        <v>133</v>
      </c>
      <c r="AU343" s="16" t="s">
        <v>80</v>
      </c>
      <c r="AY343" s="16" t="s">
        <v>132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6" t="s">
        <v>78</v>
      </c>
      <c r="BK343" s="184">
        <f>ROUND(I343*H343,2)</f>
        <v>0</v>
      </c>
      <c r="BL343" s="16" t="s">
        <v>138</v>
      </c>
      <c r="BM343" s="16" t="s">
        <v>361</v>
      </c>
    </row>
    <row r="344" spans="2:65" s="11" customFormat="1">
      <c r="B344" s="185"/>
      <c r="C344" s="186"/>
      <c r="D344" s="187" t="s">
        <v>140</v>
      </c>
      <c r="E344" s="188" t="s">
        <v>1</v>
      </c>
      <c r="F344" s="189" t="s">
        <v>362</v>
      </c>
      <c r="G344" s="186"/>
      <c r="H344" s="188" t="s">
        <v>1</v>
      </c>
      <c r="I344" s="190"/>
      <c r="J344" s="186"/>
      <c r="K344" s="186"/>
      <c r="L344" s="191"/>
      <c r="M344" s="192"/>
      <c r="N344" s="193"/>
      <c r="O344" s="193"/>
      <c r="P344" s="193"/>
      <c r="Q344" s="193"/>
      <c r="R344" s="193"/>
      <c r="S344" s="193"/>
      <c r="T344" s="194"/>
      <c r="AT344" s="195" t="s">
        <v>140</v>
      </c>
      <c r="AU344" s="195" t="s">
        <v>80</v>
      </c>
      <c r="AV344" s="11" t="s">
        <v>78</v>
      </c>
      <c r="AW344" s="11" t="s">
        <v>32</v>
      </c>
      <c r="AX344" s="11" t="s">
        <v>70</v>
      </c>
      <c r="AY344" s="195" t="s">
        <v>132</v>
      </c>
    </row>
    <row r="345" spans="2:65" s="11" customFormat="1">
      <c r="B345" s="185"/>
      <c r="C345" s="186"/>
      <c r="D345" s="187" t="s">
        <v>140</v>
      </c>
      <c r="E345" s="188" t="s">
        <v>1</v>
      </c>
      <c r="F345" s="189" t="s">
        <v>363</v>
      </c>
      <c r="G345" s="186"/>
      <c r="H345" s="188" t="s">
        <v>1</v>
      </c>
      <c r="I345" s="190"/>
      <c r="J345" s="186"/>
      <c r="K345" s="186"/>
      <c r="L345" s="191"/>
      <c r="M345" s="192"/>
      <c r="N345" s="193"/>
      <c r="O345" s="193"/>
      <c r="P345" s="193"/>
      <c r="Q345" s="193"/>
      <c r="R345" s="193"/>
      <c r="S345" s="193"/>
      <c r="T345" s="194"/>
      <c r="AT345" s="195" t="s">
        <v>140</v>
      </c>
      <c r="AU345" s="195" t="s">
        <v>80</v>
      </c>
      <c r="AV345" s="11" t="s">
        <v>78</v>
      </c>
      <c r="AW345" s="11" t="s">
        <v>32</v>
      </c>
      <c r="AX345" s="11" t="s">
        <v>70</v>
      </c>
      <c r="AY345" s="195" t="s">
        <v>132</v>
      </c>
    </row>
    <row r="346" spans="2:65" s="11" customFormat="1">
      <c r="B346" s="185"/>
      <c r="C346" s="186"/>
      <c r="D346" s="187" t="s">
        <v>140</v>
      </c>
      <c r="E346" s="188" t="s">
        <v>1</v>
      </c>
      <c r="F346" s="189" t="s">
        <v>166</v>
      </c>
      <c r="G346" s="186"/>
      <c r="H346" s="188" t="s">
        <v>1</v>
      </c>
      <c r="I346" s="190"/>
      <c r="J346" s="186"/>
      <c r="K346" s="186"/>
      <c r="L346" s="191"/>
      <c r="M346" s="192"/>
      <c r="N346" s="193"/>
      <c r="O346" s="193"/>
      <c r="P346" s="193"/>
      <c r="Q346" s="193"/>
      <c r="R346" s="193"/>
      <c r="S346" s="193"/>
      <c r="T346" s="194"/>
      <c r="AT346" s="195" t="s">
        <v>140</v>
      </c>
      <c r="AU346" s="195" t="s">
        <v>80</v>
      </c>
      <c r="AV346" s="11" t="s">
        <v>78</v>
      </c>
      <c r="AW346" s="11" t="s">
        <v>32</v>
      </c>
      <c r="AX346" s="11" t="s">
        <v>70</v>
      </c>
      <c r="AY346" s="195" t="s">
        <v>132</v>
      </c>
    </row>
    <row r="347" spans="2:65" s="12" customFormat="1">
      <c r="B347" s="196"/>
      <c r="C347" s="197"/>
      <c r="D347" s="187" t="s">
        <v>140</v>
      </c>
      <c r="E347" s="198" t="s">
        <v>1</v>
      </c>
      <c r="F347" s="199" t="s">
        <v>364</v>
      </c>
      <c r="G347" s="197"/>
      <c r="H347" s="200">
        <v>117.6</v>
      </c>
      <c r="I347" s="201"/>
      <c r="J347" s="197"/>
      <c r="K347" s="197"/>
      <c r="L347" s="202"/>
      <c r="M347" s="203"/>
      <c r="N347" s="204"/>
      <c r="O347" s="204"/>
      <c r="P347" s="204"/>
      <c r="Q347" s="204"/>
      <c r="R347" s="204"/>
      <c r="S347" s="204"/>
      <c r="T347" s="205"/>
      <c r="AT347" s="206" t="s">
        <v>140</v>
      </c>
      <c r="AU347" s="206" t="s">
        <v>80</v>
      </c>
      <c r="AV347" s="12" t="s">
        <v>80</v>
      </c>
      <c r="AW347" s="12" t="s">
        <v>32</v>
      </c>
      <c r="AX347" s="12" t="s">
        <v>70</v>
      </c>
      <c r="AY347" s="206" t="s">
        <v>132</v>
      </c>
    </row>
    <row r="348" spans="2:65" s="12" customFormat="1">
      <c r="B348" s="196"/>
      <c r="C348" s="197"/>
      <c r="D348" s="187" t="s">
        <v>140</v>
      </c>
      <c r="E348" s="198" t="s">
        <v>1</v>
      </c>
      <c r="F348" s="199" t="s">
        <v>365</v>
      </c>
      <c r="G348" s="197"/>
      <c r="H348" s="200">
        <v>12.6</v>
      </c>
      <c r="I348" s="201"/>
      <c r="J348" s="197"/>
      <c r="K348" s="197"/>
      <c r="L348" s="202"/>
      <c r="M348" s="203"/>
      <c r="N348" s="204"/>
      <c r="O348" s="204"/>
      <c r="P348" s="204"/>
      <c r="Q348" s="204"/>
      <c r="R348" s="204"/>
      <c r="S348" s="204"/>
      <c r="T348" s="205"/>
      <c r="AT348" s="206" t="s">
        <v>140</v>
      </c>
      <c r="AU348" s="206" t="s">
        <v>80</v>
      </c>
      <c r="AV348" s="12" t="s">
        <v>80</v>
      </c>
      <c r="AW348" s="12" t="s">
        <v>32</v>
      </c>
      <c r="AX348" s="12" t="s">
        <v>70</v>
      </c>
      <c r="AY348" s="206" t="s">
        <v>132</v>
      </c>
    </row>
    <row r="349" spans="2:65" s="12" customFormat="1">
      <c r="B349" s="196"/>
      <c r="C349" s="197"/>
      <c r="D349" s="187" t="s">
        <v>140</v>
      </c>
      <c r="E349" s="198" t="s">
        <v>1</v>
      </c>
      <c r="F349" s="199" t="s">
        <v>366</v>
      </c>
      <c r="G349" s="197"/>
      <c r="H349" s="200">
        <v>8.4</v>
      </c>
      <c r="I349" s="201"/>
      <c r="J349" s="197"/>
      <c r="K349" s="197"/>
      <c r="L349" s="202"/>
      <c r="M349" s="203"/>
      <c r="N349" s="204"/>
      <c r="O349" s="204"/>
      <c r="P349" s="204"/>
      <c r="Q349" s="204"/>
      <c r="R349" s="204"/>
      <c r="S349" s="204"/>
      <c r="T349" s="205"/>
      <c r="AT349" s="206" t="s">
        <v>140</v>
      </c>
      <c r="AU349" s="206" t="s">
        <v>80</v>
      </c>
      <c r="AV349" s="12" t="s">
        <v>80</v>
      </c>
      <c r="AW349" s="12" t="s">
        <v>32</v>
      </c>
      <c r="AX349" s="12" t="s">
        <v>70</v>
      </c>
      <c r="AY349" s="206" t="s">
        <v>132</v>
      </c>
    </row>
    <row r="350" spans="2:65" s="12" customFormat="1">
      <c r="B350" s="196"/>
      <c r="C350" s="197"/>
      <c r="D350" s="187" t="s">
        <v>140</v>
      </c>
      <c r="E350" s="198" t="s">
        <v>1</v>
      </c>
      <c r="F350" s="199" t="s">
        <v>367</v>
      </c>
      <c r="G350" s="197"/>
      <c r="H350" s="200">
        <v>2.4</v>
      </c>
      <c r="I350" s="201"/>
      <c r="J350" s="197"/>
      <c r="K350" s="197"/>
      <c r="L350" s="202"/>
      <c r="M350" s="203"/>
      <c r="N350" s="204"/>
      <c r="O350" s="204"/>
      <c r="P350" s="204"/>
      <c r="Q350" s="204"/>
      <c r="R350" s="204"/>
      <c r="S350" s="204"/>
      <c r="T350" s="205"/>
      <c r="AT350" s="206" t="s">
        <v>140</v>
      </c>
      <c r="AU350" s="206" t="s">
        <v>80</v>
      </c>
      <c r="AV350" s="12" t="s">
        <v>80</v>
      </c>
      <c r="AW350" s="12" t="s">
        <v>32</v>
      </c>
      <c r="AX350" s="12" t="s">
        <v>70</v>
      </c>
      <c r="AY350" s="206" t="s">
        <v>132</v>
      </c>
    </row>
    <row r="351" spans="2:65" s="12" customFormat="1">
      <c r="B351" s="196"/>
      <c r="C351" s="197"/>
      <c r="D351" s="187" t="s">
        <v>140</v>
      </c>
      <c r="E351" s="198" t="s">
        <v>1</v>
      </c>
      <c r="F351" s="199" t="s">
        <v>368</v>
      </c>
      <c r="G351" s="197"/>
      <c r="H351" s="200">
        <v>9.6</v>
      </c>
      <c r="I351" s="201"/>
      <c r="J351" s="197"/>
      <c r="K351" s="197"/>
      <c r="L351" s="202"/>
      <c r="M351" s="203"/>
      <c r="N351" s="204"/>
      <c r="O351" s="204"/>
      <c r="P351" s="204"/>
      <c r="Q351" s="204"/>
      <c r="R351" s="204"/>
      <c r="S351" s="204"/>
      <c r="T351" s="205"/>
      <c r="AT351" s="206" t="s">
        <v>140</v>
      </c>
      <c r="AU351" s="206" t="s">
        <v>80</v>
      </c>
      <c r="AV351" s="12" t="s">
        <v>80</v>
      </c>
      <c r="AW351" s="12" t="s">
        <v>32</v>
      </c>
      <c r="AX351" s="12" t="s">
        <v>70</v>
      </c>
      <c r="AY351" s="206" t="s">
        <v>132</v>
      </c>
    </row>
    <row r="352" spans="2:65" s="12" customFormat="1">
      <c r="B352" s="196"/>
      <c r="C352" s="197"/>
      <c r="D352" s="187" t="s">
        <v>140</v>
      </c>
      <c r="E352" s="198" t="s">
        <v>1</v>
      </c>
      <c r="F352" s="199" t="s">
        <v>369</v>
      </c>
      <c r="G352" s="197"/>
      <c r="H352" s="200">
        <v>1.2</v>
      </c>
      <c r="I352" s="201"/>
      <c r="J352" s="197"/>
      <c r="K352" s="197"/>
      <c r="L352" s="202"/>
      <c r="M352" s="203"/>
      <c r="N352" s="204"/>
      <c r="O352" s="204"/>
      <c r="P352" s="204"/>
      <c r="Q352" s="204"/>
      <c r="R352" s="204"/>
      <c r="S352" s="204"/>
      <c r="T352" s="205"/>
      <c r="AT352" s="206" t="s">
        <v>140</v>
      </c>
      <c r="AU352" s="206" t="s">
        <v>80</v>
      </c>
      <c r="AV352" s="12" t="s">
        <v>80</v>
      </c>
      <c r="AW352" s="12" t="s">
        <v>32</v>
      </c>
      <c r="AX352" s="12" t="s">
        <v>70</v>
      </c>
      <c r="AY352" s="206" t="s">
        <v>132</v>
      </c>
    </row>
    <row r="353" spans="2:51" s="11" customFormat="1">
      <c r="B353" s="185"/>
      <c r="C353" s="186"/>
      <c r="D353" s="187" t="s">
        <v>140</v>
      </c>
      <c r="E353" s="188" t="s">
        <v>1</v>
      </c>
      <c r="F353" s="189" t="s">
        <v>236</v>
      </c>
      <c r="G353" s="186"/>
      <c r="H353" s="188" t="s">
        <v>1</v>
      </c>
      <c r="I353" s="190"/>
      <c r="J353" s="186"/>
      <c r="K353" s="186"/>
      <c r="L353" s="191"/>
      <c r="M353" s="192"/>
      <c r="N353" s="193"/>
      <c r="O353" s="193"/>
      <c r="P353" s="193"/>
      <c r="Q353" s="193"/>
      <c r="R353" s="193"/>
      <c r="S353" s="193"/>
      <c r="T353" s="194"/>
      <c r="AT353" s="195" t="s">
        <v>140</v>
      </c>
      <c r="AU353" s="195" t="s">
        <v>80</v>
      </c>
      <c r="AV353" s="11" t="s">
        <v>78</v>
      </c>
      <c r="AW353" s="11" t="s">
        <v>32</v>
      </c>
      <c r="AX353" s="11" t="s">
        <v>70</v>
      </c>
      <c r="AY353" s="195" t="s">
        <v>132</v>
      </c>
    </row>
    <row r="354" spans="2:51" s="12" customFormat="1">
      <c r="B354" s="196"/>
      <c r="C354" s="197"/>
      <c r="D354" s="187" t="s">
        <v>140</v>
      </c>
      <c r="E354" s="198" t="s">
        <v>1</v>
      </c>
      <c r="F354" s="199" t="s">
        <v>370</v>
      </c>
      <c r="G354" s="197"/>
      <c r="H354" s="200">
        <v>151.19999999999999</v>
      </c>
      <c r="I354" s="201"/>
      <c r="J354" s="197"/>
      <c r="K354" s="197"/>
      <c r="L354" s="202"/>
      <c r="M354" s="203"/>
      <c r="N354" s="204"/>
      <c r="O354" s="204"/>
      <c r="P354" s="204"/>
      <c r="Q354" s="204"/>
      <c r="R354" s="204"/>
      <c r="S354" s="204"/>
      <c r="T354" s="205"/>
      <c r="AT354" s="206" t="s">
        <v>140</v>
      </c>
      <c r="AU354" s="206" t="s">
        <v>80</v>
      </c>
      <c r="AV354" s="12" t="s">
        <v>80</v>
      </c>
      <c r="AW354" s="12" t="s">
        <v>32</v>
      </c>
      <c r="AX354" s="12" t="s">
        <v>70</v>
      </c>
      <c r="AY354" s="206" t="s">
        <v>132</v>
      </c>
    </row>
    <row r="355" spans="2:51" s="12" customFormat="1">
      <c r="B355" s="196"/>
      <c r="C355" s="197"/>
      <c r="D355" s="187" t="s">
        <v>140</v>
      </c>
      <c r="E355" s="198" t="s">
        <v>1</v>
      </c>
      <c r="F355" s="199" t="s">
        <v>366</v>
      </c>
      <c r="G355" s="197"/>
      <c r="H355" s="200">
        <v>8.4</v>
      </c>
      <c r="I355" s="201"/>
      <c r="J355" s="197"/>
      <c r="K355" s="197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140</v>
      </c>
      <c r="AU355" s="206" t="s">
        <v>80</v>
      </c>
      <c r="AV355" s="12" t="s">
        <v>80</v>
      </c>
      <c r="AW355" s="12" t="s">
        <v>32</v>
      </c>
      <c r="AX355" s="12" t="s">
        <v>70</v>
      </c>
      <c r="AY355" s="206" t="s">
        <v>132</v>
      </c>
    </row>
    <row r="356" spans="2:51" s="12" customFormat="1">
      <c r="B356" s="196"/>
      <c r="C356" s="197"/>
      <c r="D356" s="187" t="s">
        <v>140</v>
      </c>
      <c r="E356" s="198" t="s">
        <v>1</v>
      </c>
      <c r="F356" s="199" t="s">
        <v>371</v>
      </c>
      <c r="G356" s="197"/>
      <c r="H356" s="200">
        <v>4</v>
      </c>
      <c r="I356" s="201"/>
      <c r="J356" s="197"/>
      <c r="K356" s="197"/>
      <c r="L356" s="202"/>
      <c r="M356" s="203"/>
      <c r="N356" s="204"/>
      <c r="O356" s="204"/>
      <c r="P356" s="204"/>
      <c r="Q356" s="204"/>
      <c r="R356" s="204"/>
      <c r="S356" s="204"/>
      <c r="T356" s="205"/>
      <c r="AT356" s="206" t="s">
        <v>140</v>
      </c>
      <c r="AU356" s="206" t="s">
        <v>80</v>
      </c>
      <c r="AV356" s="12" t="s">
        <v>80</v>
      </c>
      <c r="AW356" s="12" t="s">
        <v>32</v>
      </c>
      <c r="AX356" s="12" t="s">
        <v>70</v>
      </c>
      <c r="AY356" s="206" t="s">
        <v>132</v>
      </c>
    </row>
    <row r="357" spans="2:51" s="11" customFormat="1">
      <c r="B357" s="185"/>
      <c r="C357" s="186"/>
      <c r="D357" s="187" t="s">
        <v>140</v>
      </c>
      <c r="E357" s="188" t="s">
        <v>1</v>
      </c>
      <c r="F357" s="189" t="s">
        <v>169</v>
      </c>
      <c r="G357" s="186"/>
      <c r="H357" s="188" t="s">
        <v>1</v>
      </c>
      <c r="I357" s="190"/>
      <c r="J357" s="186"/>
      <c r="K357" s="186"/>
      <c r="L357" s="191"/>
      <c r="M357" s="192"/>
      <c r="N357" s="193"/>
      <c r="O357" s="193"/>
      <c r="P357" s="193"/>
      <c r="Q357" s="193"/>
      <c r="R357" s="193"/>
      <c r="S357" s="193"/>
      <c r="T357" s="194"/>
      <c r="AT357" s="195" t="s">
        <v>140</v>
      </c>
      <c r="AU357" s="195" t="s">
        <v>80</v>
      </c>
      <c r="AV357" s="11" t="s">
        <v>78</v>
      </c>
      <c r="AW357" s="11" t="s">
        <v>32</v>
      </c>
      <c r="AX357" s="11" t="s">
        <v>70</v>
      </c>
      <c r="AY357" s="195" t="s">
        <v>132</v>
      </c>
    </row>
    <row r="358" spans="2:51" s="12" customFormat="1">
      <c r="B358" s="196"/>
      <c r="C358" s="197"/>
      <c r="D358" s="187" t="s">
        <v>140</v>
      </c>
      <c r="E358" s="198" t="s">
        <v>1</v>
      </c>
      <c r="F358" s="199" t="s">
        <v>372</v>
      </c>
      <c r="G358" s="197"/>
      <c r="H358" s="200">
        <v>8.4</v>
      </c>
      <c r="I358" s="201"/>
      <c r="J358" s="197"/>
      <c r="K358" s="197"/>
      <c r="L358" s="202"/>
      <c r="M358" s="203"/>
      <c r="N358" s="204"/>
      <c r="O358" s="204"/>
      <c r="P358" s="204"/>
      <c r="Q358" s="204"/>
      <c r="R358" s="204"/>
      <c r="S358" s="204"/>
      <c r="T358" s="205"/>
      <c r="AT358" s="206" t="s">
        <v>140</v>
      </c>
      <c r="AU358" s="206" t="s">
        <v>80</v>
      </c>
      <c r="AV358" s="12" t="s">
        <v>80</v>
      </c>
      <c r="AW358" s="12" t="s">
        <v>32</v>
      </c>
      <c r="AX358" s="12" t="s">
        <v>70</v>
      </c>
      <c r="AY358" s="206" t="s">
        <v>132</v>
      </c>
    </row>
    <row r="359" spans="2:51" s="12" customFormat="1">
      <c r="B359" s="196"/>
      <c r="C359" s="197"/>
      <c r="D359" s="187" t="s">
        <v>140</v>
      </c>
      <c r="E359" s="198" t="s">
        <v>1</v>
      </c>
      <c r="F359" s="199" t="s">
        <v>372</v>
      </c>
      <c r="G359" s="197"/>
      <c r="H359" s="200">
        <v>8.4</v>
      </c>
      <c r="I359" s="201"/>
      <c r="J359" s="197"/>
      <c r="K359" s="197"/>
      <c r="L359" s="202"/>
      <c r="M359" s="203"/>
      <c r="N359" s="204"/>
      <c r="O359" s="204"/>
      <c r="P359" s="204"/>
      <c r="Q359" s="204"/>
      <c r="R359" s="204"/>
      <c r="S359" s="204"/>
      <c r="T359" s="205"/>
      <c r="AT359" s="206" t="s">
        <v>140</v>
      </c>
      <c r="AU359" s="206" t="s">
        <v>80</v>
      </c>
      <c r="AV359" s="12" t="s">
        <v>80</v>
      </c>
      <c r="AW359" s="12" t="s">
        <v>32</v>
      </c>
      <c r="AX359" s="12" t="s">
        <v>70</v>
      </c>
      <c r="AY359" s="206" t="s">
        <v>132</v>
      </c>
    </row>
    <row r="360" spans="2:51" s="12" customFormat="1">
      <c r="B360" s="196"/>
      <c r="C360" s="197"/>
      <c r="D360" s="187" t="s">
        <v>140</v>
      </c>
      <c r="E360" s="198" t="s">
        <v>1</v>
      </c>
      <c r="F360" s="199" t="s">
        <v>373</v>
      </c>
      <c r="G360" s="197"/>
      <c r="H360" s="200">
        <v>25.2</v>
      </c>
      <c r="I360" s="201"/>
      <c r="J360" s="197"/>
      <c r="K360" s="197"/>
      <c r="L360" s="202"/>
      <c r="M360" s="203"/>
      <c r="N360" s="204"/>
      <c r="O360" s="204"/>
      <c r="P360" s="204"/>
      <c r="Q360" s="204"/>
      <c r="R360" s="204"/>
      <c r="S360" s="204"/>
      <c r="T360" s="205"/>
      <c r="AT360" s="206" t="s">
        <v>140</v>
      </c>
      <c r="AU360" s="206" t="s">
        <v>80</v>
      </c>
      <c r="AV360" s="12" t="s">
        <v>80</v>
      </c>
      <c r="AW360" s="12" t="s">
        <v>32</v>
      </c>
      <c r="AX360" s="12" t="s">
        <v>70</v>
      </c>
      <c r="AY360" s="206" t="s">
        <v>132</v>
      </c>
    </row>
    <row r="361" spans="2:51" s="12" customFormat="1">
      <c r="B361" s="196"/>
      <c r="C361" s="197"/>
      <c r="D361" s="187" t="s">
        <v>140</v>
      </c>
      <c r="E361" s="198" t="s">
        <v>1</v>
      </c>
      <c r="F361" s="199" t="s">
        <v>369</v>
      </c>
      <c r="G361" s="197"/>
      <c r="H361" s="200">
        <v>1.2</v>
      </c>
      <c r="I361" s="201"/>
      <c r="J361" s="197"/>
      <c r="K361" s="197"/>
      <c r="L361" s="202"/>
      <c r="M361" s="203"/>
      <c r="N361" s="204"/>
      <c r="O361" s="204"/>
      <c r="P361" s="204"/>
      <c r="Q361" s="204"/>
      <c r="R361" s="204"/>
      <c r="S361" s="204"/>
      <c r="T361" s="205"/>
      <c r="AT361" s="206" t="s">
        <v>140</v>
      </c>
      <c r="AU361" s="206" t="s">
        <v>80</v>
      </c>
      <c r="AV361" s="12" t="s">
        <v>80</v>
      </c>
      <c r="AW361" s="12" t="s">
        <v>32</v>
      </c>
      <c r="AX361" s="12" t="s">
        <v>70</v>
      </c>
      <c r="AY361" s="206" t="s">
        <v>132</v>
      </c>
    </row>
    <row r="362" spans="2:51" s="11" customFormat="1">
      <c r="B362" s="185"/>
      <c r="C362" s="186"/>
      <c r="D362" s="187" t="s">
        <v>140</v>
      </c>
      <c r="E362" s="188" t="s">
        <v>1</v>
      </c>
      <c r="F362" s="189" t="s">
        <v>172</v>
      </c>
      <c r="G362" s="186"/>
      <c r="H362" s="188" t="s">
        <v>1</v>
      </c>
      <c r="I362" s="190"/>
      <c r="J362" s="186"/>
      <c r="K362" s="186"/>
      <c r="L362" s="191"/>
      <c r="M362" s="192"/>
      <c r="N362" s="193"/>
      <c r="O362" s="193"/>
      <c r="P362" s="193"/>
      <c r="Q362" s="193"/>
      <c r="R362" s="193"/>
      <c r="S362" s="193"/>
      <c r="T362" s="194"/>
      <c r="AT362" s="195" t="s">
        <v>140</v>
      </c>
      <c r="AU362" s="195" t="s">
        <v>80</v>
      </c>
      <c r="AV362" s="11" t="s">
        <v>78</v>
      </c>
      <c r="AW362" s="11" t="s">
        <v>32</v>
      </c>
      <c r="AX362" s="11" t="s">
        <v>70</v>
      </c>
      <c r="AY362" s="195" t="s">
        <v>132</v>
      </c>
    </row>
    <row r="363" spans="2:51" s="12" customFormat="1">
      <c r="B363" s="196"/>
      <c r="C363" s="197"/>
      <c r="D363" s="187" t="s">
        <v>140</v>
      </c>
      <c r="E363" s="198" t="s">
        <v>1</v>
      </c>
      <c r="F363" s="199" t="s">
        <v>372</v>
      </c>
      <c r="G363" s="197"/>
      <c r="H363" s="200">
        <v>8.4</v>
      </c>
      <c r="I363" s="201"/>
      <c r="J363" s="197"/>
      <c r="K363" s="197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 t="s">
        <v>140</v>
      </c>
      <c r="AU363" s="206" t="s">
        <v>80</v>
      </c>
      <c r="AV363" s="12" t="s">
        <v>80</v>
      </c>
      <c r="AW363" s="12" t="s">
        <v>32</v>
      </c>
      <c r="AX363" s="12" t="s">
        <v>70</v>
      </c>
      <c r="AY363" s="206" t="s">
        <v>132</v>
      </c>
    </row>
    <row r="364" spans="2:51" s="12" customFormat="1">
      <c r="B364" s="196"/>
      <c r="C364" s="197"/>
      <c r="D364" s="187" t="s">
        <v>140</v>
      </c>
      <c r="E364" s="198" t="s">
        <v>1</v>
      </c>
      <c r="F364" s="199" t="s">
        <v>372</v>
      </c>
      <c r="G364" s="197"/>
      <c r="H364" s="200">
        <v>8.4</v>
      </c>
      <c r="I364" s="201"/>
      <c r="J364" s="197"/>
      <c r="K364" s="197"/>
      <c r="L364" s="202"/>
      <c r="M364" s="203"/>
      <c r="N364" s="204"/>
      <c r="O364" s="204"/>
      <c r="P364" s="204"/>
      <c r="Q364" s="204"/>
      <c r="R364" s="204"/>
      <c r="S364" s="204"/>
      <c r="T364" s="205"/>
      <c r="AT364" s="206" t="s">
        <v>140</v>
      </c>
      <c r="AU364" s="206" t="s">
        <v>80</v>
      </c>
      <c r="AV364" s="12" t="s">
        <v>80</v>
      </c>
      <c r="AW364" s="12" t="s">
        <v>32</v>
      </c>
      <c r="AX364" s="12" t="s">
        <v>70</v>
      </c>
      <c r="AY364" s="206" t="s">
        <v>132</v>
      </c>
    </row>
    <row r="365" spans="2:51" s="12" customFormat="1">
      <c r="B365" s="196"/>
      <c r="C365" s="197"/>
      <c r="D365" s="187" t="s">
        <v>140</v>
      </c>
      <c r="E365" s="198" t="s">
        <v>1</v>
      </c>
      <c r="F365" s="199" t="s">
        <v>373</v>
      </c>
      <c r="G365" s="197"/>
      <c r="H365" s="200">
        <v>25.2</v>
      </c>
      <c r="I365" s="201"/>
      <c r="J365" s="197"/>
      <c r="K365" s="197"/>
      <c r="L365" s="202"/>
      <c r="M365" s="203"/>
      <c r="N365" s="204"/>
      <c r="O365" s="204"/>
      <c r="P365" s="204"/>
      <c r="Q365" s="204"/>
      <c r="R365" s="204"/>
      <c r="S365" s="204"/>
      <c r="T365" s="205"/>
      <c r="AT365" s="206" t="s">
        <v>140</v>
      </c>
      <c r="AU365" s="206" t="s">
        <v>80</v>
      </c>
      <c r="AV365" s="12" t="s">
        <v>80</v>
      </c>
      <c r="AW365" s="12" t="s">
        <v>32</v>
      </c>
      <c r="AX365" s="12" t="s">
        <v>70</v>
      </c>
      <c r="AY365" s="206" t="s">
        <v>132</v>
      </c>
    </row>
    <row r="366" spans="2:51" s="12" customFormat="1">
      <c r="B366" s="196"/>
      <c r="C366" s="197"/>
      <c r="D366" s="187" t="s">
        <v>140</v>
      </c>
      <c r="E366" s="198" t="s">
        <v>1</v>
      </c>
      <c r="F366" s="199" t="s">
        <v>367</v>
      </c>
      <c r="G366" s="197"/>
      <c r="H366" s="200">
        <v>2.4</v>
      </c>
      <c r="I366" s="201"/>
      <c r="J366" s="197"/>
      <c r="K366" s="197"/>
      <c r="L366" s="202"/>
      <c r="M366" s="203"/>
      <c r="N366" s="204"/>
      <c r="O366" s="204"/>
      <c r="P366" s="204"/>
      <c r="Q366" s="204"/>
      <c r="R366" s="204"/>
      <c r="S366" s="204"/>
      <c r="T366" s="205"/>
      <c r="AT366" s="206" t="s">
        <v>140</v>
      </c>
      <c r="AU366" s="206" t="s">
        <v>80</v>
      </c>
      <c r="AV366" s="12" t="s">
        <v>80</v>
      </c>
      <c r="AW366" s="12" t="s">
        <v>32</v>
      </c>
      <c r="AX366" s="12" t="s">
        <v>70</v>
      </c>
      <c r="AY366" s="206" t="s">
        <v>132</v>
      </c>
    </row>
    <row r="367" spans="2:51" s="11" customFormat="1">
      <c r="B367" s="185"/>
      <c r="C367" s="186"/>
      <c r="D367" s="187" t="s">
        <v>140</v>
      </c>
      <c r="E367" s="188" t="s">
        <v>1</v>
      </c>
      <c r="F367" s="189" t="s">
        <v>374</v>
      </c>
      <c r="G367" s="186"/>
      <c r="H367" s="188" t="s">
        <v>1</v>
      </c>
      <c r="I367" s="190"/>
      <c r="J367" s="186"/>
      <c r="K367" s="186"/>
      <c r="L367" s="191"/>
      <c r="M367" s="192"/>
      <c r="N367" s="193"/>
      <c r="O367" s="193"/>
      <c r="P367" s="193"/>
      <c r="Q367" s="193"/>
      <c r="R367" s="193"/>
      <c r="S367" s="193"/>
      <c r="T367" s="194"/>
      <c r="AT367" s="195" t="s">
        <v>140</v>
      </c>
      <c r="AU367" s="195" t="s">
        <v>80</v>
      </c>
      <c r="AV367" s="11" t="s">
        <v>78</v>
      </c>
      <c r="AW367" s="11" t="s">
        <v>32</v>
      </c>
      <c r="AX367" s="11" t="s">
        <v>70</v>
      </c>
      <c r="AY367" s="195" t="s">
        <v>132</v>
      </c>
    </row>
    <row r="368" spans="2:51" s="12" customFormat="1">
      <c r="B368" s="196"/>
      <c r="C368" s="197"/>
      <c r="D368" s="187" t="s">
        <v>140</v>
      </c>
      <c r="E368" s="198" t="s">
        <v>1</v>
      </c>
      <c r="F368" s="199" t="s">
        <v>375</v>
      </c>
      <c r="G368" s="197"/>
      <c r="H368" s="200">
        <v>77.599999999999994</v>
      </c>
      <c r="I368" s="201"/>
      <c r="J368" s="197"/>
      <c r="K368" s="197"/>
      <c r="L368" s="202"/>
      <c r="M368" s="203"/>
      <c r="N368" s="204"/>
      <c r="O368" s="204"/>
      <c r="P368" s="204"/>
      <c r="Q368" s="204"/>
      <c r="R368" s="204"/>
      <c r="S368" s="204"/>
      <c r="T368" s="205"/>
      <c r="AT368" s="206" t="s">
        <v>140</v>
      </c>
      <c r="AU368" s="206" t="s">
        <v>80</v>
      </c>
      <c r="AV368" s="12" t="s">
        <v>80</v>
      </c>
      <c r="AW368" s="12" t="s">
        <v>32</v>
      </c>
      <c r="AX368" s="12" t="s">
        <v>70</v>
      </c>
      <c r="AY368" s="206" t="s">
        <v>132</v>
      </c>
    </row>
    <row r="369" spans="2:51" s="11" customFormat="1">
      <c r="B369" s="185"/>
      <c r="C369" s="186"/>
      <c r="D369" s="187" t="s">
        <v>140</v>
      </c>
      <c r="E369" s="188" t="s">
        <v>1</v>
      </c>
      <c r="F369" s="189" t="s">
        <v>376</v>
      </c>
      <c r="G369" s="186"/>
      <c r="H369" s="188" t="s">
        <v>1</v>
      </c>
      <c r="I369" s="190"/>
      <c r="J369" s="186"/>
      <c r="K369" s="186"/>
      <c r="L369" s="191"/>
      <c r="M369" s="192"/>
      <c r="N369" s="193"/>
      <c r="O369" s="193"/>
      <c r="P369" s="193"/>
      <c r="Q369" s="193"/>
      <c r="R369" s="193"/>
      <c r="S369" s="193"/>
      <c r="T369" s="194"/>
      <c r="AT369" s="195" t="s">
        <v>140</v>
      </c>
      <c r="AU369" s="195" t="s">
        <v>80</v>
      </c>
      <c r="AV369" s="11" t="s">
        <v>78</v>
      </c>
      <c r="AW369" s="11" t="s">
        <v>32</v>
      </c>
      <c r="AX369" s="11" t="s">
        <v>70</v>
      </c>
      <c r="AY369" s="195" t="s">
        <v>132</v>
      </c>
    </row>
    <row r="370" spans="2:51" s="12" customFormat="1">
      <c r="B370" s="196"/>
      <c r="C370" s="197"/>
      <c r="D370" s="187" t="s">
        <v>140</v>
      </c>
      <c r="E370" s="198" t="s">
        <v>1</v>
      </c>
      <c r="F370" s="199" t="s">
        <v>377</v>
      </c>
      <c r="G370" s="197"/>
      <c r="H370" s="200">
        <v>16</v>
      </c>
      <c r="I370" s="201"/>
      <c r="J370" s="197"/>
      <c r="K370" s="197"/>
      <c r="L370" s="202"/>
      <c r="M370" s="203"/>
      <c r="N370" s="204"/>
      <c r="O370" s="204"/>
      <c r="P370" s="204"/>
      <c r="Q370" s="204"/>
      <c r="R370" s="204"/>
      <c r="S370" s="204"/>
      <c r="T370" s="205"/>
      <c r="AT370" s="206" t="s">
        <v>140</v>
      </c>
      <c r="AU370" s="206" t="s">
        <v>80</v>
      </c>
      <c r="AV370" s="12" t="s">
        <v>80</v>
      </c>
      <c r="AW370" s="12" t="s">
        <v>32</v>
      </c>
      <c r="AX370" s="12" t="s">
        <v>70</v>
      </c>
      <c r="AY370" s="206" t="s">
        <v>132</v>
      </c>
    </row>
    <row r="371" spans="2:51" s="12" customFormat="1">
      <c r="B371" s="196"/>
      <c r="C371" s="197"/>
      <c r="D371" s="187" t="s">
        <v>140</v>
      </c>
      <c r="E371" s="198" t="s">
        <v>1</v>
      </c>
      <c r="F371" s="199" t="s">
        <v>378</v>
      </c>
      <c r="G371" s="197"/>
      <c r="H371" s="200">
        <v>11.8</v>
      </c>
      <c r="I371" s="201"/>
      <c r="J371" s="197"/>
      <c r="K371" s="197"/>
      <c r="L371" s="202"/>
      <c r="M371" s="203"/>
      <c r="N371" s="204"/>
      <c r="O371" s="204"/>
      <c r="P371" s="204"/>
      <c r="Q371" s="204"/>
      <c r="R371" s="204"/>
      <c r="S371" s="204"/>
      <c r="T371" s="205"/>
      <c r="AT371" s="206" t="s">
        <v>140</v>
      </c>
      <c r="AU371" s="206" t="s">
        <v>80</v>
      </c>
      <c r="AV371" s="12" t="s">
        <v>80</v>
      </c>
      <c r="AW371" s="12" t="s">
        <v>32</v>
      </c>
      <c r="AX371" s="12" t="s">
        <v>70</v>
      </c>
      <c r="AY371" s="206" t="s">
        <v>132</v>
      </c>
    </row>
    <row r="372" spans="2:51" s="11" customFormat="1">
      <c r="B372" s="185"/>
      <c r="C372" s="186"/>
      <c r="D372" s="187" t="s">
        <v>140</v>
      </c>
      <c r="E372" s="188" t="s">
        <v>1</v>
      </c>
      <c r="F372" s="189" t="s">
        <v>379</v>
      </c>
      <c r="G372" s="186"/>
      <c r="H372" s="188" t="s">
        <v>1</v>
      </c>
      <c r="I372" s="190"/>
      <c r="J372" s="186"/>
      <c r="K372" s="186"/>
      <c r="L372" s="191"/>
      <c r="M372" s="192"/>
      <c r="N372" s="193"/>
      <c r="O372" s="193"/>
      <c r="P372" s="193"/>
      <c r="Q372" s="193"/>
      <c r="R372" s="193"/>
      <c r="S372" s="193"/>
      <c r="T372" s="194"/>
      <c r="AT372" s="195" t="s">
        <v>140</v>
      </c>
      <c r="AU372" s="195" t="s">
        <v>80</v>
      </c>
      <c r="AV372" s="11" t="s">
        <v>78</v>
      </c>
      <c r="AW372" s="11" t="s">
        <v>32</v>
      </c>
      <c r="AX372" s="11" t="s">
        <v>70</v>
      </c>
      <c r="AY372" s="195" t="s">
        <v>132</v>
      </c>
    </row>
    <row r="373" spans="2:51" s="12" customFormat="1">
      <c r="B373" s="196"/>
      <c r="C373" s="197"/>
      <c r="D373" s="187" t="s">
        <v>140</v>
      </c>
      <c r="E373" s="198" t="s">
        <v>1</v>
      </c>
      <c r="F373" s="199" t="s">
        <v>380</v>
      </c>
      <c r="G373" s="197"/>
      <c r="H373" s="200">
        <v>13</v>
      </c>
      <c r="I373" s="201"/>
      <c r="J373" s="197"/>
      <c r="K373" s="197"/>
      <c r="L373" s="202"/>
      <c r="M373" s="203"/>
      <c r="N373" s="204"/>
      <c r="O373" s="204"/>
      <c r="P373" s="204"/>
      <c r="Q373" s="204"/>
      <c r="R373" s="204"/>
      <c r="S373" s="204"/>
      <c r="T373" s="205"/>
      <c r="AT373" s="206" t="s">
        <v>140</v>
      </c>
      <c r="AU373" s="206" t="s">
        <v>80</v>
      </c>
      <c r="AV373" s="12" t="s">
        <v>80</v>
      </c>
      <c r="AW373" s="12" t="s">
        <v>32</v>
      </c>
      <c r="AX373" s="12" t="s">
        <v>70</v>
      </c>
      <c r="AY373" s="206" t="s">
        <v>132</v>
      </c>
    </row>
    <row r="374" spans="2:51" s="12" customFormat="1">
      <c r="B374" s="196"/>
      <c r="C374" s="197"/>
      <c r="D374" s="187" t="s">
        <v>140</v>
      </c>
      <c r="E374" s="198" t="s">
        <v>1</v>
      </c>
      <c r="F374" s="199" t="s">
        <v>381</v>
      </c>
      <c r="G374" s="197"/>
      <c r="H374" s="200">
        <v>6.5</v>
      </c>
      <c r="I374" s="201"/>
      <c r="J374" s="197"/>
      <c r="K374" s="197"/>
      <c r="L374" s="202"/>
      <c r="M374" s="203"/>
      <c r="N374" s="204"/>
      <c r="O374" s="204"/>
      <c r="P374" s="204"/>
      <c r="Q374" s="204"/>
      <c r="R374" s="204"/>
      <c r="S374" s="204"/>
      <c r="T374" s="205"/>
      <c r="AT374" s="206" t="s">
        <v>140</v>
      </c>
      <c r="AU374" s="206" t="s">
        <v>80</v>
      </c>
      <c r="AV374" s="12" t="s">
        <v>80</v>
      </c>
      <c r="AW374" s="12" t="s">
        <v>32</v>
      </c>
      <c r="AX374" s="12" t="s">
        <v>70</v>
      </c>
      <c r="AY374" s="206" t="s">
        <v>132</v>
      </c>
    </row>
    <row r="375" spans="2:51" s="12" customFormat="1">
      <c r="B375" s="196"/>
      <c r="C375" s="197"/>
      <c r="D375" s="187" t="s">
        <v>140</v>
      </c>
      <c r="E375" s="198" t="s">
        <v>1</v>
      </c>
      <c r="F375" s="199" t="s">
        <v>382</v>
      </c>
      <c r="G375" s="197"/>
      <c r="H375" s="200">
        <v>6.55</v>
      </c>
      <c r="I375" s="201"/>
      <c r="J375" s="197"/>
      <c r="K375" s="197"/>
      <c r="L375" s="202"/>
      <c r="M375" s="203"/>
      <c r="N375" s="204"/>
      <c r="O375" s="204"/>
      <c r="P375" s="204"/>
      <c r="Q375" s="204"/>
      <c r="R375" s="204"/>
      <c r="S375" s="204"/>
      <c r="T375" s="205"/>
      <c r="AT375" s="206" t="s">
        <v>140</v>
      </c>
      <c r="AU375" s="206" t="s">
        <v>80</v>
      </c>
      <c r="AV375" s="12" t="s">
        <v>80</v>
      </c>
      <c r="AW375" s="12" t="s">
        <v>32</v>
      </c>
      <c r="AX375" s="12" t="s">
        <v>70</v>
      </c>
      <c r="AY375" s="206" t="s">
        <v>132</v>
      </c>
    </row>
    <row r="376" spans="2:51" s="12" customFormat="1">
      <c r="B376" s="196"/>
      <c r="C376" s="197"/>
      <c r="D376" s="187" t="s">
        <v>140</v>
      </c>
      <c r="E376" s="198" t="s">
        <v>1</v>
      </c>
      <c r="F376" s="199" t="s">
        <v>383</v>
      </c>
      <c r="G376" s="197"/>
      <c r="H376" s="200">
        <v>2.6</v>
      </c>
      <c r="I376" s="201"/>
      <c r="J376" s="197"/>
      <c r="K376" s="197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140</v>
      </c>
      <c r="AU376" s="206" t="s">
        <v>80</v>
      </c>
      <c r="AV376" s="12" t="s">
        <v>80</v>
      </c>
      <c r="AW376" s="12" t="s">
        <v>32</v>
      </c>
      <c r="AX376" s="12" t="s">
        <v>70</v>
      </c>
      <c r="AY376" s="206" t="s">
        <v>132</v>
      </c>
    </row>
    <row r="377" spans="2:51" s="12" customFormat="1">
      <c r="B377" s="196"/>
      <c r="C377" s="197"/>
      <c r="D377" s="187" t="s">
        <v>140</v>
      </c>
      <c r="E377" s="198" t="s">
        <v>1</v>
      </c>
      <c r="F377" s="199" t="s">
        <v>384</v>
      </c>
      <c r="G377" s="197"/>
      <c r="H377" s="200">
        <v>17.600000000000001</v>
      </c>
      <c r="I377" s="201"/>
      <c r="J377" s="197"/>
      <c r="K377" s="197"/>
      <c r="L377" s="202"/>
      <c r="M377" s="203"/>
      <c r="N377" s="204"/>
      <c r="O377" s="204"/>
      <c r="P377" s="204"/>
      <c r="Q377" s="204"/>
      <c r="R377" s="204"/>
      <c r="S377" s="204"/>
      <c r="T377" s="205"/>
      <c r="AT377" s="206" t="s">
        <v>140</v>
      </c>
      <c r="AU377" s="206" t="s">
        <v>80</v>
      </c>
      <c r="AV377" s="12" t="s">
        <v>80</v>
      </c>
      <c r="AW377" s="12" t="s">
        <v>32</v>
      </c>
      <c r="AX377" s="12" t="s">
        <v>70</v>
      </c>
      <c r="AY377" s="206" t="s">
        <v>132</v>
      </c>
    </row>
    <row r="378" spans="2:51" s="11" customFormat="1">
      <c r="B378" s="185"/>
      <c r="C378" s="186"/>
      <c r="D378" s="187" t="s">
        <v>140</v>
      </c>
      <c r="E378" s="188" t="s">
        <v>1</v>
      </c>
      <c r="F378" s="189" t="s">
        <v>385</v>
      </c>
      <c r="G378" s="186"/>
      <c r="H378" s="188" t="s">
        <v>1</v>
      </c>
      <c r="I378" s="190"/>
      <c r="J378" s="186"/>
      <c r="K378" s="186"/>
      <c r="L378" s="191"/>
      <c r="M378" s="192"/>
      <c r="N378" s="193"/>
      <c r="O378" s="193"/>
      <c r="P378" s="193"/>
      <c r="Q378" s="193"/>
      <c r="R378" s="193"/>
      <c r="S378" s="193"/>
      <c r="T378" s="194"/>
      <c r="AT378" s="195" t="s">
        <v>140</v>
      </c>
      <c r="AU378" s="195" t="s">
        <v>80</v>
      </c>
      <c r="AV378" s="11" t="s">
        <v>78</v>
      </c>
      <c r="AW378" s="11" t="s">
        <v>32</v>
      </c>
      <c r="AX378" s="11" t="s">
        <v>70</v>
      </c>
      <c r="AY378" s="195" t="s">
        <v>132</v>
      </c>
    </row>
    <row r="379" spans="2:51" s="12" customFormat="1">
      <c r="B379" s="196"/>
      <c r="C379" s="197"/>
      <c r="D379" s="187" t="s">
        <v>140</v>
      </c>
      <c r="E379" s="198" t="s">
        <v>1</v>
      </c>
      <c r="F379" s="199" t="s">
        <v>380</v>
      </c>
      <c r="G379" s="197"/>
      <c r="H379" s="200">
        <v>13</v>
      </c>
      <c r="I379" s="201"/>
      <c r="J379" s="197"/>
      <c r="K379" s="197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140</v>
      </c>
      <c r="AU379" s="206" t="s">
        <v>80</v>
      </c>
      <c r="AV379" s="12" t="s">
        <v>80</v>
      </c>
      <c r="AW379" s="12" t="s">
        <v>32</v>
      </c>
      <c r="AX379" s="12" t="s">
        <v>70</v>
      </c>
      <c r="AY379" s="206" t="s">
        <v>132</v>
      </c>
    </row>
    <row r="380" spans="2:51" s="12" customFormat="1">
      <c r="B380" s="196"/>
      <c r="C380" s="197"/>
      <c r="D380" s="187" t="s">
        <v>140</v>
      </c>
      <c r="E380" s="198" t="s">
        <v>1</v>
      </c>
      <c r="F380" s="199" t="s">
        <v>381</v>
      </c>
      <c r="G380" s="197"/>
      <c r="H380" s="200">
        <v>6.5</v>
      </c>
      <c r="I380" s="201"/>
      <c r="J380" s="197"/>
      <c r="K380" s="197"/>
      <c r="L380" s="202"/>
      <c r="M380" s="203"/>
      <c r="N380" s="204"/>
      <c r="O380" s="204"/>
      <c r="P380" s="204"/>
      <c r="Q380" s="204"/>
      <c r="R380" s="204"/>
      <c r="S380" s="204"/>
      <c r="T380" s="205"/>
      <c r="AT380" s="206" t="s">
        <v>140</v>
      </c>
      <c r="AU380" s="206" t="s">
        <v>80</v>
      </c>
      <c r="AV380" s="12" t="s">
        <v>80</v>
      </c>
      <c r="AW380" s="12" t="s">
        <v>32</v>
      </c>
      <c r="AX380" s="12" t="s">
        <v>70</v>
      </c>
      <c r="AY380" s="206" t="s">
        <v>132</v>
      </c>
    </row>
    <row r="381" spans="2:51" s="12" customFormat="1">
      <c r="B381" s="196"/>
      <c r="C381" s="197"/>
      <c r="D381" s="187" t="s">
        <v>140</v>
      </c>
      <c r="E381" s="198" t="s">
        <v>1</v>
      </c>
      <c r="F381" s="199" t="s">
        <v>382</v>
      </c>
      <c r="G381" s="197"/>
      <c r="H381" s="200">
        <v>6.55</v>
      </c>
      <c r="I381" s="201"/>
      <c r="J381" s="197"/>
      <c r="K381" s="197"/>
      <c r="L381" s="202"/>
      <c r="M381" s="203"/>
      <c r="N381" s="204"/>
      <c r="O381" s="204"/>
      <c r="P381" s="204"/>
      <c r="Q381" s="204"/>
      <c r="R381" s="204"/>
      <c r="S381" s="204"/>
      <c r="T381" s="205"/>
      <c r="AT381" s="206" t="s">
        <v>140</v>
      </c>
      <c r="AU381" s="206" t="s">
        <v>80</v>
      </c>
      <c r="AV381" s="12" t="s">
        <v>80</v>
      </c>
      <c r="AW381" s="12" t="s">
        <v>32</v>
      </c>
      <c r="AX381" s="12" t="s">
        <v>70</v>
      </c>
      <c r="AY381" s="206" t="s">
        <v>132</v>
      </c>
    </row>
    <row r="382" spans="2:51" s="12" customFormat="1">
      <c r="B382" s="196"/>
      <c r="C382" s="197"/>
      <c r="D382" s="187" t="s">
        <v>140</v>
      </c>
      <c r="E382" s="198" t="s">
        <v>1</v>
      </c>
      <c r="F382" s="199" t="s">
        <v>383</v>
      </c>
      <c r="G382" s="197"/>
      <c r="H382" s="200">
        <v>2.6</v>
      </c>
      <c r="I382" s="201"/>
      <c r="J382" s="197"/>
      <c r="K382" s="197"/>
      <c r="L382" s="202"/>
      <c r="M382" s="203"/>
      <c r="N382" s="204"/>
      <c r="O382" s="204"/>
      <c r="P382" s="204"/>
      <c r="Q382" s="204"/>
      <c r="R382" s="204"/>
      <c r="S382" s="204"/>
      <c r="T382" s="205"/>
      <c r="AT382" s="206" t="s">
        <v>140</v>
      </c>
      <c r="AU382" s="206" t="s">
        <v>80</v>
      </c>
      <c r="AV382" s="12" t="s">
        <v>80</v>
      </c>
      <c r="AW382" s="12" t="s">
        <v>32</v>
      </c>
      <c r="AX382" s="12" t="s">
        <v>70</v>
      </c>
      <c r="AY382" s="206" t="s">
        <v>132</v>
      </c>
    </row>
    <row r="383" spans="2:51" s="12" customFormat="1">
      <c r="B383" s="196"/>
      <c r="C383" s="197"/>
      <c r="D383" s="187" t="s">
        <v>140</v>
      </c>
      <c r="E383" s="198" t="s">
        <v>1</v>
      </c>
      <c r="F383" s="199" t="s">
        <v>384</v>
      </c>
      <c r="G383" s="197"/>
      <c r="H383" s="200">
        <v>17.600000000000001</v>
      </c>
      <c r="I383" s="201"/>
      <c r="J383" s="197"/>
      <c r="K383" s="197"/>
      <c r="L383" s="202"/>
      <c r="M383" s="203"/>
      <c r="N383" s="204"/>
      <c r="O383" s="204"/>
      <c r="P383" s="204"/>
      <c r="Q383" s="204"/>
      <c r="R383" s="204"/>
      <c r="S383" s="204"/>
      <c r="T383" s="205"/>
      <c r="AT383" s="206" t="s">
        <v>140</v>
      </c>
      <c r="AU383" s="206" t="s">
        <v>80</v>
      </c>
      <c r="AV383" s="12" t="s">
        <v>80</v>
      </c>
      <c r="AW383" s="12" t="s">
        <v>32</v>
      </c>
      <c r="AX383" s="12" t="s">
        <v>70</v>
      </c>
      <c r="AY383" s="206" t="s">
        <v>132</v>
      </c>
    </row>
    <row r="384" spans="2:51" s="14" customFormat="1">
      <c r="B384" s="228"/>
      <c r="C384" s="229"/>
      <c r="D384" s="187" t="s">
        <v>140</v>
      </c>
      <c r="E384" s="230" t="s">
        <v>1</v>
      </c>
      <c r="F384" s="231" t="s">
        <v>386</v>
      </c>
      <c r="G384" s="229"/>
      <c r="H384" s="232">
        <v>600.9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140</v>
      </c>
      <c r="AU384" s="238" t="s">
        <v>80</v>
      </c>
      <c r="AV384" s="14" t="s">
        <v>148</v>
      </c>
      <c r="AW384" s="14" t="s">
        <v>32</v>
      </c>
      <c r="AX384" s="14" t="s">
        <v>70</v>
      </c>
      <c r="AY384" s="238" t="s">
        <v>132</v>
      </c>
    </row>
    <row r="385" spans="2:51" s="11" customFormat="1">
      <c r="B385" s="185"/>
      <c r="C385" s="186"/>
      <c r="D385" s="187" t="s">
        <v>140</v>
      </c>
      <c r="E385" s="188" t="s">
        <v>1</v>
      </c>
      <c r="F385" s="189" t="s">
        <v>387</v>
      </c>
      <c r="G385" s="186"/>
      <c r="H385" s="188" t="s">
        <v>1</v>
      </c>
      <c r="I385" s="190"/>
      <c r="J385" s="186"/>
      <c r="K385" s="186"/>
      <c r="L385" s="191"/>
      <c r="M385" s="192"/>
      <c r="N385" s="193"/>
      <c r="O385" s="193"/>
      <c r="P385" s="193"/>
      <c r="Q385" s="193"/>
      <c r="R385" s="193"/>
      <c r="S385" s="193"/>
      <c r="T385" s="194"/>
      <c r="AT385" s="195" t="s">
        <v>140</v>
      </c>
      <c r="AU385" s="195" t="s">
        <v>80</v>
      </c>
      <c r="AV385" s="11" t="s">
        <v>78</v>
      </c>
      <c r="AW385" s="11" t="s">
        <v>32</v>
      </c>
      <c r="AX385" s="11" t="s">
        <v>70</v>
      </c>
      <c r="AY385" s="195" t="s">
        <v>132</v>
      </c>
    </row>
    <row r="386" spans="2:51" s="11" customFormat="1">
      <c r="B386" s="185"/>
      <c r="C386" s="186"/>
      <c r="D386" s="187" t="s">
        <v>140</v>
      </c>
      <c r="E386" s="188" t="s">
        <v>1</v>
      </c>
      <c r="F386" s="189" t="s">
        <v>166</v>
      </c>
      <c r="G386" s="186"/>
      <c r="H386" s="188" t="s">
        <v>1</v>
      </c>
      <c r="I386" s="190"/>
      <c r="J386" s="186"/>
      <c r="K386" s="186"/>
      <c r="L386" s="191"/>
      <c r="M386" s="192"/>
      <c r="N386" s="193"/>
      <c r="O386" s="193"/>
      <c r="P386" s="193"/>
      <c r="Q386" s="193"/>
      <c r="R386" s="193"/>
      <c r="S386" s="193"/>
      <c r="T386" s="194"/>
      <c r="AT386" s="195" t="s">
        <v>140</v>
      </c>
      <c r="AU386" s="195" t="s">
        <v>80</v>
      </c>
      <c r="AV386" s="11" t="s">
        <v>78</v>
      </c>
      <c r="AW386" s="11" t="s">
        <v>32</v>
      </c>
      <c r="AX386" s="11" t="s">
        <v>70</v>
      </c>
      <c r="AY386" s="195" t="s">
        <v>132</v>
      </c>
    </row>
    <row r="387" spans="2:51" s="12" customFormat="1">
      <c r="B387" s="196"/>
      <c r="C387" s="197"/>
      <c r="D387" s="187" t="s">
        <v>140</v>
      </c>
      <c r="E387" s="198" t="s">
        <v>1</v>
      </c>
      <c r="F387" s="199" t="s">
        <v>388</v>
      </c>
      <c r="G387" s="197"/>
      <c r="H387" s="200">
        <v>52.5</v>
      </c>
      <c r="I387" s="201"/>
      <c r="J387" s="197"/>
      <c r="K387" s="197"/>
      <c r="L387" s="202"/>
      <c r="M387" s="203"/>
      <c r="N387" s="204"/>
      <c r="O387" s="204"/>
      <c r="P387" s="204"/>
      <c r="Q387" s="204"/>
      <c r="R387" s="204"/>
      <c r="S387" s="204"/>
      <c r="T387" s="205"/>
      <c r="AT387" s="206" t="s">
        <v>140</v>
      </c>
      <c r="AU387" s="206" t="s">
        <v>80</v>
      </c>
      <c r="AV387" s="12" t="s">
        <v>80</v>
      </c>
      <c r="AW387" s="12" t="s">
        <v>32</v>
      </c>
      <c r="AX387" s="12" t="s">
        <v>70</v>
      </c>
      <c r="AY387" s="206" t="s">
        <v>132</v>
      </c>
    </row>
    <row r="388" spans="2:51" s="11" customFormat="1">
      <c r="B388" s="185"/>
      <c r="C388" s="186"/>
      <c r="D388" s="187" t="s">
        <v>140</v>
      </c>
      <c r="E388" s="188" t="s">
        <v>1</v>
      </c>
      <c r="F388" s="189" t="s">
        <v>236</v>
      </c>
      <c r="G388" s="186"/>
      <c r="H388" s="188" t="s">
        <v>1</v>
      </c>
      <c r="I388" s="190"/>
      <c r="J388" s="186"/>
      <c r="K388" s="186"/>
      <c r="L388" s="191"/>
      <c r="M388" s="192"/>
      <c r="N388" s="193"/>
      <c r="O388" s="193"/>
      <c r="P388" s="193"/>
      <c r="Q388" s="193"/>
      <c r="R388" s="193"/>
      <c r="S388" s="193"/>
      <c r="T388" s="194"/>
      <c r="AT388" s="195" t="s">
        <v>140</v>
      </c>
      <c r="AU388" s="195" t="s">
        <v>80</v>
      </c>
      <c r="AV388" s="11" t="s">
        <v>78</v>
      </c>
      <c r="AW388" s="11" t="s">
        <v>32</v>
      </c>
      <c r="AX388" s="11" t="s">
        <v>70</v>
      </c>
      <c r="AY388" s="195" t="s">
        <v>132</v>
      </c>
    </row>
    <row r="389" spans="2:51" s="12" customFormat="1">
      <c r="B389" s="196"/>
      <c r="C389" s="197"/>
      <c r="D389" s="187" t="s">
        <v>140</v>
      </c>
      <c r="E389" s="198" t="s">
        <v>1</v>
      </c>
      <c r="F389" s="199" t="s">
        <v>389</v>
      </c>
      <c r="G389" s="197"/>
      <c r="H389" s="200">
        <v>57</v>
      </c>
      <c r="I389" s="201"/>
      <c r="J389" s="197"/>
      <c r="K389" s="197"/>
      <c r="L389" s="202"/>
      <c r="M389" s="203"/>
      <c r="N389" s="204"/>
      <c r="O389" s="204"/>
      <c r="P389" s="204"/>
      <c r="Q389" s="204"/>
      <c r="R389" s="204"/>
      <c r="S389" s="204"/>
      <c r="T389" s="205"/>
      <c r="AT389" s="206" t="s">
        <v>140</v>
      </c>
      <c r="AU389" s="206" t="s">
        <v>80</v>
      </c>
      <c r="AV389" s="12" t="s">
        <v>80</v>
      </c>
      <c r="AW389" s="12" t="s">
        <v>32</v>
      </c>
      <c r="AX389" s="12" t="s">
        <v>70</v>
      </c>
      <c r="AY389" s="206" t="s">
        <v>132</v>
      </c>
    </row>
    <row r="390" spans="2:51" s="11" customFormat="1">
      <c r="B390" s="185"/>
      <c r="C390" s="186"/>
      <c r="D390" s="187" t="s">
        <v>140</v>
      </c>
      <c r="E390" s="188" t="s">
        <v>1</v>
      </c>
      <c r="F390" s="189" t="s">
        <v>169</v>
      </c>
      <c r="G390" s="186"/>
      <c r="H390" s="188" t="s">
        <v>1</v>
      </c>
      <c r="I390" s="190"/>
      <c r="J390" s="186"/>
      <c r="K390" s="186"/>
      <c r="L390" s="191"/>
      <c r="M390" s="192"/>
      <c r="N390" s="193"/>
      <c r="O390" s="193"/>
      <c r="P390" s="193"/>
      <c r="Q390" s="193"/>
      <c r="R390" s="193"/>
      <c r="S390" s="193"/>
      <c r="T390" s="194"/>
      <c r="AT390" s="195" t="s">
        <v>140</v>
      </c>
      <c r="AU390" s="195" t="s">
        <v>80</v>
      </c>
      <c r="AV390" s="11" t="s">
        <v>78</v>
      </c>
      <c r="AW390" s="11" t="s">
        <v>32</v>
      </c>
      <c r="AX390" s="11" t="s">
        <v>70</v>
      </c>
      <c r="AY390" s="195" t="s">
        <v>132</v>
      </c>
    </row>
    <row r="391" spans="2:51" s="12" customFormat="1">
      <c r="B391" s="196"/>
      <c r="C391" s="197"/>
      <c r="D391" s="187" t="s">
        <v>140</v>
      </c>
      <c r="E391" s="198" t="s">
        <v>1</v>
      </c>
      <c r="F391" s="199" t="s">
        <v>390</v>
      </c>
      <c r="G391" s="197"/>
      <c r="H391" s="200">
        <v>11.7</v>
      </c>
      <c r="I391" s="201"/>
      <c r="J391" s="197"/>
      <c r="K391" s="197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 t="s">
        <v>140</v>
      </c>
      <c r="AU391" s="206" t="s">
        <v>80</v>
      </c>
      <c r="AV391" s="12" t="s">
        <v>80</v>
      </c>
      <c r="AW391" s="12" t="s">
        <v>32</v>
      </c>
      <c r="AX391" s="12" t="s">
        <v>70</v>
      </c>
      <c r="AY391" s="206" t="s">
        <v>132</v>
      </c>
    </row>
    <row r="392" spans="2:51" s="11" customFormat="1">
      <c r="B392" s="185"/>
      <c r="C392" s="186"/>
      <c r="D392" s="187" t="s">
        <v>140</v>
      </c>
      <c r="E392" s="188" t="s">
        <v>1</v>
      </c>
      <c r="F392" s="189" t="s">
        <v>172</v>
      </c>
      <c r="G392" s="186"/>
      <c r="H392" s="188" t="s">
        <v>1</v>
      </c>
      <c r="I392" s="190"/>
      <c r="J392" s="186"/>
      <c r="K392" s="186"/>
      <c r="L392" s="191"/>
      <c r="M392" s="192"/>
      <c r="N392" s="193"/>
      <c r="O392" s="193"/>
      <c r="P392" s="193"/>
      <c r="Q392" s="193"/>
      <c r="R392" s="193"/>
      <c r="S392" s="193"/>
      <c r="T392" s="194"/>
      <c r="AT392" s="195" t="s">
        <v>140</v>
      </c>
      <c r="AU392" s="195" t="s">
        <v>80</v>
      </c>
      <c r="AV392" s="11" t="s">
        <v>78</v>
      </c>
      <c r="AW392" s="11" t="s">
        <v>32</v>
      </c>
      <c r="AX392" s="11" t="s">
        <v>70</v>
      </c>
      <c r="AY392" s="195" t="s">
        <v>132</v>
      </c>
    </row>
    <row r="393" spans="2:51" s="12" customFormat="1">
      <c r="B393" s="196"/>
      <c r="C393" s="197"/>
      <c r="D393" s="187" t="s">
        <v>140</v>
      </c>
      <c r="E393" s="198" t="s">
        <v>1</v>
      </c>
      <c r="F393" s="199" t="s">
        <v>391</v>
      </c>
      <c r="G393" s="197"/>
      <c r="H393" s="200">
        <v>12.9</v>
      </c>
      <c r="I393" s="201"/>
      <c r="J393" s="197"/>
      <c r="K393" s="197"/>
      <c r="L393" s="202"/>
      <c r="M393" s="203"/>
      <c r="N393" s="204"/>
      <c r="O393" s="204"/>
      <c r="P393" s="204"/>
      <c r="Q393" s="204"/>
      <c r="R393" s="204"/>
      <c r="S393" s="204"/>
      <c r="T393" s="205"/>
      <c r="AT393" s="206" t="s">
        <v>140</v>
      </c>
      <c r="AU393" s="206" t="s">
        <v>80</v>
      </c>
      <c r="AV393" s="12" t="s">
        <v>80</v>
      </c>
      <c r="AW393" s="12" t="s">
        <v>32</v>
      </c>
      <c r="AX393" s="12" t="s">
        <v>70</v>
      </c>
      <c r="AY393" s="206" t="s">
        <v>132</v>
      </c>
    </row>
    <row r="394" spans="2:51" s="14" customFormat="1">
      <c r="B394" s="228"/>
      <c r="C394" s="229"/>
      <c r="D394" s="187" t="s">
        <v>140</v>
      </c>
      <c r="E394" s="230" t="s">
        <v>1</v>
      </c>
      <c r="F394" s="231" t="s">
        <v>392</v>
      </c>
      <c r="G394" s="229"/>
      <c r="H394" s="232">
        <v>134.1</v>
      </c>
      <c r="I394" s="233"/>
      <c r="J394" s="229"/>
      <c r="K394" s="229"/>
      <c r="L394" s="234"/>
      <c r="M394" s="235"/>
      <c r="N394" s="236"/>
      <c r="O394" s="236"/>
      <c r="P394" s="236"/>
      <c r="Q394" s="236"/>
      <c r="R394" s="236"/>
      <c r="S394" s="236"/>
      <c r="T394" s="237"/>
      <c r="AT394" s="238" t="s">
        <v>140</v>
      </c>
      <c r="AU394" s="238" t="s">
        <v>80</v>
      </c>
      <c r="AV394" s="14" t="s">
        <v>148</v>
      </c>
      <c r="AW394" s="14" t="s">
        <v>32</v>
      </c>
      <c r="AX394" s="14" t="s">
        <v>70</v>
      </c>
      <c r="AY394" s="238" t="s">
        <v>132</v>
      </c>
    </row>
    <row r="395" spans="2:51" s="11" customFormat="1">
      <c r="B395" s="185"/>
      <c r="C395" s="186"/>
      <c r="D395" s="187" t="s">
        <v>140</v>
      </c>
      <c r="E395" s="188" t="s">
        <v>1</v>
      </c>
      <c r="F395" s="189" t="s">
        <v>393</v>
      </c>
      <c r="G395" s="186"/>
      <c r="H395" s="188" t="s">
        <v>1</v>
      </c>
      <c r="I395" s="190"/>
      <c r="J395" s="186"/>
      <c r="K395" s="186"/>
      <c r="L395" s="191"/>
      <c r="M395" s="192"/>
      <c r="N395" s="193"/>
      <c r="O395" s="193"/>
      <c r="P395" s="193"/>
      <c r="Q395" s="193"/>
      <c r="R395" s="193"/>
      <c r="S395" s="193"/>
      <c r="T395" s="194"/>
      <c r="AT395" s="195" t="s">
        <v>140</v>
      </c>
      <c r="AU395" s="195" t="s">
        <v>80</v>
      </c>
      <c r="AV395" s="11" t="s">
        <v>78</v>
      </c>
      <c r="AW395" s="11" t="s">
        <v>32</v>
      </c>
      <c r="AX395" s="11" t="s">
        <v>70</v>
      </c>
      <c r="AY395" s="195" t="s">
        <v>132</v>
      </c>
    </row>
    <row r="396" spans="2:51" s="11" customFormat="1">
      <c r="B396" s="185"/>
      <c r="C396" s="186"/>
      <c r="D396" s="187" t="s">
        <v>140</v>
      </c>
      <c r="E396" s="188" t="s">
        <v>1</v>
      </c>
      <c r="F396" s="189" t="s">
        <v>166</v>
      </c>
      <c r="G396" s="186"/>
      <c r="H396" s="188" t="s">
        <v>1</v>
      </c>
      <c r="I396" s="190"/>
      <c r="J396" s="186"/>
      <c r="K396" s="186"/>
      <c r="L396" s="191"/>
      <c r="M396" s="192"/>
      <c r="N396" s="193"/>
      <c r="O396" s="193"/>
      <c r="P396" s="193"/>
      <c r="Q396" s="193"/>
      <c r="R396" s="193"/>
      <c r="S396" s="193"/>
      <c r="T396" s="194"/>
      <c r="AT396" s="195" t="s">
        <v>140</v>
      </c>
      <c r="AU396" s="195" t="s">
        <v>80</v>
      </c>
      <c r="AV396" s="11" t="s">
        <v>78</v>
      </c>
      <c r="AW396" s="11" t="s">
        <v>32</v>
      </c>
      <c r="AX396" s="11" t="s">
        <v>70</v>
      </c>
      <c r="AY396" s="195" t="s">
        <v>132</v>
      </c>
    </row>
    <row r="397" spans="2:51" s="12" customFormat="1">
      <c r="B397" s="196"/>
      <c r="C397" s="197"/>
      <c r="D397" s="187" t="s">
        <v>140</v>
      </c>
      <c r="E397" s="198" t="s">
        <v>1</v>
      </c>
      <c r="F397" s="199" t="s">
        <v>388</v>
      </c>
      <c r="G397" s="197"/>
      <c r="H397" s="200">
        <v>52.5</v>
      </c>
      <c r="I397" s="201"/>
      <c r="J397" s="197"/>
      <c r="K397" s="197"/>
      <c r="L397" s="202"/>
      <c r="M397" s="203"/>
      <c r="N397" s="204"/>
      <c r="O397" s="204"/>
      <c r="P397" s="204"/>
      <c r="Q397" s="204"/>
      <c r="R397" s="204"/>
      <c r="S397" s="204"/>
      <c r="T397" s="205"/>
      <c r="AT397" s="206" t="s">
        <v>140</v>
      </c>
      <c r="AU397" s="206" t="s">
        <v>80</v>
      </c>
      <c r="AV397" s="12" t="s">
        <v>80</v>
      </c>
      <c r="AW397" s="12" t="s">
        <v>32</v>
      </c>
      <c r="AX397" s="12" t="s">
        <v>70</v>
      </c>
      <c r="AY397" s="206" t="s">
        <v>132</v>
      </c>
    </row>
    <row r="398" spans="2:51" s="11" customFormat="1">
      <c r="B398" s="185"/>
      <c r="C398" s="186"/>
      <c r="D398" s="187" t="s">
        <v>140</v>
      </c>
      <c r="E398" s="188" t="s">
        <v>1</v>
      </c>
      <c r="F398" s="189" t="s">
        <v>236</v>
      </c>
      <c r="G398" s="186"/>
      <c r="H398" s="188" t="s">
        <v>1</v>
      </c>
      <c r="I398" s="190"/>
      <c r="J398" s="186"/>
      <c r="K398" s="186"/>
      <c r="L398" s="191"/>
      <c r="M398" s="192"/>
      <c r="N398" s="193"/>
      <c r="O398" s="193"/>
      <c r="P398" s="193"/>
      <c r="Q398" s="193"/>
      <c r="R398" s="193"/>
      <c r="S398" s="193"/>
      <c r="T398" s="194"/>
      <c r="AT398" s="195" t="s">
        <v>140</v>
      </c>
      <c r="AU398" s="195" t="s">
        <v>80</v>
      </c>
      <c r="AV398" s="11" t="s">
        <v>78</v>
      </c>
      <c r="AW398" s="11" t="s">
        <v>32</v>
      </c>
      <c r="AX398" s="11" t="s">
        <v>70</v>
      </c>
      <c r="AY398" s="195" t="s">
        <v>132</v>
      </c>
    </row>
    <row r="399" spans="2:51" s="12" customFormat="1">
      <c r="B399" s="196"/>
      <c r="C399" s="197"/>
      <c r="D399" s="187" t="s">
        <v>140</v>
      </c>
      <c r="E399" s="198" t="s">
        <v>1</v>
      </c>
      <c r="F399" s="199" t="s">
        <v>394</v>
      </c>
      <c r="G399" s="197"/>
      <c r="H399" s="200">
        <v>57.8</v>
      </c>
      <c r="I399" s="201"/>
      <c r="J399" s="197"/>
      <c r="K399" s="197"/>
      <c r="L399" s="202"/>
      <c r="M399" s="203"/>
      <c r="N399" s="204"/>
      <c r="O399" s="204"/>
      <c r="P399" s="204"/>
      <c r="Q399" s="204"/>
      <c r="R399" s="204"/>
      <c r="S399" s="204"/>
      <c r="T399" s="205"/>
      <c r="AT399" s="206" t="s">
        <v>140</v>
      </c>
      <c r="AU399" s="206" t="s">
        <v>80</v>
      </c>
      <c r="AV399" s="12" t="s">
        <v>80</v>
      </c>
      <c r="AW399" s="12" t="s">
        <v>32</v>
      </c>
      <c r="AX399" s="12" t="s">
        <v>70</v>
      </c>
      <c r="AY399" s="206" t="s">
        <v>132</v>
      </c>
    </row>
    <row r="400" spans="2:51" s="11" customFormat="1">
      <c r="B400" s="185"/>
      <c r="C400" s="186"/>
      <c r="D400" s="187" t="s">
        <v>140</v>
      </c>
      <c r="E400" s="188" t="s">
        <v>1</v>
      </c>
      <c r="F400" s="189" t="s">
        <v>169</v>
      </c>
      <c r="G400" s="186"/>
      <c r="H400" s="188" t="s">
        <v>1</v>
      </c>
      <c r="I400" s="190"/>
      <c r="J400" s="186"/>
      <c r="K400" s="186"/>
      <c r="L400" s="191"/>
      <c r="M400" s="192"/>
      <c r="N400" s="193"/>
      <c r="O400" s="193"/>
      <c r="P400" s="193"/>
      <c r="Q400" s="193"/>
      <c r="R400" s="193"/>
      <c r="S400" s="193"/>
      <c r="T400" s="194"/>
      <c r="AT400" s="195" t="s">
        <v>140</v>
      </c>
      <c r="AU400" s="195" t="s">
        <v>80</v>
      </c>
      <c r="AV400" s="11" t="s">
        <v>78</v>
      </c>
      <c r="AW400" s="11" t="s">
        <v>32</v>
      </c>
      <c r="AX400" s="11" t="s">
        <v>70</v>
      </c>
      <c r="AY400" s="195" t="s">
        <v>132</v>
      </c>
    </row>
    <row r="401" spans="2:51" s="12" customFormat="1">
      <c r="B401" s="196"/>
      <c r="C401" s="197"/>
      <c r="D401" s="187" t="s">
        <v>140</v>
      </c>
      <c r="E401" s="198" t="s">
        <v>1</v>
      </c>
      <c r="F401" s="199" t="s">
        <v>395</v>
      </c>
      <c r="G401" s="197"/>
      <c r="H401" s="200">
        <v>13.94</v>
      </c>
      <c r="I401" s="201"/>
      <c r="J401" s="197"/>
      <c r="K401" s="197"/>
      <c r="L401" s="202"/>
      <c r="M401" s="203"/>
      <c r="N401" s="204"/>
      <c r="O401" s="204"/>
      <c r="P401" s="204"/>
      <c r="Q401" s="204"/>
      <c r="R401" s="204"/>
      <c r="S401" s="204"/>
      <c r="T401" s="205"/>
      <c r="AT401" s="206" t="s">
        <v>140</v>
      </c>
      <c r="AU401" s="206" t="s">
        <v>80</v>
      </c>
      <c r="AV401" s="12" t="s">
        <v>80</v>
      </c>
      <c r="AW401" s="12" t="s">
        <v>32</v>
      </c>
      <c r="AX401" s="12" t="s">
        <v>70</v>
      </c>
      <c r="AY401" s="206" t="s">
        <v>132</v>
      </c>
    </row>
    <row r="402" spans="2:51" s="11" customFormat="1">
      <c r="B402" s="185"/>
      <c r="C402" s="186"/>
      <c r="D402" s="187" t="s">
        <v>140</v>
      </c>
      <c r="E402" s="188" t="s">
        <v>1</v>
      </c>
      <c r="F402" s="189" t="s">
        <v>172</v>
      </c>
      <c r="G402" s="186"/>
      <c r="H402" s="188" t="s">
        <v>1</v>
      </c>
      <c r="I402" s="190"/>
      <c r="J402" s="186"/>
      <c r="K402" s="186"/>
      <c r="L402" s="191"/>
      <c r="M402" s="192"/>
      <c r="N402" s="193"/>
      <c r="O402" s="193"/>
      <c r="P402" s="193"/>
      <c r="Q402" s="193"/>
      <c r="R402" s="193"/>
      <c r="S402" s="193"/>
      <c r="T402" s="194"/>
      <c r="AT402" s="195" t="s">
        <v>140</v>
      </c>
      <c r="AU402" s="195" t="s">
        <v>80</v>
      </c>
      <c r="AV402" s="11" t="s">
        <v>78</v>
      </c>
      <c r="AW402" s="11" t="s">
        <v>32</v>
      </c>
      <c r="AX402" s="11" t="s">
        <v>70</v>
      </c>
      <c r="AY402" s="195" t="s">
        <v>132</v>
      </c>
    </row>
    <row r="403" spans="2:51" s="12" customFormat="1">
      <c r="B403" s="196"/>
      <c r="C403" s="197"/>
      <c r="D403" s="187" t="s">
        <v>140</v>
      </c>
      <c r="E403" s="198" t="s">
        <v>1</v>
      </c>
      <c r="F403" s="199" t="s">
        <v>396</v>
      </c>
      <c r="G403" s="197"/>
      <c r="H403" s="200">
        <v>15.14</v>
      </c>
      <c r="I403" s="201"/>
      <c r="J403" s="197"/>
      <c r="K403" s="197"/>
      <c r="L403" s="202"/>
      <c r="M403" s="203"/>
      <c r="N403" s="204"/>
      <c r="O403" s="204"/>
      <c r="P403" s="204"/>
      <c r="Q403" s="204"/>
      <c r="R403" s="204"/>
      <c r="S403" s="204"/>
      <c r="T403" s="205"/>
      <c r="AT403" s="206" t="s">
        <v>140</v>
      </c>
      <c r="AU403" s="206" t="s">
        <v>80</v>
      </c>
      <c r="AV403" s="12" t="s">
        <v>80</v>
      </c>
      <c r="AW403" s="12" t="s">
        <v>32</v>
      </c>
      <c r="AX403" s="12" t="s">
        <v>70</v>
      </c>
      <c r="AY403" s="206" t="s">
        <v>132</v>
      </c>
    </row>
    <row r="404" spans="2:51" s="11" customFormat="1">
      <c r="B404" s="185"/>
      <c r="C404" s="186"/>
      <c r="D404" s="187" t="s">
        <v>140</v>
      </c>
      <c r="E404" s="188" t="s">
        <v>1</v>
      </c>
      <c r="F404" s="189" t="s">
        <v>177</v>
      </c>
      <c r="G404" s="186"/>
      <c r="H404" s="188" t="s">
        <v>1</v>
      </c>
      <c r="I404" s="190"/>
      <c r="J404" s="186"/>
      <c r="K404" s="186"/>
      <c r="L404" s="191"/>
      <c r="M404" s="192"/>
      <c r="N404" s="193"/>
      <c r="O404" s="193"/>
      <c r="P404" s="193"/>
      <c r="Q404" s="193"/>
      <c r="R404" s="193"/>
      <c r="S404" s="193"/>
      <c r="T404" s="194"/>
      <c r="AT404" s="195" t="s">
        <v>140</v>
      </c>
      <c r="AU404" s="195" t="s">
        <v>80</v>
      </c>
      <c r="AV404" s="11" t="s">
        <v>78</v>
      </c>
      <c r="AW404" s="11" t="s">
        <v>32</v>
      </c>
      <c r="AX404" s="11" t="s">
        <v>70</v>
      </c>
      <c r="AY404" s="195" t="s">
        <v>132</v>
      </c>
    </row>
    <row r="405" spans="2:51" s="12" customFormat="1">
      <c r="B405" s="196"/>
      <c r="C405" s="197"/>
      <c r="D405" s="187" t="s">
        <v>140</v>
      </c>
      <c r="E405" s="198" t="s">
        <v>1</v>
      </c>
      <c r="F405" s="199" t="s">
        <v>397</v>
      </c>
      <c r="G405" s="197"/>
      <c r="H405" s="200">
        <v>101.92</v>
      </c>
      <c r="I405" s="201"/>
      <c r="J405" s="197"/>
      <c r="K405" s="197"/>
      <c r="L405" s="202"/>
      <c r="M405" s="203"/>
      <c r="N405" s="204"/>
      <c r="O405" s="204"/>
      <c r="P405" s="204"/>
      <c r="Q405" s="204"/>
      <c r="R405" s="204"/>
      <c r="S405" s="204"/>
      <c r="T405" s="205"/>
      <c r="AT405" s="206" t="s">
        <v>140</v>
      </c>
      <c r="AU405" s="206" t="s">
        <v>80</v>
      </c>
      <c r="AV405" s="12" t="s">
        <v>80</v>
      </c>
      <c r="AW405" s="12" t="s">
        <v>32</v>
      </c>
      <c r="AX405" s="12" t="s">
        <v>70</v>
      </c>
      <c r="AY405" s="206" t="s">
        <v>132</v>
      </c>
    </row>
    <row r="406" spans="2:51" s="11" customFormat="1">
      <c r="B406" s="185"/>
      <c r="C406" s="186"/>
      <c r="D406" s="187" t="s">
        <v>140</v>
      </c>
      <c r="E406" s="188" t="s">
        <v>1</v>
      </c>
      <c r="F406" s="189" t="s">
        <v>376</v>
      </c>
      <c r="G406" s="186"/>
      <c r="H406" s="188" t="s">
        <v>1</v>
      </c>
      <c r="I406" s="190"/>
      <c r="J406" s="186"/>
      <c r="K406" s="186"/>
      <c r="L406" s="191"/>
      <c r="M406" s="192"/>
      <c r="N406" s="193"/>
      <c r="O406" s="193"/>
      <c r="P406" s="193"/>
      <c r="Q406" s="193"/>
      <c r="R406" s="193"/>
      <c r="S406" s="193"/>
      <c r="T406" s="194"/>
      <c r="AT406" s="195" t="s">
        <v>140</v>
      </c>
      <c r="AU406" s="195" t="s">
        <v>80</v>
      </c>
      <c r="AV406" s="11" t="s">
        <v>78</v>
      </c>
      <c r="AW406" s="11" t="s">
        <v>32</v>
      </c>
      <c r="AX406" s="11" t="s">
        <v>70</v>
      </c>
      <c r="AY406" s="195" t="s">
        <v>132</v>
      </c>
    </row>
    <row r="407" spans="2:51" s="12" customFormat="1">
      <c r="B407" s="196"/>
      <c r="C407" s="197"/>
      <c r="D407" s="187" t="s">
        <v>140</v>
      </c>
      <c r="E407" s="198" t="s">
        <v>1</v>
      </c>
      <c r="F407" s="199" t="s">
        <v>398</v>
      </c>
      <c r="G407" s="197"/>
      <c r="H407" s="200">
        <v>10.26</v>
      </c>
      <c r="I407" s="201"/>
      <c r="J407" s="197"/>
      <c r="K407" s="197"/>
      <c r="L407" s="202"/>
      <c r="M407" s="203"/>
      <c r="N407" s="204"/>
      <c r="O407" s="204"/>
      <c r="P407" s="204"/>
      <c r="Q407" s="204"/>
      <c r="R407" s="204"/>
      <c r="S407" s="204"/>
      <c r="T407" s="205"/>
      <c r="AT407" s="206" t="s">
        <v>140</v>
      </c>
      <c r="AU407" s="206" t="s">
        <v>80</v>
      </c>
      <c r="AV407" s="12" t="s">
        <v>80</v>
      </c>
      <c r="AW407" s="12" t="s">
        <v>32</v>
      </c>
      <c r="AX407" s="12" t="s">
        <v>70</v>
      </c>
      <c r="AY407" s="206" t="s">
        <v>132</v>
      </c>
    </row>
    <row r="408" spans="2:51" s="12" customFormat="1">
      <c r="B408" s="196"/>
      <c r="C408" s="197"/>
      <c r="D408" s="187" t="s">
        <v>140</v>
      </c>
      <c r="E408" s="198" t="s">
        <v>1</v>
      </c>
      <c r="F408" s="199" t="s">
        <v>399</v>
      </c>
      <c r="G408" s="197"/>
      <c r="H408" s="200">
        <v>9.06</v>
      </c>
      <c r="I408" s="201"/>
      <c r="J408" s="197"/>
      <c r="K408" s="197"/>
      <c r="L408" s="202"/>
      <c r="M408" s="203"/>
      <c r="N408" s="204"/>
      <c r="O408" s="204"/>
      <c r="P408" s="204"/>
      <c r="Q408" s="204"/>
      <c r="R408" s="204"/>
      <c r="S408" s="204"/>
      <c r="T408" s="205"/>
      <c r="AT408" s="206" t="s">
        <v>140</v>
      </c>
      <c r="AU408" s="206" t="s">
        <v>80</v>
      </c>
      <c r="AV408" s="12" t="s">
        <v>80</v>
      </c>
      <c r="AW408" s="12" t="s">
        <v>32</v>
      </c>
      <c r="AX408" s="12" t="s">
        <v>70</v>
      </c>
      <c r="AY408" s="206" t="s">
        <v>132</v>
      </c>
    </row>
    <row r="409" spans="2:51" s="12" customFormat="1">
      <c r="B409" s="196"/>
      <c r="C409" s="197"/>
      <c r="D409" s="187" t="s">
        <v>140</v>
      </c>
      <c r="E409" s="198" t="s">
        <v>1</v>
      </c>
      <c r="F409" s="199" t="s">
        <v>400</v>
      </c>
      <c r="G409" s="197"/>
      <c r="H409" s="200">
        <v>7.06</v>
      </c>
      <c r="I409" s="201"/>
      <c r="J409" s="197"/>
      <c r="K409" s="197"/>
      <c r="L409" s="202"/>
      <c r="M409" s="203"/>
      <c r="N409" s="204"/>
      <c r="O409" s="204"/>
      <c r="P409" s="204"/>
      <c r="Q409" s="204"/>
      <c r="R409" s="204"/>
      <c r="S409" s="204"/>
      <c r="T409" s="205"/>
      <c r="AT409" s="206" t="s">
        <v>140</v>
      </c>
      <c r="AU409" s="206" t="s">
        <v>80</v>
      </c>
      <c r="AV409" s="12" t="s">
        <v>80</v>
      </c>
      <c r="AW409" s="12" t="s">
        <v>32</v>
      </c>
      <c r="AX409" s="12" t="s">
        <v>70</v>
      </c>
      <c r="AY409" s="206" t="s">
        <v>132</v>
      </c>
    </row>
    <row r="410" spans="2:51" s="11" customFormat="1">
      <c r="B410" s="185"/>
      <c r="C410" s="186"/>
      <c r="D410" s="187" t="s">
        <v>140</v>
      </c>
      <c r="E410" s="188" t="s">
        <v>1</v>
      </c>
      <c r="F410" s="189" t="s">
        <v>379</v>
      </c>
      <c r="G410" s="186"/>
      <c r="H410" s="188" t="s">
        <v>1</v>
      </c>
      <c r="I410" s="190"/>
      <c r="J410" s="186"/>
      <c r="K410" s="186"/>
      <c r="L410" s="191"/>
      <c r="M410" s="192"/>
      <c r="N410" s="193"/>
      <c r="O410" s="193"/>
      <c r="P410" s="193"/>
      <c r="Q410" s="193"/>
      <c r="R410" s="193"/>
      <c r="S410" s="193"/>
      <c r="T410" s="194"/>
      <c r="AT410" s="195" t="s">
        <v>140</v>
      </c>
      <c r="AU410" s="195" t="s">
        <v>80</v>
      </c>
      <c r="AV410" s="11" t="s">
        <v>78</v>
      </c>
      <c r="AW410" s="11" t="s">
        <v>32</v>
      </c>
      <c r="AX410" s="11" t="s">
        <v>70</v>
      </c>
      <c r="AY410" s="195" t="s">
        <v>132</v>
      </c>
    </row>
    <row r="411" spans="2:51" s="12" customFormat="1">
      <c r="B411" s="196"/>
      <c r="C411" s="197"/>
      <c r="D411" s="187" t="s">
        <v>140</v>
      </c>
      <c r="E411" s="198" t="s">
        <v>1</v>
      </c>
      <c r="F411" s="199" t="s">
        <v>401</v>
      </c>
      <c r="G411" s="197"/>
      <c r="H411" s="200">
        <v>9.1</v>
      </c>
      <c r="I411" s="201"/>
      <c r="J411" s="197"/>
      <c r="K411" s="197"/>
      <c r="L411" s="202"/>
      <c r="M411" s="203"/>
      <c r="N411" s="204"/>
      <c r="O411" s="204"/>
      <c r="P411" s="204"/>
      <c r="Q411" s="204"/>
      <c r="R411" s="204"/>
      <c r="S411" s="204"/>
      <c r="T411" s="205"/>
      <c r="AT411" s="206" t="s">
        <v>140</v>
      </c>
      <c r="AU411" s="206" t="s">
        <v>80</v>
      </c>
      <c r="AV411" s="12" t="s">
        <v>80</v>
      </c>
      <c r="AW411" s="12" t="s">
        <v>32</v>
      </c>
      <c r="AX411" s="12" t="s">
        <v>70</v>
      </c>
      <c r="AY411" s="206" t="s">
        <v>132</v>
      </c>
    </row>
    <row r="412" spans="2:51" s="12" customFormat="1">
      <c r="B412" s="196"/>
      <c r="C412" s="197"/>
      <c r="D412" s="187" t="s">
        <v>140</v>
      </c>
      <c r="E412" s="198" t="s">
        <v>1</v>
      </c>
      <c r="F412" s="199" t="s">
        <v>402</v>
      </c>
      <c r="G412" s="197"/>
      <c r="H412" s="200">
        <v>3.2</v>
      </c>
      <c r="I412" s="201"/>
      <c r="J412" s="197"/>
      <c r="K412" s="197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140</v>
      </c>
      <c r="AU412" s="206" t="s">
        <v>80</v>
      </c>
      <c r="AV412" s="12" t="s">
        <v>80</v>
      </c>
      <c r="AW412" s="12" t="s">
        <v>32</v>
      </c>
      <c r="AX412" s="12" t="s">
        <v>70</v>
      </c>
      <c r="AY412" s="206" t="s">
        <v>132</v>
      </c>
    </row>
    <row r="413" spans="2:51" s="12" customFormat="1">
      <c r="B413" s="196"/>
      <c r="C413" s="197"/>
      <c r="D413" s="187" t="s">
        <v>140</v>
      </c>
      <c r="E413" s="198" t="s">
        <v>1</v>
      </c>
      <c r="F413" s="199" t="s">
        <v>403</v>
      </c>
      <c r="G413" s="197"/>
      <c r="H413" s="200">
        <v>3.5</v>
      </c>
      <c r="I413" s="201"/>
      <c r="J413" s="197"/>
      <c r="K413" s="197"/>
      <c r="L413" s="202"/>
      <c r="M413" s="203"/>
      <c r="N413" s="204"/>
      <c r="O413" s="204"/>
      <c r="P413" s="204"/>
      <c r="Q413" s="204"/>
      <c r="R413" s="204"/>
      <c r="S413" s="204"/>
      <c r="T413" s="205"/>
      <c r="AT413" s="206" t="s">
        <v>140</v>
      </c>
      <c r="AU413" s="206" t="s">
        <v>80</v>
      </c>
      <c r="AV413" s="12" t="s">
        <v>80</v>
      </c>
      <c r="AW413" s="12" t="s">
        <v>32</v>
      </c>
      <c r="AX413" s="12" t="s">
        <v>70</v>
      </c>
      <c r="AY413" s="206" t="s">
        <v>132</v>
      </c>
    </row>
    <row r="414" spans="2:51" s="11" customFormat="1">
      <c r="B414" s="185"/>
      <c r="C414" s="186"/>
      <c r="D414" s="187" t="s">
        <v>140</v>
      </c>
      <c r="E414" s="188" t="s">
        <v>1</v>
      </c>
      <c r="F414" s="189" t="s">
        <v>385</v>
      </c>
      <c r="G414" s="186"/>
      <c r="H414" s="188" t="s">
        <v>1</v>
      </c>
      <c r="I414" s="190"/>
      <c r="J414" s="186"/>
      <c r="K414" s="186"/>
      <c r="L414" s="191"/>
      <c r="M414" s="192"/>
      <c r="N414" s="193"/>
      <c r="O414" s="193"/>
      <c r="P414" s="193"/>
      <c r="Q414" s="193"/>
      <c r="R414" s="193"/>
      <c r="S414" s="193"/>
      <c r="T414" s="194"/>
      <c r="AT414" s="195" t="s">
        <v>140</v>
      </c>
      <c r="AU414" s="195" t="s">
        <v>80</v>
      </c>
      <c r="AV414" s="11" t="s">
        <v>78</v>
      </c>
      <c r="AW414" s="11" t="s">
        <v>32</v>
      </c>
      <c r="AX414" s="11" t="s">
        <v>70</v>
      </c>
      <c r="AY414" s="195" t="s">
        <v>132</v>
      </c>
    </row>
    <row r="415" spans="2:51" s="12" customFormat="1">
      <c r="B415" s="196"/>
      <c r="C415" s="197"/>
      <c r="D415" s="187" t="s">
        <v>140</v>
      </c>
      <c r="E415" s="198" t="s">
        <v>1</v>
      </c>
      <c r="F415" s="199" t="s">
        <v>401</v>
      </c>
      <c r="G415" s="197"/>
      <c r="H415" s="200">
        <v>9.1</v>
      </c>
      <c r="I415" s="201"/>
      <c r="J415" s="197"/>
      <c r="K415" s="197"/>
      <c r="L415" s="202"/>
      <c r="M415" s="203"/>
      <c r="N415" s="204"/>
      <c r="O415" s="204"/>
      <c r="P415" s="204"/>
      <c r="Q415" s="204"/>
      <c r="R415" s="204"/>
      <c r="S415" s="204"/>
      <c r="T415" s="205"/>
      <c r="AT415" s="206" t="s">
        <v>140</v>
      </c>
      <c r="AU415" s="206" t="s">
        <v>80</v>
      </c>
      <c r="AV415" s="12" t="s">
        <v>80</v>
      </c>
      <c r="AW415" s="12" t="s">
        <v>32</v>
      </c>
      <c r="AX415" s="12" t="s">
        <v>70</v>
      </c>
      <c r="AY415" s="206" t="s">
        <v>132</v>
      </c>
    </row>
    <row r="416" spans="2:51" s="12" customFormat="1">
      <c r="B416" s="196"/>
      <c r="C416" s="197"/>
      <c r="D416" s="187" t="s">
        <v>140</v>
      </c>
      <c r="E416" s="198" t="s">
        <v>1</v>
      </c>
      <c r="F416" s="199" t="s">
        <v>402</v>
      </c>
      <c r="G416" s="197"/>
      <c r="H416" s="200">
        <v>3.2</v>
      </c>
      <c r="I416" s="201"/>
      <c r="J416" s="197"/>
      <c r="K416" s="197"/>
      <c r="L416" s="202"/>
      <c r="M416" s="203"/>
      <c r="N416" s="204"/>
      <c r="O416" s="204"/>
      <c r="P416" s="204"/>
      <c r="Q416" s="204"/>
      <c r="R416" s="204"/>
      <c r="S416" s="204"/>
      <c r="T416" s="205"/>
      <c r="AT416" s="206" t="s">
        <v>140</v>
      </c>
      <c r="AU416" s="206" t="s">
        <v>80</v>
      </c>
      <c r="AV416" s="12" t="s">
        <v>80</v>
      </c>
      <c r="AW416" s="12" t="s">
        <v>32</v>
      </c>
      <c r="AX416" s="12" t="s">
        <v>70</v>
      </c>
      <c r="AY416" s="206" t="s">
        <v>132</v>
      </c>
    </row>
    <row r="417" spans="2:65" s="12" customFormat="1">
      <c r="B417" s="196"/>
      <c r="C417" s="197"/>
      <c r="D417" s="187" t="s">
        <v>140</v>
      </c>
      <c r="E417" s="198" t="s">
        <v>1</v>
      </c>
      <c r="F417" s="199" t="s">
        <v>403</v>
      </c>
      <c r="G417" s="197"/>
      <c r="H417" s="200">
        <v>3.5</v>
      </c>
      <c r="I417" s="201"/>
      <c r="J417" s="197"/>
      <c r="K417" s="197"/>
      <c r="L417" s="202"/>
      <c r="M417" s="203"/>
      <c r="N417" s="204"/>
      <c r="O417" s="204"/>
      <c r="P417" s="204"/>
      <c r="Q417" s="204"/>
      <c r="R417" s="204"/>
      <c r="S417" s="204"/>
      <c r="T417" s="205"/>
      <c r="AT417" s="206" t="s">
        <v>140</v>
      </c>
      <c r="AU417" s="206" t="s">
        <v>80</v>
      </c>
      <c r="AV417" s="12" t="s">
        <v>80</v>
      </c>
      <c r="AW417" s="12" t="s">
        <v>32</v>
      </c>
      <c r="AX417" s="12" t="s">
        <v>70</v>
      </c>
      <c r="AY417" s="206" t="s">
        <v>132</v>
      </c>
    </row>
    <row r="418" spans="2:65" s="14" customFormat="1">
      <c r="B418" s="228"/>
      <c r="C418" s="229"/>
      <c r="D418" s="187" t="s">
        <v>140</v>
      </c>
      <c r="E418" s="230" t="s">
        <v>1</v>
      </c>
      <c r="F418" s="231" t="s">
        <v>404</v>
      </c>
      <c r="G418" s="229"/>
      <c r="H418" s="232">
        <v>299.27999999999997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AT418" s="238" t="s">
        <v>140</v>
      </c>
      <c r="AU418" s="238" t="s">
        <v>80</v>
      </c>
      <c r="AV418" s="14" t="s">
        <v>148</v>
      </c>
      <c r="AW418" s="14" t="s">
        <v>32</v>
      </c>
      <c r="AX418" s="14" t="s">
        <v>70</v>
      </c>
      <c r="AY418" s="238" t="s">
        <v>132</v>
      </c>
    </row>
    <row r="419" spans="2:65" s="13" customFormat="1">
      <c r="B419" s="207"/>
      <c r="C419" s="208"/>
      <c r="D419" s="187" t="s">
        <v>140</v>
      </c>
      <c r="E419" s="209" t="s">
        <v>1</v>
      </c>
      <c r="F419" s="210" t="s">
        <v>143</v>
      </c>
      <c r="G419" s="208"/>
      <c r="H419" s="211">
        <v>1034.28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140</v>
      </c>
      <c r="AU419" s="217" t="s">
        <v>80</v>
      </c>
      <c r="AV419" s="13" t="s">
        <v>138</v>
      </c>
      <c r="AW419" s="13" t="s">
        <v>32</v>
      </c>
      <c r="AX419" s="13" t="s">
        <v>78</v>
      </c>
      <c r="AY419" s="217" t="s">
        <v>132</v>
      </c>
    </row>
    <row r="420" spans="2:65" s="1" customFormat="1" ht="16.5" customHeight="1">
      <c r="B420" s="33"/>
      <c r="C420" s="218" t="s">
        <v>405</v>
      </c>
      <c r="D420" s="218" t="s">
        <v>180</v>
      </c>
      <c r="E420" s="219" t="s">
        <v>406</v>
      </c>
      <c r="F420" s="220" t="s">
        <v>407</v>
      </c>
      <c r="G420" s="221" t="s">
        <v>228</v>
      </c>
      <c r="H420" s="222">
        <v>630.94500000000005</v>
      </c>
      <c r="I420" s="223"/>
      <c r="J420" s="224">
        <f>ROUND(I420*H420,2)</f>
        <v>0</v>
      </c>
      <c r="K420" s="220" t="s">
        <v>137</v>
      </c>
      <c r="L420" s="225"/>
      <c r="M420" s="226" t="s">
        <v>1</v>
      </c>
      <c r="N420" s="227" t="s">
        <v>41</v>
      </c>
      <c r="O420" s="59"/>
      <c r="P420" s="182">
        <f>O420*H420</f>
        <v>0</v>
      </c>
      <c r="Q420" s="182">
        <v>3.0000000000000001E-5</v>
      </c>
      <c r="R420" s="182">
        <f>Q420*H420</f>
        <v>1.8928350000000004E-2</v>
      </c>
      <c r="S420" s="182">
        <v>0</v>
      </c>
      <c r="T420" s="183">
        <f>S420*H420</f>
        <v>0</v>
      </c>
      <c r="AR420" s="16" t="s">
        <v>179</v>
      </c>
      <c r="AT420" s="16" t="s">
        <v>180</v>
      </c>
      <c r="AU420" s="16" t="s">
        <v>80</v>
      </c>
      <c r="AY420" s="16" t="s">
        <v>132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16" t="s">
        <v>78</v>
      </c>
      <c r="BK420" s="184">
        <f>ROUND(I420*H420,2)</f>
        <v>0</v>
      </c>
      <c r="BL420" s="16" t="s">
        <v>138</v>
      </c>
      <c r="BM420" s="16" t="s">
        <v>408</v>
      </c>
    </row>
    <row r="421" spans="2:65" s="12" customFormat="1">
      <c r="B421" s="196"/>
      <c r="C421" s="197"/>
      <c r="D421" s="187" t="s">
        <v>140</v>
      </c>
      <c r="E421" s="197"/>
      <c r="F421" s="199" t="s">
        <v>409</v>
      </c>
      <c r="G421" s="197"/>
      <c r="H421" s="200">
        <v>630.94500000000005</v>
      </c>
      <c r="I421" s="201"/>
      <c r="J421" s="197"/>
      <c r="K421" s="197"/>
      <c r="L421" s="202"/>
      <c r="M421" s="203"/>
      <c r="N421" s="204"/>
      <c r="O421" s="204"/>
      <c r="P421" s="204"/>
      <c r="Q421" s="204"/>
      <c r="R421" s="204"/>
      <c r="S421" s="204"/>
      <c r="T421" s="205"/>
      <c r="AT421" s="206" t="s">
        <v>140</v>
      </c>
      <c r="AU421" s="206" t="s">
        <v>80</v>
      </c>
      <c r="AV421" s="12" t="s">
        <v>80</v>
      </c>
      <c r="AW421" s="12" t="s">
        <v>4</v>
      </c>
      <c r="AX421" s="12" t="s">
        <v>78</v>
      </c>
      <c r="AY421" s="206" t="s">
        <v>132</v>
      </c>
    </row>
    <row r="422" spans="2:65" s="1" customFormat="1" ht="16.5" customHeight="1">
      <c r="B422" s="33"/>
      <c r="C422" s="218" t="s">
        <v>410</v>
      </c>
      <c r="D422" s="218" t="s">
        <v>180</v>
      </c>
      <c r="E422" s="219" t="s">
        <v>411</v>
      </c>
      <c r="F422" s="220" t="s">
        <v>412</v>
      </c>
      <c r="G422" s="221" t="s">
        <v>228</v>
      </c>
      <c r="H422" s="222">
        <v>314.24400000000003</v>
      </c>
      <c r="I422" s="223"/>
      <c r="J422" s="224">
        <f>ROUND(I422*H422,2)</f>
        <v>0</v>
      </c>
      <c r="K422" s="220" t="s">
        <v>137</v>
      </c>
      <c r="L422" s="225"/>
      <c r="M422" s="226" t="s">
        <v>1</v>
      </c>
      <c r="N422" s="227" t="s">
        <v>41</v>
      </c>
      <c r="O422" s="59"/>
      <c r="P422" s="182">
        <f>O422*H422</f>
        <v>0</v>
      </c>
      <c r="Q422" s="182">
        <v>2.9999999999999997E-4</v>
      </c>
      <c r="R422" s="182">
        <f>Q422*H422</f>
        <v>9.4273200000000001E-2</v>
      </c>
      <c r="S422" s="182">
        <v>0</v>
      </c>
      <c r="T422" s="183">
        <f>S422*H422</f>
        <v>0</v>
      </c>
      <c r="AR422" s="16" t="s">
        <v>179</v>
      </c>
      <c r="AT422" s="16" t="s">
        <v>180</v>
      </c>
      <c r="AU422" s="16" t="s">
        <v>80</v>
      </c>
      <c r="AY422" s="16" t="s">
        <v>132</v>
      </c>
      <c r="BE422" s="184">
        <f>IF(N422="základní",J422,0)</f>
        <v>0</v>
      </c>
      <c r="BF422" s="184">
        <f>IF(N422="snížená",J422,0)</f>
        <v>0</v>
      </c>
      <c r="BG422" s="184">
        <f>IF(N422="zákl. přenesená",J422,0)</f>
        <v>0</v>
      </c>
      <c r="BH422" s="184">
        <f>IF(N422="sníž. přenesená",J422,0)</f>
        <v>0</v>
      </c>
      <c r="BI422" s="184">
        <f>IF(N422="nulová",J422,0)</f>
        <v>0</v>
      </c>
      <c r="BJ422" s="16" t="s">
        <v>78</v>
      </c>
      <c r="BK422" s="184">
        <f>ROUND(I422*H422,2)</f>
        <v>0</v>
      </c>
      <c r="BL422" s="16" t="s">
        <v>138</v>
      </c>
      <c r="BM422" s="16" t="s">
        <v>413</v>
      </c>
    </row>
    <row r="423" spans="2:65" s="12" customFormat="1">
      <c r="B423" s="196"/>
      <c r="C423" s="197"/>
      <c r="D423" s="187" t="s">
        <v>140</v>
      </c>
      <c r="E423" s="197"/>
      <c r="F423" s="199" t="s">
        <v>414</v>
      </c>
      <c r="G423" s="197"/>
      <c r="H423" s="200">
        <v>314.24400000000003</v>
      </c>
      <c r="I423" s="201"/>
      <c r="J423" s="197"/>
      <c r="K423" s="197"/>
      <c r="L423" s="202"/>
      <c r="M423" s="203"/>
      <c r="N423" s="204"/>
      <c r="O423" s="204"/>
      <c r="P423" s="204"/>
      <c r="Q423" s="204"/>
      <c r="R423" s="204"/>
      <c r="S423" s="204"/>
      <c r="T423" s="205"/>
      <c r="AT423" s="206" t="s">
        <v>140</v>
      </c>
      <c r="AU423" s="206" t="s">
        <v>80</v>
      </c>
      <c r="AV423" s="12" t="s">
        <v>80</v>
      </c>
      <c r="AW423" s="12" t="s">
        <v>4</v>
      </c>
      <c r="AX423" s="12" t="s">
        <v>78</v>
      </c>
      <c r="AY423" s="206" t="s">
        <v>132</v>
      </c>
    </row>
    <row r="424" spans="2:65" s="1" customFormat="1" ht="16.5" customHeight="1">
      <c r="B424" s="33"/>
      <c r="C424" s="218" t="s">
        <v>415</v>
      </c>
      <c r="D424" s="218" t="s">
        <v>180</v>
      </c>
      <c r="E424" s="219" t="s">
        <v>416</v>
      </c>
      <c r="F424" s="220" t="s">
        <v>417</v>
      </c>
      <c r="G424" s="221" t="s">
        <v>228</v>
      </c>
      <c r="H424" s="222">
        <v>140.80500000000001</v>
      </c>
      <c r="I424" s="223"/>
      <c r="J424" s="224">
        <f>ROUND(I424*H424,2)</f>
        <v>0</v>
      </c>
      <c r="K424" s="220" t="s">
        <v>137</v>
      </c>
      <c r="L424" s="225"/>
      <c r="M424" s="226" t="s">
        <v>1</v>
      </c>
      <c r="N424" s="227" t="s">
        <v>41</v>
      </c>
      <c r="O424" s="59"/>
      <c r="P424" s="182">
        <f>O424*H424</f>
        <v>0</v>
      </c>
      <c r="Q424" s="182">
        <v>2.0000000000000001E-4</v>
      </c>
      <c r="R424" s="182">
        <f>Q424*H424</f>
        <v>2.8161000000000002E-2</v>
      </c>
      <c r="S424" s="182">
        <v>0</v>
      </c>
      <c r="T424" s="183">
        <f>S424*H424</f>
        <v>0</v>
      </c>
      <c r="AR424" s="16" t="s">
        <v>179</v>
      </c>
      <c r="AT424" s="16" t="s">
        <v>180</v>
      </c>
      <c r="AU424" s="16" t="s">
        <v>80</v>
      </c>
      <c r="AY424" s="16" t="s">
        <v>132</v>
      </c>
      <c r="BE424" s="184">
        <f>IF(N424="základní",J424,0)</f>
        <v>0</v>
      </c>
      <c r="BF424" s="184">
        <f>IF(N424="snížená",J424,0)</f>
        <v>0</v>
      </c>
      <c r="BG424" s="184">
        <f>IF(N424="zákl. přenesená",J424,0)</f>
        <v>0</v>
      </c>
      <c r="BH424" s="184">
        <f>IF(N424="sníž. přenesená",J424,0)</f>
        <v>0</v>
      </c>
      <c r="BI424" s="184">
        <f>IF(N424="nulová",J424,0)</f>
        <v>0</v>
      </c>
      <c r="BJ424" s="16" t="s">
        <v>78</v>
      </c>
      <c r="BK424" s="184">
        <f>ROUND(I424*H424,2)</f>
        <v>0</v>
      </c>
      <c r="BL424" s="16" t="s">
        <v>138</v>
      </c>
      <c r="BM424" s="16" t="s">
        <v>418</v>
      </c>
    </row>
    <row r="425" spans="2:65" s="12" customFormat="1">
      <c r="B425" s="196"/>
      <c r="C425" s="197"/>
      <c r="D425" s="187" t="s">
        <v>140</v>
      </c>
      <c r="E425" s="197"/>
      <c r="F425" s="199" t="s">
        <v>419</v>
      </c>
      <c r="G425" s="197"/>
      <c r="H425" s="200">
        <v>140.80500000000001</v>
      </c>
      <c r="I425" s="201"/>
      <c r="J425" s="197"/>
      <c r="K425" s="197"/>
      <c r="L425" s="202"/>
      <c r="M425" s="203"/>
      <c r="N425" s="204"/>
      <c r="O425" s="204"/>
      <c r="P425" s="204"/>
      <c r="Q425" s="204"/>
      <c r="R425" s="204"/>
      <c r="S425" s="204"/>
      <c r="T425" s="205"/>
      <c r="AT425" s="206" t="s">
        <v>140</v>
      </c>
      <c r="AU425" s="206" t="s">
        <v>80</v>
      </c>
      <c r="AV425" s="12" t="s">
        <v>80</v>
      </c>
      <c r="AW425" s="12" t="s">
        <v>4</v>
      </c>
      <c r="AX425" s="12" t="s">
        <v>78</v>
      </c>
      <c r="AY425" s="206" t="s">
        <v>132</v>
      </c>
    </row>
    <row r="426" spans="2:65" s="1" customFormat="1" ht="16.5" customHeight="1">
      <c r="B426" s="33"/>
      <c r="C426" s="173" t="s">
        <v>420</v>
      </c>
      <c r="D426" s="173" t="s">
        <v>133</v>
      </c>
      <c r="E426" s="174" t="s">
        <v>421</v>
      </c>
      <c r="F426" s="175" t="s">
        <v>422</v>
      </c>
      <c r="G426" s="176" t="s">
        <v>136</v>
      </c>
      <c r="H426" s="177">
        <v>201.54499999999999</v>
      </c>
      <c r="I426" s="178"/>
      <c r="J426" s="179">
        <f>ROUND(I426*H426,2)</f>
        <v>0</v>
      </c>
      <c r="K426" s="175" t="s">
        <v>137</v>
      </c>
      <c r="L426" s="37"/>
      <c r="M426" s="180" t="s">
        <v>1</v>
      </c>
      <c r="N426" s="181" t="s">
        <v>41</v>
      </c>
      <c r="O426" s="59"/>
      <c r="P426" s="182">
        <f>O426*H426</f>
        <v>0</v>
      </c>
      <c r="Q426" s="182">
        <v>9.6799999999999994E-3</v>
      </c>
      <c r="R426" s="182">
        <f>Q426*H426</f>
        <v>1.9509555999999997</v>
      </c>
      <c r="S426" s="182">
        <v>0</v>
      </c>
      <c r="T426" s="183">
        <f>S426*H426</f>
        <v>0</v>
      </c>
      <c r="AR426" s="16" t="s">
        <v>138</v>
      </c>
      <c r="AT426" s="16" t="s">
        <v>133</v>
      </c>
      <c r="AU426" s="16" t="s">
        <v>80</v>
      </c>
      <c r="AY426" s="16" t="s">
        <v>132</v>
      </c>
      <c r="BE426" s="184">
        <f>IF(N426="základní",J426,0)</f>
        <v>0</v>
      </c>
      <c r="BF426" s="184">
        <f>IF(N426="snížená",J426,0)</f>
        <v>0</v>
      </c>
      <c r="BG426" s="184">
        <f>IF(N426="zákl. přenesená",J426,0)</f>
        <v>0</v>
      </c>
      <c r="BH426" s="184">
        <f>IF(N426="sníž. přenesená",J426,0)</f>
        <v>0</v>
      </c>
      <c r="BI426" s="184">
        <f>IF(N426="nulová",J426,0)</f>
        <v>0</v>
      </c>
      <c r="BJ426" s="16" t="s">
        <v>78</v>
      </c>
      <c r="BK426" s="184">
        <f>ROUND(I426*H426,2)</f>
        <v>0</v>
      </c>
      <c r="BL426" s="16" t="s">
        <v>138</v>
      </c>
      <c r="BM426" s="16" t="s">
        <v>423</v>
      </c>
    </row>
    <row r="427" spans="2:65" s="11" customFormat="1">
      <c r="B427" s="185"/>
      <c r="C427" s="186"/>
      <c r="D427" s="187" t="s">
        <v>140</v>
      </c>
      <c r="E427" s="188" t="s">
        <v>1</v>
      </c>
      <c r="F427" s="189" t="s">
        <v>424</v>
      </c>
      <c r="G427" s="186"/>
      <c r="H427" s="188" t="s">
        <v>1</v>
      </c>
      <c r="I427" s="190"/>
      <c r="J427" s="186"/>
      <c r="K427" s="186"/>
      <c r="L427" s="191"/>
      <c r="M427" s="192"/>
      <c r="N427" s="193"/>
      <c r="O427" s="193"/>
      <c r="P427" s="193"/>
      <c r="Q427" s="193"/>
      <c r="R427" s="193"/>
      <c r="S427" s="193"/>
      <c r="T427" s="194"/>
      <c r="AT427" s="195" t="s">
        <v>140</v>
      </c>
      <c r="AU427" s="195" t="s">
        <v>80</v>
      </c>
      <c r="AV427" s="11" t="s">
        <v>78</v>
      </c>
      <c r="AW427" s="11" t="s">
        <v>32</v>
      </c>
      <c r="AX427" s="11" t="s">
        <v>70</v>
      </c>
      <c r="AY427" s="195" t="s">
        <v>132</v>
      </c>
    </row>
    <row r="428" spans="2:65" s="12" customFormat="1">
      <c r="B428" s="196"/>
      <c r="C428" s="197"/>
      <c r="D428" s="187" t="s">
        <v>140</v>
      </c>
      <c r="E428" s="198" t="s">
        <v>1</v>
      </c>
      <c r="F428" s="199" t="s">
        <v>425</v>
      </c>
      <c r="G428" s="197"/>
      <c r="H428" s="200">
        <v>142.35</v>
      </c>
      <c r="I428" s="201"/>
      <c r="J428" s="197"/>
      <c r="K428" s="197"/>
      <c r="L428" s="202"/>
      <c r="M428" s="203"/>
      <c r="N428" s="204"/>
      <c r="O428" s="204"/>
      <c r="P428" s="204"/>
      <c r="Q428" s="204"/>
      <c r="R428" s="204"/>
      <c r="S428" s="204"/>
      <c r="T428" s="205"/>
      <c r="AT428" s="206" t="s">
        <v>140</v>
      </c>
      <c r="AU428" s="206" t="s">
        <v>80</v>
      </c>
      <c r="AV428" s="12" t="s">
        <v>80</v>
      </c>
      <c r="AW428" s="12" t="s">
        <v>32</v>
      </c>
      <c r="AX428" s="12" t="s">
        <v>70</v>
      </c>
      <c r="AY428" s="206" t="s">
        <v>132</v>
      </c>
    </row>
    <row r="429" spans="2:65" s="12" customFormat="1">
      <c r="B429" s="196"/>
      <c r="C429" s="197"/>
      <c r="D429" s="187" t="s">
        <v>140</v>
      </c>
      <c r="E429" s="198" t="s">
        <v>1</v>
      </c>
      <c r="F429" s="199" t="s">
        <v>426</v>
      </c>
      <c r="G429" s="197"/>
      <c r="H429" s="200">
        <v>18.420000000000002</v>
      </c>
      <c r="I429" s="201"/>
      <c r="J429" s="197"/>
      <c r="K429" s="197"/>
      <c r="L429" s="202"/>
      <c r="M429" s="203"/>
      <c r="N429" s="204"/>
      <c r="O429" s="204"/>
      <c r="P429" s="204"/>
      <c r="Q429" s="204"/>
      <c r="R429" s="204"/>
      <c r="S429" s="204"/>
      <c r="T429" s="205"/>
      <c r="AT429" s="206" t="s">
        <v>140</v>
      </c>
      <c r="AU429" s="206" t="s">
        <v>80</v>
      </c>
      <c r="AV429" s="12" t="s">
        <v>80</v>
      </c>
      <c r="AW429" s="12" t="s">
        <v>32</v>
      </c>
      <c r="AX429" s="12" t="s">
        <v>70</v>
      </c>
      <c r="AY429" s="206" t="s">
        <v>132</v>
      </c>
    </row>
    <row r="430" spans="2:65" s="14" customFormat="1">
      <c r="B430" s="228"/>
      <c r="C430" s="229"/>
      <c r="D430" s="187" t="s">
        <v>140</v>
      </c>
      <c r="E430" s="230" t="s">
        <v>1</v>
      </c>
      <c r="F430" s="231" t="s">
        <v>195</v>
      </c>
      <c r="G430" s="229"/>
      <c r="H430" s="232">
        <v>160.77000000000001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AT430" s="238" t="s">
        <v>140</v>
      </c>
      <c r="AU430" s="238" t="s">
        <v>80</v>
      </c>
      <c r="AV430" s="14" t="s">
        <v>148</v>
      </c>
      <c r="AW430" s="14" t="s">
        <v>32</v>
      </c>
      <c r="AX430" s="14" t="s">
        <v>70</v>
      </c>
      <c r="AY430" s="238" t="s">
        <v>132</v>
      </c>
    </row>
    <row r="431" spans="2:65" s="11" customFormat="1">
      <c r="B431" s="185"/>
      <c r="C431" s="186"/>
      <c r="D431" s="187" t="s">
        <v>140</v>
      </c>
      <c r="E431" s="188" t="s">
        <v>1</v>
      </c>
      <c r="F431" s="189" t="s">
        <v>427</v>
      </c>
      <c r="G431" s="186"/>
      <c r="H431" s="188" t="s">
        <v>1</v>
      </c>
      <c r="I431" s="190"/>
      <c r="J431" s="186"/>
      <c r="K431" s="186"/>
      <c r="L431" s="191"/>
      <c r="M431" s="192"/>
      <c r="N431" s="193"/>
      <c r="O431" s="193"/>
      <c r="P431" s="193"/>
      <c r="Q431" s="193"/>
      <c r="R431" s="193"/>
      <c r="S431" s="193"/>
      <c r="T431" s="194"/>
      <c r="AT431" s="195" t="s">
        <v>140</v>
      </c>
      <c r="AU431" s="195" t="s">
        <v>80</v>
      </c>
      <c r="AV431" s="11" t="s">
        <v>78</v>
      </c>
      <c r="AW431" s="11" t="s">
        <v>32</v>
      </c>
      <c r="AX431" s="11" t="s">
        <v>70</v>
      </c>
      <c r="AY431" s="195" t="s">
        <v>132</v>
      </c>
    </row>
    <row r="432" spans="2:65" s="12" customFormat="1">
      <c r="B432" s="196"/>
      <c r="C432" s="197"/>
      <c r="D432" s="187" t="s">
        <v>140</v>
      </c>
      <c r="E432" s="198" t="s">
        <v>1</v>
      </c>
      <c r="F432" s="199" t="s">
        <v>428</v>
      </c>
      <c r="G432" s="197"/>
      <c r="H432" s="200">
        <v>40.774999999999999</v>
      </c>
      <c r="I432" s="201"/>
      <c r="J432" s="197"/>
      <c r="K432" s="197"/>
      <c r="L432" s="202"/>
      <c r="M432" s="203"/>
      <c r="N432" s="204"/>
      <c r="O432" s="204"/>
      <c r="P432" s="204"/>
      <c r="Q432" s="204"/>
      <c r="R432" s="204"/>
      <c r="S432" s="204"/>
      <c r="T432" s="205"/>
      <c r="AT432" s="206" t="s">
        <v>140</v>
      </c>
      <c r="AU432" s="206" t="s">
        <v>80</v>
      </c>
      <c r="AV432" s="12" t="s">
        <v>80</v>
      </c>
      <c r="AW432" s="12" t="s">
        <v>32</v>
      </c>
      <c r="AX432" s="12" t="s">
        <v>70</v>
      </c>
      <c r="AY432" s="206" t="s">
        <v>132</v>
      </c>
    </row>
    <row r="433" spans="2:65" s="14" customFormat="1">
      <c r="B433" s="228"/>
      <c r="C433" s="229"/>
      <c r="D433" s="187" t="s">
        <v>140</v>
      </c>
      <c r="E433" s="230" t="s">
        <v>1</v>
      </c>
      <c r="F433" s="231" t="s">
        <v>195</v>
      </c>
      <c r="G433" s="229"/>
      <c r="H433" s="232">
        <v>40.774999999999999</v>
      </c>
      <c r="I433" s="233"/>
      <c r="J433" s="229"/>
      <c r="K433" s="229"/>
      <c r="L433" s="234"/>
      <c r="M433" s="235"/>
      <c r="N433" s="236"/>
      <c r="O433" s="236"/>
      <c r="P433" s="236"/>
      <c r="Q433" s="236"/>
      <c r="R433" s="236"/>
      <c r="S433" s="236"/>
      <c r="T433" s="237"/>
      <c r="AT433" s="238" t="s">
        <v>140</v>
      </c>
      <c r="AU433" s="238" t="s">
        <v>80</v>
      </c>
      <c r="AV433" s="14" t="s">
        <v>148</v>
      </c>
      <c r="AW433" s="14" t="s">
        <v>32</v>
      </c>
      <c r="AX433" s="14" t="s">
        <v>70</v>
      </c>
      <c r="AY433" s="238" t="s">
        <v>132</v>
      </c>
    </row>
    <row r="434" spans="2:65" s="13" customFormat="1">
      <c r="B434" s="207"/>
      <c r="C434" s="208"/>
      <c r="D434" s="187" t="s">
        <v>140</v>
      </c>
      <c r="E434" s="209" t="s">
        <v>1</v>
      </c>
      <c r="F434" s="210" t="s">
        <v>143</v>
      </c>
      <c r="G434" s="208"/>
      <c r="H434" s="211">
        <v>201.54499999999999</v>
      </c>
      <c r="I434" s="212"/>
      <c r="J434" s="208"/>
      <c r="K434" s="208"/>
      <c r="L434" s="213"/>
      <c r="M434" s="214"/>
      <c r="N434" s="215"/>
      <c r="O434" s="215"/>
      <c r="P434" s="215"/>
      <c r="Q434" s="215"/>
      <c r="R434" s="215"/>
      <c r="S434" s="215"/>
      <c r="T434" s="216"/>
      <c r="AT434" s="217" t="s">
        <v>140</v>
      </c>
      <c r="AU434" s="217" t="s">
        <v>80</v>
      </c>
      <c r="AV434" s="13" t="s">
        <v>138</v>
      </c>
      <c r="AW434" s="13" t="s">
        <v>32</v>
      </c>
      <c r="AX434" s="13" t="s">
        <v>78</v>
      </c>
      <c r="AY434" s="217" t="s">
        <v>132</v>
      </c>
    </row>
    <row r="435" spans="2:65" s="1" customFormat="1" ht="22.5" customHeight="1">
      <c r="B435" s="33"/>
      <c r="C435" s="173" t="s">
        <v>429</v>
      </c>
      <c r="D435" s="173" t="s">
        <v>133</v>
      </c>
      <c r="E435" s="174" t="s">
        <v>430</v>
      </c>
      <c r="F435" s="175" t="s">
        <v>431</v>
      </c>
      <c r="G435" s="176" t="s">
        <v>136</v>
      </c>
      <c r="H435" s="177">
        <v>639.72299999999996</v>
      </c>
      <c r="I435" s="178"/>
      <c r="J435" s="179">
        <f>ROUND(I435*H435,2)</f>
        <v>0</v>
      </c>
      <c r="K435" s="175" t="s">
        <v>1</v>
      </c>
      <c r="L435" s="37"/>
      <c r="M435" s="180" t="s">
        <v>1</v>
      </c>
      <c r="N435" s="181" t="s">
        <v>41</v>
      </c>
      <c r="O435" s="59"/>
      <c r="P435" s="182">
        <f>O435*H435</f>
        <v>0</v>
      </c>
      <c r="Q435" s="182">
        <v>3.48E-3</v>
      </c>
      <c r="R435" s="182">
        <f>Q435*H435</f>
        <v>2.2262360399999999</v>
      </c>
      <c r="S435" s="182">
        <v>0</v>
      </c>
      <c r="T435" s="183">
        <f>S435*H435</f>
        <v>0</v>
      </c>
      <c r="AR435" s="16" t="s">
        <v>138</v>
      </c>
      <c r="AT435" s="16" t="s">
        <v>133</v>
      </c>
      <c r="AU435" s="16" t="s">
        <v>80</v>
      </c>
      <c r="AY435" s="16" t="s">
        <v>132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16" t="s">
        <v>78</v>
      </c>
      <c r="BK435" s="184">
        <f>ROUND(I435*H435,2)</f>
        <v>0</v>
      </c>
      <c r="BL435" s="16" t="s">
        <v>138</v>
      </c>
      <c r="BM435" s="16" t="s">
        <v>432</v>
      </c>
    </row>
    <row r="436" spans="2:65" s="11" customFormat="1">
      <c r="B436" s="185"/>
      <c r="C436" s="186"/>
      <c r="D436" s="187" t="s">
        <v>140</v>
      </c>
      <c r="E436" s="188" t="s">
        <v>1</v>
      </c>
      <c r="F436" s="189" t="s">
        <v>193</v>
      </c>
      <c r="G436" s="186"/>
      <c r="H436" s="188" t="s">
        <v>1</v>
      </c>
      <c r="I436" s="190"/>
      <c r="J436" s="186"/>
      <c r="K436" s="186"/>
      <c r="L436" s="191"/>
      <c r="M436" s="192"/>
      <c r="N436" s="193"/>
      <c r="O436" s="193"/>
      <c r="P436" s="193"/>
      <c r="Q436" s="193"/>
      <c r="R436" s="193"/>
      <c r="S436" s="193"/>
      <c r="T436" s="194"/>
      <c r="AT436" s="195" t="s">
        <v>140</v>
      </c>
      <c r="AU436" s="195" t="s">
        <v>80</v>
      </c>
      <c r="AV436" s="11" t="s">
        <v>78</v>
      </c>
      <c r="AW436" s="11" t="s">
        <v>32</v>
      </c>
      <c r="AX436" s="11" t="s">
        <v>70</v>
      </c>
      <c r="AY436" s="195" t="s">
        <v>132</v>
      </c>
    </row>
    <row r="437" spans="2:65" s="12" customFormat="1">
      <c r="B437" s="196"/>
      <c r="C437" s="197"/>
      <c r="D437" s="187" t="s">
        <v>140</v>
      </c>
      <c r="E437" s="198" t="s">
        <v>1</v>
      </c>
      <c r="F437" s="199" t="s">
        <v>433</v>
      </c>
      <c r="G437" s="197"/>
      <c r="H437" s="200">
        <v>544.91600000000005</v>
      </c>
      <c r="I437" s="201"/>
      <c r="J437" s="197"/>
      <c r="K437" s="197"/>
      <c r="L437" s="202"/>
      <c r="M437" s="203"/>
      <c r="N437" s="204"/>
      <c r="O437" s="204"/>
      <c r="P437" s="204"/>
      <c r="Q437" s="204"/>
      <c r="R437" s="204"/>
      <c r="S437" s="204"/>
      <c r="T437" s="205"/>
      <c r="AT437" s="206" t="s">
        <v>140</v>
      </c>
      <c r="AU437" s="206" t="s">
        <v>80</v>
      </c>
      <c r="AV437" s="12" t="s">
        <v>80</v>
      </c>
      <c r="AW437" s="12" t="s">
        <v>32</v>
      </c>
      <c r="AX437" s="12" t="s">
        <v>70</v>
      </c>
      <c r="AY437" s="206" t="s">
        <v>132</v>
      </c>
    </row>
    <row r="438" spans="2:65" s="14" customFormat="1">
      <c r="B438" s="228"/>
      <c r="C438" s="229"/>
      <c r="D438" s="187" t="s">
        <v>140</v>
      </c>
      <c r="E438" s="230" t="s">
        <v>1</v>
      </c>
      <c r="F438" s="231" t="s">
        <v>195</v>
      </c>
      <c r="G438" s="229"/>
      <c r="H438" s="232">
        <v>544.91600000000005</v>
      </c>
      <c r="I438" s="233"/>
      <c r="J438" s="229"/>
      <c r="K438" s="229"/>
      <c r="L438" s="234"/>
      <c r="M438" s="235"/>
      <c r="N438" s="236"/>
      <c r="O438" s="236"/>
      <c r="P438" s="236"/>
      <c r="Q438" s="236"/>
      <c r="R438" s="236"/>
      <c r="S438" s="236"/>
      <c r="T438" s="237"/>
      <c r="AT438" s="238" t="s">
        <v>140</v>
      </c>
      <c r="AU438" s="238" t="s">
        <v>80</v>
      </c>
      <c r="AV438" s="14" t="s">
        <v>148</v>
      </c>
      <c r="AW438" s="14" t="s">
        <v>32</v>
      </c>
      <c r="AX438" s="14" t="s">
        <v>70</v>
      </c>
      <c r="AY438" s="238" t="s">
        <v>132</v>
      </c>
    </row>
    <row r="439" spans="2:65" s="11" customFormat="1">
      <c r="B439" s="185"/>
      <c r="C439" s="186"/>
      <c r="D439" s="187" t="s">
        <v>140</v>
      </c>
      <c r="E439" s="188" t="s">
        <v>1</v>
      </c>
      <c r="F439" s="189" t="s">
        <v>165</v>
      </c>
      <c r="G439" s="186"/>
      <c r="H439" s="188" t="s">
        <v>1</v>
      </c>
      <c r="I439" s="190"/>
      <c r="J439" s="186"/>
      <c r="K439" s="186"/>
      <c r="L439" s="191"/>
      <c r="M439" s="192"/>
      <c r="N439" s="193"/>
      <c r="O439" s="193"/>
      <c r="P439" s="193"/>
      <c r="Q439" s="193"/>
      <c r="R439" s="193"/>
      <c r="S439" s="193"/>
      <c r="T439" s="194"/>
      <c r="AT439" s="195" t="s">
        <v>140</v>
      </c>
      <c r="AU439" s="195" t="s">
        <v>80</v>
      </c>
      <c r="AV439" s="11" t="s">
        <v>78</v>
      </c>
      <c r="AW439" s="11" t="s">
        <v>32</v>
      </c>
      <c r="AX439" s="11" t="s">
        <v>70</v>
      </c>
      <c r="AY439" s="195" t="s">
        <v>132</v>
      </c>
    </row>
    <row r="440" spans="2:65" s="12" customFormat="1">
      <c r="B440" s="196"/>
      <c r="C440" s="197"/>
      <c r="D440" s="187" t="s">
        <v>140</v>
      </c>
      <c r="E440" s="198" t="s">
        <v>1</v>
      </c>
      <c r="F440" s="199" t="s">
        <v>434</v>
      </c>
      <c r="G440" s="197"/>
      <c r="H440" s="200">
        <v>94.807000000000002</v>
      </c>
      <c r="I440" s="201"/>
      <c r="J440" s="197"/>
      <c r="K440" s="197"/>
      <c r="L440" s="202"/>
      <c r="M440" s="203"/>
      <c r="N440" s="204"/>
      <c r="O440" s="204"/>
      <c r="P440" s="204"/>
      <c r="Q440" s="204"/>
      <c r="R440" s="204"/>
      <c r="S440" s="204"/>
      <c r="T440" s="205"/>
      <c r="AT440" s="206" t="s">
        <v>140</v>
      </c>
      <c r="AU440" s="206" t="s">
        <v>80</v>
      </c>
      <c r="AV440" s="12" t="s">
        <v>80</v>
      </c>
      <c r="AW440" s="12" t="s">
        <v>32</v>
      </c>
      <c r="AX440" s="12" t="s">
        <v>70</v>
      </c>
      <c r="AY440" s="206" t="s">
        <v>132</v>
      </c>
    </row>
    <row r="441" spans="2:65" s="14" customFormat="1">
      <c r="B441" s="228"/>
      <c r="C441" s="229"/>
      <c r="D441" s="187" t="s">
        <v>140</v>
      </c>
      <c r="E441" s="230" t="s">
        <v>1</v>
      </c>
      <c r="F441" s="231" t="s">
        <v>195</v>
      </c>
      <c r="G441" s="229"/>
      <c r="H441" s="232">
        <v>94.807000000000002</v>
      </c>
      <c r="I441" s="233"/>
      <c r="J441" s="229"/>
      <c r="K441" s="229"/>
      <c r="L441" s="234"/>
      <c r="M441" s="235"/>
      <c r="N441" s="236"/>
      <c r="O441" s="236"/>
      <c r="P441" s="236"/>
      <c r="Q441" s="236"/>
      <c r="R441" s="236"/>
      <c r="S441" s="236"/>
      <c r="T441" s="237"/>
      <c r="AT441" s="238" t="s">
        <v>140</v>
      </c>
      <c r="AU441" s="238" t="s">
        <v>80</v>
      </c>
      <c r="AV441" s="14" t="s">
        <v>148</v>
      </c>
      <c r="AW441" s="14" t="s">
        <v>32</v>
      </c>
      <c r="AX441" s="14" t="s">
        <v>70</v>
      </c>
      <c r="AY441" s="238" t="s">
        <v>132</v>
      </c>
    </row>
    <row r="442" spans="2:65" s="13" customFormat="1">
      <c r="B442" s="207"/>
      <c r="C442" s="208"/>
      <c r="D442" s="187" t="s">
        <v>140</v>
      </c>
      <c r="E442" s="209" t="s">
        <v>1</v>
      </c>
      <c r="F442" s="210" t="s">
        <v>143</v>
      </c>
      <c r="G442" s="208"/>
      <c r="H442" s="211">
        <v>639.72299999999996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140</v>
      </c>
      <c r="AU442" s="217" t="s">
        <v>80</v>
      </c>
      <c r="AV442" s="13" t="s">
        <v>138</v>
      </c>
      <c r="AW442" s="13" t="s">
        <v>32</v>
      </c>
      <c r="AX442" s="13" t="s">
        <v>78</v>
      </c>
      <c r="AY442" s="217" t="s">
        <v>132</v>
      </c>
    </row>
    <row r="443" spans="2:65" s="1" customFormat="1" ht="16.5" customHeight="1">
      <c r="B443" s="33"/>
      <c r="C443" s="173" t="s">
        <v>435</v>
      </c>
      <c r="D443" s="173" t="s">
        <v>133</v>
      </c>
      <c r="E443" s="174" t="s">
        <v>436</v>
      </c>
      <c r="F443" s="175" t="s">
        <v>437</v>
      </c>
      <c r="G443" s="176" t="s">
        <v>136</v>
      </c>
      <c r="H443" s="177">
        <v>37.667999999999999</v>
      </c>
      <c r="I443" s="178"/>
      <c r="J443" s="179">
        <f>ROUND(I443*H443,2)</f>
        <v>0</v>
      </c>
      <c r="K443" s="175" t="s">
        <v>137</v>
      </c>
      <c r="L443" s="37"/>
      <c r="M443" s="180" t="s">
        <v>1</v>
      </c>
      <c r="N443" s="181" t="s">
        <v>41</v>
      </c>
      <c r="O443" s="59"/>
      <c r="P443" s="182">
        <f>O443*H443</f>
        <v>0</v>
      </c>
      <c r="Q443" s="182">
        <v>2.5999999999999998E-4</v>
      </c>
      <c r="R443" s="182">
        <f>Q443*H443</f>
        <v>9.7936799999999991E-3</v>
      </c>
      <c r="S443" s="182">
        <v>0</v>
      </c>
      <c r="T443" s="183">
        <f>S443*H443</f>
        <v>0</v>
      </c>
      <c r="AR443" s="16" t="s">
        <v>138</v>
      </c>
      <c r="AT443" s="16" t="s">
        <v>133</v>
      </c>
      <c r="AU443" s="16" t="s">
        <v>80</v>
      </c>
      <c r="AY443" s="16" t="s">
        <v>132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6" t="s">
        <v>78</v>
      </c>
      <c r="BK443" s="184">
        <f>ROUND(I443*H443,2)</f>
        <v>0</v>
      </c>
      <c r="BL443" s="16" t="s">
        <v>138</v>
      </c>
      <c r="BM443" s="16" t="s">
        <v>438</v>
      </c>
    </row>
    <row r="444" spans="2:65" s="1" customFormat="1" ht="16.5" customHeight="1">
      <c r="B444" s="33"/>
      <c r="C444" s="173" t="s">
        <v>439</v>
      </c>
      <c r="D444" s="173" t="s">
        <v>133</v>
      </c>
      <c r="E444" s="174" t="s">
        <v>440</v>
      </c>
      <c r="F444" s="175" t="s">
        <v>441</v>
      </c>
      <c r="G444" s="176" t="s">
        <v>136</v>
      </c>
      <c r="H444" s="177">
        <v>37.667999999999999</v>
      </c>
      <c r="I444" s="178"/>
      <c r="J444" s="179">
        <f>ROUND(I444*H444,2)</f>
        <v>0</v>
      </c>
      <c r="K444" s="175" t="s">
        <v>137</v>
      </c>
      <c r="L444" s="37"/>
      <c r="M444" s="180" t="s">
        <v>1</v>
      </c>
      <c r="N444" s="181" t="s">
        <v>41</v>
      </c>
      <c r="O444" s="59"/>
      <c r="P444" s="182">
        <f>O444*H444</f>
        <v>0</v>
      </c>
      <c r="Q444" s="182">
        <v>4.4099999999999999E-3</v>
      </c>
      <c r="R444" s="182">
        <f>Q444*H444</f>
        <v>0.16611587999999999</v>
      </c>
      <c r="S444" s="182">
        <v>0</v>
      </c>
      <c r="T444" s="183">
        <f>S444*H444</f>
        <v>0</v>
      </c>
      <c r="AR444" s="16" t="s">
        <v>138</v>
      </c>
      <c r="AT444" s="16" t="s">
        <v>133</v>
      </c>
      <c r="AU444" s="16" t="s">
        <v>80</v>
      </c>
      <c r="AY444" s="16" t="s">
        <v>132</v>
      </c>
      <c r="BE444" s="184">
        <f>IF(N444="základní",J444,0)</f>
        <v>0</v>
      </c>
      <c r="BF444" s="184">
        <f>IF(N444="snížená",J444,0)</f>
        <v>0</v>
      </c>
      <c r="BG444" s="184">
        <f>IF(N444="zákl. přenesená",J444,0)</f>
        <v>0</v>
      </c>
      <c r="BH444" s="184">
        <f>IF(N444="sníž. přenesená",J444,0)</f>
        <v>0</v>
      </c>
      <c r="BI444" s="184">
        <f>IF(N444="nulová",J444,0)</f>
        <v>0</v>
      </c>
      <c r="BJ444" s="16" t="s">
        <v>78</v>
      </c>
      <c r="BK444" s="184">
        <f>ROUND(I444*H444,2)</f>
        <v>0</v>
      </c>
      <c r="BL444" s="16" t="s">
        <v>138</v>
      </c>
      <c r="BM444" s="16" t="s">
        <v>442</v>
      </c>
    </row>
    <row r="445" spans="2:65" s="11" customFormat="1">
      <c r="B445" s="185"/>
      <c r="C445" s="186"/>
      <c r="D445" s="187" t="s">
        <v>140</v>
      </c>
      <c r="E445" s="188" t="s">
        <v>1</v>
      </c>
      <c r="F445" s="189" t="s">
        <v>165</v>
      </c>
      <c r="G445" s="186"/>
      <c r="H445" s="188" t="s">
        <v>1</v>
      </c>
      <c r="I445" s="190"/>
      <c r="J445" s="186"/>
      <c r="K445" s="186"/>
      <c r="L445" s="191"/>
      <c r="M445" s="192"/>
      <c r="N445" s="193"/>
      <c r="O445" s="193"/>
      <c r="P445" s="193"/>
      <c r="Q445" s="193"/>
      <c r="R445" s="193"/>
      <c r="S445" s="193"/>
      <c r="T445" s="194"/>
      <c r="AT445" s="195" t="s">
        <v>140</v>
      </c>
      <c r="AU445" s="195" t="s">
        <v>80</v>
      </c>
      <c r="AV445" s="11" t="s">
        <v>78</v>
      </c>
      <c r="AW445" s="11" t="s">
        <v>32</v>
      </c>
      <c r="AX445" s="11" t="s">
        <v>70</v>
      </c>
      <c r="AY445" s="195" t="s">
        <v>132</v>
      </c>
    </row>
    <row r="446" spans="2:65" s="11" customFormat="1">
      <c r="B446" s="185"/>
      <c r="C446" s="186"/>
      <c r="D446" s="187" t="s">
        <v>140</v>
      </c>
      <c r="E446" s="188" t="s">
        <v>1</v>
      </c>
      <c r="F446" s="189" t="s">
        <v>166</v>
      </c>
      <c r="G446" s="186"/>
      <c r="H446" s="188" t="s">
        <v>1</v>
      </c>
      <c r="I446" s="190"/>
      <c r="J446" s="186"/>
      <c r="K446" s="186"/>
      <c r="L446" s="191"/>
      <c r="M446" s="192"/>
      <c r="N446" s="193"/>
      <c r="O446" s="193"/>
      <c r="P446" s="193"/>
      <c r="Q446" s="193"/>
      <c r="R446" s="193"/>
      <c r="S446" s="193"/>
      <c r="T446" s="194"/>
      <c r="AT446" s="195" t="s">
        <v>140</v>
      </c>
      <c r="AU446" s="195" t="s">
        <v>80</v>
      </c>
      <c r="AV446" s="11" t="s">
        <v>78</v>
      </c>
      <c r="AW446" s="11" t="s">
        <v>32</v>
      </c>
      <c r="AX446" s="11" t="s">
        <v>70</v>
      </c>
      <c r="AY446" s="195" t="s">
        <v>132</v>
      </c>
    </row>
    <row r="447" spans="2:65" s="12" customFormat="1">
      <c r="B447" s="196"/>
      <c r="C447" s="197"/>
      <c r="D447" s="187" t="s">
        <v>140</v>
      </c>
      <c r="E447" s="198" t="s">
        <v>1</v>
      </c>
      <c r="F447" s="199" t="s">
        <v>443</v>
      </c>
      <c r="G447" s="197"/>
      <c r="H447" s="200">
        <v>12.566000000000001</v>
      </c>
      <c r="I447" s="201"/>
      <c r="J447" s="197"/>
      <c r="K447" s="197"/>
      <c r="L447" s="202"/>
      <c r="M447" s="203"/>
      <c r="N447" s="204"/>
      <c r="O447" s="204"/>
      <c r="P447" s="204"/>
      <c r="Q447" s="204"/>
      <c r="R447" s="204"/>
      <c r="S447" s="204"/>
      <c r="T447" s="205"/>
      <c r="AT447" s="206" t="s">
        <v>140</v>
      </c>
      <c r="AU447" s="206" t="s">
        <v>80</v>
      </c>
      <c r="AV447" s="12" t="s">
        <v>80</v>
      </c>
      <c r="AW447" s="12" t="s">
        <v>32</v>
      </c>
      <c r="AX447" s="12" t="s">
        <v>70</v>
      </c>
      <c r="AY447" s="206" t="s">
        <v>132</v>
      </c>
    </row>
    <row r="448" spans="2:65" s="11" customFormat="1">
      <c r="B448" s="185"/>
      <c r="C448" s="186"/>
      <c r="D448" s="187" t="s">
        <v>140</v>
      </c>
      <c r="E448" s="188" t="s">
        <v>1</v>
      </c>
      <c r="F448" s="189" t="s">
        <v>169</v>
      </c>
      <c r="G448" s="186"/>
      <c r="H448" s="188" t="s">
        <v>1</v>
      </c>
      <c r="I448" s="190"/>
      <c r="J448" s="186"/>
      <c r="K448" s="186"/>
      <c r="L448" s="191"/>
      <c r="M448" s="192"/>
      <c r="N448" s="193"/>
      <c r="O448" s="193"/>
      <c r="P448" s="193"/>
      <c r="Q448" s="193"/>
      <c r="R448" s="193"/>
      <c r="S448" s="193"/>
      <c r="T448" s="194"/>
      <c r="AT448" s="195" t="s">
        <v>140</v>
      </c>
      <c r="AU448" s="195" t="s">
        <v>80</v>
      </c>
      <c r="AV448" s="11" t="s">
        <v>78</v>
      </c>
      <c r="AW448" s="11" t="s">
        <v>32</v>
      </c>
      <c r="AX448" s="11" t="s">
        <v>70</v>
      </c>
      <c r="AY448" s="195" t="s">
        <v>132</v>
      </c>
    </row>
    <row r="449" spans="2:65" s="12" customFormat="1">
      <c r="B449" s="196"/>
      <c r="C449" s="197"/>
      <c r="D449" s="187" t="s">
        <v>140</v>
      </c>
      <c r="E449" s="198" t="s">
        <v>1</v>
      </c>
      <c r="F449" s="199" t="s">
        <v>444</v>
      </c>
      <c r="G449" s="197"/>
      <c r="H449" s="200">
        <v>4.55</v>
      </c>
      <c r="I449" s="201"/>
      <c r="J449" s="197"/>
      <c r="K449" s="197"/>
      <c r="L449" s="202"/>
      <c r="M449" s="203"/>
      <c r="N449" s="204"/>
      <c r="O449" s="204"/>
      <c r="P449" s="204"/>
      <c r="Q449" s="204"/>
      <c r="R449" s="204"/>
      <c r="S449" s="204"/>
      <c r="T449" s="205"/>
      <c r="AT449" s="206" t="s">
        <v>140</v>
      </c>
      <c r="AU449" s="206" t="s">
        <v>80</v>
      </c>
      <c r="AV449" s="12" t="s">
        <v>80</v>
      </c>
      <c r="AW449" s="12" t="s">
        <v>32</v>
      </c>
      <c r="AX449" s="12" t="s">
        <v>70</v>
      </c>
      <c r="AY449" s="206" t="s">
        <v>132</v>
      </c>
    </row>
    <row r="450" spans="2:65" s="12" customFormat="1">
      <c r="B450" s="196"/>
      <c r="C450" s="197"/>
      <c r="D450" s="187" t="s">
        <v>140</v>
      </c>
      <c r="E450" s="198" t="s">
        <v>1</v>
      </c>
      <c r="F450" s="199" t="s">
        <v>445</v>
      </c>
      <c r="G450" s="197"/>
      <c r="H450" s="200">
        <v>5.3339999999999996</v>
      </c>
      <c r="I450" s="201"/>
      <c r="J450" s="197"/>
      <c r="K450" s="197"/>
      <c r="L450" s="202"/>
      <c r="M450" s="203"/>
      <c r="N450" s="204"/>
      <c r="O450" s="204"/>
      <c r="P450" s="204"/>
      <c r="Q450" s="204"/>
      <c r="R450" s="204"/>
      <c r="S450" s="204"/>
      <c r="T450" s="205"/>
      <c r="AT450" s="206" t="s">
        <v>140</v>
      </c>
      <c r="AU450" s="206" t="s">
        <v>80</v>
      </c>
      <c r="AV450" s="12" t="s">
        <v>80</v>
      </c>
      <c r="AW450" s="12" t="s">
        <v>32</v>
      </c>
      <c r="AX450" s="12" t="s">
        <v>70</v>
      </c>
      <c r="AY450" s="206" t="s">
        <v>132</v>
      </c>
    </row>
    <row r="451" spans="2:65" s="12" customFormat="1">
      <c r="B451" s="196"/>
      <c r="C451" s="197"/>
      <c r="D451" s="187" t="s">
        <v>140</v>
      </c>
      <c r="E451" s="198" t="s">
        <v>1</v>
      </c>
      <c r="F451" s="199" t="s">
        <v>446</v>
      </c>
      <c r="G451" s="197"/>
      <c r="H451" s="200">
        <v>2.6669999999999998</v>
      </c>
      <c r="I451" s="201"/>
      <c r="J451" s="197"/>
      <c r="K451" s="197"/>
      <c r="L451" s="202"/>
      <c r="M451" s="203"/>
      <c r="N451" s="204"/>
      <c r="O451" s="204"/>
      <c r="P451" s="204"/>
      <c r="Q451" s="204"/>
      <c r="R451" s="204"/>
      <c r="S451" s="204"/>
      <c r="T451" s="205"/>
      <c r="AT451" s="206" t="s">
        <v>140</v>
      </c>
      <c r="AU451" s="206" t="s">
        <v>80</v>
      </c>
      <c r="AV451" s="12" t="s">
        <v>80</v>
      </c>
      <c r="AW451" s="12" t="s">
        <v>32</v>
      </c>
      <c r="AX451" s="12" t="s">
        <v>70</v>
      </c>
      <c r="AY451" s="206" t="s">
        <v>132</v>
      </c>
    </row>
    <row r="452" spans="2:65" s="11" customFormat="1">
      <c r="B452" s="185"/>
      <c r="C452" s="186"/>
      <c r="D452" s="187" t="s">
        <v>140</v>
      </c>
      <c r="E452" s="188" t="s">
        <v>1</v>
      </c>
      <c r="F452" s="189" t="s">
        <v>172</v>
      </c>
      <c r="G452" s="186"/>
      <c r="H452" s="188" t="s">
        <v>1</v>
      </c>
      <c r="I452" s="190"/>
      <c r="J452" s="186"/>
      <c r="K452" s="186"/>
      <c r="L452" s="191"/>
      <c r="M452" s="192"/>
      <c r="N452" s="193"/>
      <c r="O452" s="193"/>
      <c r="P452" s="193"/>
      <c r="Q452" s="193"/>
      <c r="R452" s="193"/>
      <c r="S452" s="193"/>
      <c r="T452" s="194"/>
      <c r="AT452" s="195" t="s">
        <v>140</v>
      </c>
      <c r="AU452" s="195" t="s">
        <v>80</v>
      </c>
      <c r="AV452" s="11" t="s">
        <v>78</v>
      </c>
      <c r="AW452" s="11" t="s">
        <v>32</v>
      </c>
      <c r="AX452" s="11" t="s">
        <v>70</v>
      </c>
      <c r="AY452" s="195" t="s">
        <v>132</v>
      </c>
    </row>
    <row r="453" spans="2:65" s="12" customFormat="1">
      <c r="B453" s="196"/>
      <c r="C453" s="197"/>
      <c r="D453" s="187" t="s">
        <v>140</v>
      </c>
      <c r="E453" s="198" t="s">
        <v>1</v>
      </c>
      <c r="F453" s="199" t="s">
        <v>444</v>
      </c>
      <c r="G453" s="197"/>
      <c r="H453" s="200">
        <v>4.55</v>
      </c>
      <c r="I453" s="201"/>
      <c r="J453" s="197"/>
      <c r="K453" s="197"/>
      <c r="L453" s="202"/>
      <c r="M453" s="203"/>
      <c r="N453" s="204"/>
      <c r="O453" s="204"/>
      <c r="P453" s="204"/>
      <c r="Q453" s="204"/>
      <c r="R453" s="204"/>
      <c r="S453" s="204"/>
      <c r="T453" s="205"/>
      <c r="AT453" s="206" t="s">
        <v>140</v>
      </c>
      <c r="AU453" s="206" t="s">
        <v>80</v>
      </c>
      <c r="AV453" s="12" t="s">
        <v>80</v>
      </c>
      <c r="AW453" s="12" t="s">
        <v>32</v>
      </c>
      <c r="AX453" s="12" t="s">
        <v>70</v>
      </c>
      <c r="AY453" s="206" t="s">
        <v>132</v>
      </c>
    </row>
    <row r="454" spans="2:65" s="12" customFormat="1">
      <c r="B454" s="196"/>
      <c r="C454" s="197"/>
      <c r="D454" s="187" t="s">
        <v>140</v>
      </c>
      <c r="E454" s="198" t="s">
        <v>1</v>
      </c>
      <c r="F454" s="199" t="s">
        <v>445</v>
      </c>
      <c r="G454" s="197"/>
      <c r="H454" s="200">
        <v>5.3339999999999996</v>
      </c>
      <c r="I454" s="201"/>
      <c r="J454" s="197"/>
      <c r="K454" s="197"/>
      <c r="L454" s="202"/>
      <c r="M454" s="203"/>
      <c r="N454" s="204"/>
      <c r="O454" s="204"/>
      <c r="P454" s="204"/>
      <c r="Q454" s="204"/>
      <c r="R454" s="204"/>
      <c r="S454" s="204"/>
      <c r="T454" s="205"/>
      <c r="AT454" s="206" t="s">
        <v>140</v>
      </c>
      <c r="AU454" s="206" t="s">
        <v>80</v>
      </c>
      <c r="AV454" s="12" t="s">
        <v>80</v>
      </c>
      <c r="AW454" s="12" t="s">
        <v>32</v>
      </c>
      <c r="AX454" s="12" t="s">
        <v>70</v>
      </c>
      <c r="AY454" s="206" t="s">
        <v>132</v>
      </c>
    </row>
    <row r="455" spans="2:65" s="12" customFormat="1">
      <c r="B455" s="196"/>
      <c r="C455" s="197"/>
      <c r="D455" s="187" t="s">
        <v>140</v>
      </c>
      <c r="E455" s="198" t="s">
        <v>1</v>
      </c>
      <c r="F455" s="199" t="s">
        <v>446</v>
      </c>
      <c r="G455" s="197"/>
      <c r="H455" s="200">
        <v>2.6669999999999998</v>
      </c>
      <c r="I455" s="201"/>
      <c r="J455" s="197"/>
      <c r="K455" s="197"/>
      <c r="L455" s="202"/>
      <c r="M455" s="203"/>
      <c r="N455" s="204"/>
      <c r="O455" s="204"/>
      <c r="P455" s="204"/>
      <c r="Q455" s="204"/>
      <c r="R455" s="204"/>
      <c r="S455" s="204"/>
      <c r="T455" s="205"/>
      <c r="AT455" s="206" t="s">
        <v>140</v>
      </c>
      <c r="AU455" s="206" t="s">
        <v>80</v>
      </c>
      <c r="AV455" s="12" t="s">
        <v>80</v>
      </c>
      <c r="AW455" s="12" t="s">
        <v>32</v>
      </c>
      <c r="AX455" s="12" t="s">
        <v>70</v>
      </c>
      <c r="AY455" s="206" t="s">
        <v>132</v>
      </c>
    </row>
    <row r="456" spans="2:65" s="13" customFormat="1">
      <c r="B456" s="207"/>
      <c r="C456" s="208"/>
      <c r="D456" s="187" t="s">
        <v>140</v>
      </c>
      <c r="E456" s="209" t="s">
        <v>1</v>
      </c>
      <c r="F456" s="210" t="s">
        <v>143</v>
      </c>
      <c r="G456" s="208"/>
      <c r="H456" s="211">
        <v>37.667999999999999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140</v>
      </c>
      <c r="AU456" s="217" t="s">
        <v>80</v>
      </c>
      <c r="AV456" s="13" t="s">
        <v>138</v>
      </c>
      <c r="AW456" s="13" t="s">
        <v>32</v>
      </c>
      <c r="AX456" s="13" t="s">
        <v>78</v>
      </c>
      <c r="AY456" s="217" t="s">
        <v>132</v>
      </c>
    </row>
    <row r="457" spans="2:65" s="1" customFormat="1" ht="22.5" customHeight="1">
      <c r="B457" s="33"/>
      <c r="C457" s="173" t="s">
        <v>447</v>
      </c>
      <c r="D457" s="173" t="s">
        <v>133</v>
      </c>
      <c r="E457" s="174" t="s">
        <v>448</v>
      </c>
      <c r="F457" s="175" t="s">
        <v>449</v>
      </c>
      <c r="G457" s="176" t="s">
        <v>136</v>
      </c>
      <c r="H457" s="177">
        <v>37.667999999999999</v>
      </c>
      <c r="I457" s="178"/>
      <c r="J457" s="179">
        <f>ROUND(I457*H457,2)</f>
        <v>0</v>
      </c>
      <c r="K457" s="175" t="s">
        <v>1</v>
      </c>
      <c r="L457" s="37"/>
      <c r="M457" s="180" t="s">
        <v>1</v>
      </c>
      <c r="N457" s="181" t="s">
        <v>41</v>
      </c>
      <c r="O457" s="59"/>
      <c r="P457" s="182">
        <f>O457*H457</f>
        <v>0</v>
      </c>
      <c r="Q457" s="182">
        <v>3.48E-3</v>
      </c>
      <c r="R457" s="182">
        <f>Q457*H457</f>
        <v>0.13108464</v>
      </c>
      <c r="S457" s="182">
        <v>0</v>
      </c>
      <c r="T457" s="183">
        <f>S457*H457</f>
        <v>0</v>
      </c>
      <c r="AR457" s="16" t="s">
        <v>138</v>
      </c>
      <c r="AT457" s="16" t="s">
        <v>133</v>
      </c>
      <c r="AU457" s="16" t="s">
        <v>80</v>
      </c>
      <c r="AY457" s="16" t="s">
        <v>132</v>
      </c>
      <c r="BE457" s="184">
        <f>IF(N457="základní",J457,0)</f>
        <v>0</v>
      </c>
      <c r="BF457" s="184">
        <f>IF(N457="snížená",J457,0)</f>
        <v>0</v>
      </c>
      <c r="BG457" s="184">
        <f>IF(N457="zákl. přenesená",J457,0)</f>
        <v>0</v>
      </c>
      <c r="BH457" s="184">
        <f>IF(N457="sníž. přenesená",J457,0)</f>
        <v>0</v>
      </c>
      <c r="BI457" s="184">
        <f>IF(N457="nulová",J457,0)</f>
        <v>0</v>
      </c>
      <c r="BJ457" s="16" t="s">
        <v>78</v>
      </c>
      <c r="BK457" s="184">
        <f>ROUND(I457*H457,2)</f>
        <v>0</v>
      </c>
      <c r="BL457" s="16" t="s">
        <v>138</v>
      </c>
      <c r="BM457" s="16" t="s">
        <v>450</v>
      </c>
    </row>
    <row r="458" spans="2:65" s="11" customFormat="1">
      <c r="B458" s="185"/>
      <c r="C458" s="186"/>
      <c r="D458" s="187" t="s">
        <v>140</v>
      </c>
      <c r="E458" s="188" t="s">
        <v>1</v>
      </c>
      <c r="F458" s="189" t="s">
        <v>451</v>
      </c>
      <c r="G458" s="186"/>
      <c r="H458" s="188" t="s">
        <v>1</v>
      </c>
      <c r="I458" s="190"/>
      <c r="J458" s="186"/>
      <c r="K458" s="186"/>
      <c r="L458" s="191"/>
      <c r="M458" s="192"/>
      <c r="N458" s="193"/>
      <c r="O458" s="193"/>
      <c r="P458" s="193"/>
      <c r="Q458" s="193"/>
      <c r="R458" s="193"/>
      <c r="S458" s="193"/>
      <c r="T458" s="194"/>
      <c r="AT458" s="195" t="s">
        <v>140</v>
      </c>
      <c r="AU458" s="195" t="s">
        <v>80</v>
      </c>
      <c r="AV458" s="11" t="s">
        <v>78</v>
      </c>
      <c r="AW458" s="11" t="s">
        <v>32</v>
      </c>
      <c r="AX458" s="11" t="s">
        <v>70</v>
      </c>
      <c r="AY458" s="195" t="s">
        <v>132</v>
      </c>
    </row>
    <row r="459" spans="2:65" s="11" customFormat="1">
      <c r="B459" s="185"/>
      <c r="C459" s="186"/>
      <c r="D459" s="187" t="s">
        <v>140</v>
      </c>
      <c r="E459" s="188" t="s">
        <v>1</v>
      </c>
      <c r="F459" s="189" t="s">
        <v>166</v>
      </c>
      <c r="G459" s="186"/>
      <c r="H459" s="188" t="s">
        <v>1</v>
      </c>
      <c r="I459" s="190"/>
      <c r="J459" s="186"/>
      <c r="K459" s="186"/>
      <c r="L459" s="191"/>
      <c r="M459" s="192"/>
      <c r="N459" s="193"/>
      <c r="O459" s="193"/>
      <c r="P459" s="193"/>
      <c r="Q459" s="193"/>
      <c r="R459" s="193"/>
      <c r="S459" s="193"/>
      <c r="T459" s="194"/>
      <c r="AT459" s="195" t="s">
        <v>140</v>
      </c>
      <c r="AU459" s="195" t="s">
        <v>80</v>
      </c>
      <c r="AV459" s="11" t="s">
        <v>78</v>
      </c>
      <c r="AW459" s="11" t="s">
        <v>32</v>
      </c>
      <c r="AX459" s="11" t="s">
        <v>70</v>
      </c>
      <c r="AY459" s="195" t="s">
        <v>132</v>
      </c>
    </row>
    <row r="460" spans="2:65" s="12" customFormat="1">
      <c r="B460" s="196"/>
      <c r="C460" s="197"/>
      <c r="D460" s="187" t="s">
        <v>140</v>
      </c>
      <c r="E460" s="198" t="s">
        <v>1</v>
      </c>
      <c r="F460" s="199" t="s">
        <v>443</v>
      </c>
      <c r="G460" s="197"/>
      <c r="H460" s="200">
        <v>12.566000000000001</v>
      </c>
      <c r="I460" s="201"/>
      <c r="J460" s="197"/>
      <c r="K460" s="197"/>
      <c r="L460" s="202"/>
      <c r="M460" s="203"/>
      <c r="N460" s="204"/>
      <c r="O460" s="204"/>
      <c r="P460" s="204"/>
      <c r="Q460" s="204"/>
      <c r="R460" s="204"/>
      <c r="S460" s="204"/>
      <c r="T460" s="205"/>
      <c r="AT460" s="206" t="s">
        <v>140</v>
      </c>
      <c r="AU460" s="206" t="s">
        <v>80</v>
      </c>
      <c r="AV460" s="12" t="s">
        <v>80</v>
      </c>
      <c r="AW460" s="12" t="s">
        <v>32</v>
      </c>
      <c r="AX460" s="12" t="s">
        <v>70</v>
      </c>
      <c r="AY460" s="206" t="s">
        <v>132</v>
      </c>
    </row>
    <row r="461" spans="2:65" s="11" customFormat="1">
      <c r="B461" s="185"/>
      <c r="C461" s="186"/>
      <c r="D461" s="187" t="s">
        <v>140</v>
      </c>
      <c r="E461" s="188" t="s">
        <v>1</v>
      </c>
      <c r="F461" s="189" t="s">
        <v>169</v>
      </c>
      <c r="G461" s="186"/>
      <c r="H461" s="188" t="s">
        <v>1</v>
      </c>
      <c r="I461" s="190"/>
      <c r="J461" s="186"/>
      <c r="K461" s="186"/>
      <c r="L461" s="191"/>
      <c r="M461" s="192"/>
      <c r="N461" s="193"/>
      <c r="O461" s="193"/>
      <c r="P461" s="193"/>
      <c r="Q461" s="193"/>
      <c r="R461" s="193"/>
      <c r="S461" s="193"/>
      <c r="T461" s="194"/>
      <c r="AT461" s="195" t="s">
        <v>140</v>
      </c>
      <c r="AU461" s="195" t="s">
        <v>80</v>
      </c>
      <c r="AV461" s="11" t="s">
        <v>78</v>
      </c>
      <c r="AW461" s="11" t="s">
        <v>32</v>
      </c>
      <c r="AX461" s="11" t="s">
        <v>70</v>
      </c>
      <c r="AY461" s="195" t="s">
        <v>132</v>
      </c>
    </row>
    <row r="462" spans="2:65" s="12" customFormat="1">
      <c r="B462" s="196"/>
      <c r="C462" s="197"/>
      <c r="D462" s="187" t="s">
        <v>140</v>
      </c>
      <c r="E462" s="198" t="s">
        <v>1</v>
      </c>
      <c r="F462" s="199" t="s">
        <v>444</v>
      </c>
      <c r="G462" s="197"/>
      <c r="H462" s="200">
        <v>4.55</v>
      </c>
      <c r="I462" s="201"/>
      <c r="J462" s="197"/>
      <c r="K462" s="197"/>
      <c r="L462" s="202"/>
      <c r="M462" s="203"/>
      <c r="N462" s="204"/>
      <c r="O462" s="204"/>
      <c r="P462" s="204"/>
      <c r="Q462" s="204"/>
      <c r="R462" s="204"/>
      <c r="S462" s="204"/>
      <c r="T462" s="205"/>
      <c r="AT462" s="206" t="s">
        <v>140</v>
      </c>
      <c r="AU462" s="206" t="s">
        <v>80</v>
      </c>
      <c r="AV462" s="12" t="s">
        <v>80</v>
      </c>
      <c r="AW462" s="12" t="s">
        <v>32</v>
      </c>
      <c r="AX462" s="12" t="s">
        <v>70</v>
      </c>
      <c r="AY462" s="206" t="s">
        <v>132</v>
      </c>
    </row>
    <row r="463" spans="2:65" s="12" customFormat="1">
      <c r="B463" s="196"/>
      <c r="C463" s="197"/>
      <c r="D463" s="187" t="s">
        <v>140</v>
      </c>
      <c r="E463" s="198" t="s">
        <v>1</v>
      </c>
      <c r="F463" s="199" t="s">
        <v>445</v>
      </c>
      <c r="G463" s="197"/>
      <c r="H463" s="200">
        <v>5.3339999999999996</v>
      </c>
      <c r="I463" s="201"/>
      <c r="J463" s="197"/>
      <c r="K463" s="197"/>
      <c r="L463" s="202"/>
      <c r="M463" s="203"/>
      <c r="N463" s="204"/>
      <c r="O463" s="204"/>
      <c r="P463" s="204"/>
      <c r="Q463" s="204"/>
      <c r="R463" s="204"/>
      <c r="S463" s="204"/>
      <c r="T463" s="205"/>
      <c r="AT463" s="206" t="s">
        <v>140</v>
      </c>
      <c r="AU463" s="206" t="s">
        <v>80</v>
      </c>
      <c r="AV463" s="12" t="s">
        <v>80</v>
      </c>
      <c r="AW463" s="12" t="s">
        <v>32</v>
      </c>
      <c r="AX463" s="12" t="s">
        <v>70</v>
      </c>
      <c r="AY463" s="206" t="s">
        <v>132</v>
      </c>
    </row>
    <row r="464" spans="2:65" s="12" customFormat="1">
      <c r="B464" s="196"/>
      <c r="C464" s="197"/>
      <c r="D464" s="187" t="s">
        <v>140</v>
      </c>
      <c r="E464" s="198" t="s">
        <v>1</v>
      </c>
      <c r="F464" s="199" t="s">
        <v>446</v>
      </c>
      <c r="G464" s="197"/>
      <c r="H464" s="200">
        <v>2.6669999999999998</v>
      </c>
      <c r="I464" s="201"/>
      <c r="J464" s="197"/>
      <c r="K464" s="197"/>
      <c r="L464" s="202"/>
      <c r="M464" s="203"/>
      <c r="N464" s="204"/>
      <c r="O464" s="204"/>
      <c r="P464" s="204"/>
      <c r="Q464" s="204"/>
      <c r="R464" s="204"/>
      <c r="S464" s="204"/>
      <c r="T464" s="205"/>
      <c r="AT464" s="206" t="s">
        <v>140</v>
      </c>
      <c r="AU464" s="206" t="s">
        <v>80</v>
      </c>
      <c r="AV464" s="12" t="s">
        <v>80</v>
      </c>
      <c r="AW464" s="12" t="s">
        <v>32</v>
      </c>
      <c r="AX464" s="12" t="s">
        <v>70</v>
      </c>
      <c r="AY464" s="206" t="s">
        <v>132</v>
      </c>
    </row>
    <row r="465" spans="2:65" s="11" customFormat="1">
      <c r="B465" s="185"/>
      <c r="C465" s="186"/>
      <c r="D465" s="187" t="s">
        <v>140</v>
      </c>
      <c r="E465" s="188" t="s">
        <v>1</v>
      </c>
      <c r="F465" s="189" t="s">
        <v>172</v>
      </c>
      <c r="G465" s="186"/>
      <c r="H465" s="188" t="s">
        <v>1</v>
      </c>
      <c r="I465" s="190"/>
      <c r="J465" s="186"/>
      <c r="K465" s="186"/>
      <c r="L465" s="191"/>
      <c r="M465" s="192"/>
      <c r="N465" s="193"/>
      <c r="O465" s="193"/>
      <c r="P465" s="193"/>
      <c r="Q465" s="193"/>
      <c r="R465" s="193"/>
      <c r="S465" s="193"/>
      <c r="T465" s="194"/>
      <c r="AT465" s="195" t="s">
        <v>140</v>
      </c>
      <c r="AU465" s="195" t="s">
        <v>80</v>
      </c>
      <c r="AV465" s="11" t="s">
        <v>78</v>
      </c>
      <c r="AW465" s="11" t="s">
        <v>32</v>
      </c>
      <c r="AX465" s="11" t="s">
        <v>70</v>
      </c>
      <c r="AY465" s="195" t="s">
        <v>132</v>
      </c>
    </row>
    <row r="466" spans="2:65" s="12" customFormat="1">
      <c r="B466" s="196"/>
      <c r="C466" s="197"/>
      <c r="D466" s="187" t="s">
        <v>140</v>
      </c>
      <c r="E466" s="198" t="s">
        <v>1</v>
      </c>
      <c r="F466" s="199" t="s">
        <v>444</v>
      </c>
      <c r="G466" s="197"/>
      <c r="H466" s="200">
        <v>4.55</v>
      </c>
      <c r="I466" s="201"/>
      <c r="J466" s="197"/>
      <c r="K466" s="197"/>
      <c r="L466" s="202"/>
      <c r="M466" s="203"/>
      <c r="N466" s="204"/>
      <c r="O466" s="204"/>
      <c r="P466" s="204"/>
      <c r="Q466" s="204"/>
      <c r="R466" s="204"/>
      <c r="S466" s="204"/>
      <c r="T466" s="205"/>
      <c r="AT466" s="206" t="s">
        <v>140</v>
      </c>
      <c r="AU466" s="206" t="s">
        <v>80</v>
      </c>
      <c r="AV466" s="12" t="s">
        <v>80</v>
      </c>
      <c r="AW466" s="12" t="s">
        <v>32</v>
      </c>
      <c r="AX466" s="12" t="s">
        <v>70</v>
      </c>
      <c r="AY466" s="206" t="s">
        <v>132</v>
      </c>
    </row>
    <row r="467" spans="2:65" s="12" customFormat="1">
      <c r="B467" s="196"/>
      <c r="C467" s="197"/>
      <c r="D467" s="187" t="s">
        <v>140</v>
      </c>
      <c r="E467" s="198" t="s">
        <v>1</v>
      </c>
      <c r="F467" s="199" t="s">
        <v>445</v>
      </c>
      <c r="G467" s="197"/>
      <c r="H467" s="200">
        <v>5.3339999999999996</v>
      </c>
      <c r="I467" s="201"/>
      <c r="J467" s="197"/>
      <c r="K467" s="197"/>
      <c r="L467" s="202"/>
      <c r="M467" s="203"/>
      <c r="N467" s="204"/>
      <c r="O467" s="204"/>
      <c r="P467" s="204"/>
      <c r="Q467" s="204"/>
      <c r="R467" s="204"/>
      <c r="S467" s="204"/>
      <c r="T467" s="205"/>
      <c r="AT467" s="206" t="s">
        <v>140</v>
      </c>
      <c r="AU467" s="206" t="s">
        <v>80</v>
      </c>
      <c r="AV467" s="12" t="s">
        <v>80</v>
      </c>
      <c r="AW467" s="12" t="s">
        <v>32</v>
      </c>
      <c r="AX467" s="12" t="s">
        <v>70</v>
      </c>
      <c r="AY467" s="206" t="s">
        <v>132</v>
      </c>
    </row>
    <row r="468" spans="2:65" s="12" customFormat="1">
      <c r="B468" s="196"/>
      <c r="C468" s="197"/>
      <c r="D468" s="187" t="s">
        <v>140</v>
      </c>
      <c r="E468" s="198" t="s">
        <v>1</v>
      </c>
      <c r="F468" s="199" t="s">
        <v>446</v>
      </c>
      <c r="G468" s="197"/>
      <c r="H468" s="200">
        <v>2.6669999999999998</v>
      </c>
      <c r="I468" s="201"/>
      <c r="J468" s="197"/>
      <c r="K468" s="197"/>
      <c r="L468" s="202"/>
      <c r="M468" s="203"/>
      <c r="N468" s="204"/>
      <c r="O468" s="204"/>
      <c r="P468" s="204"/>
      <c r="Q468" s="204"/>
      <c r="R468" s="204"/>
      <c r="S468" s="204"/>
      <c r="T468" s="205"/>
      <c r="AT468" s="206" t="s">
        <v>140</v>
      </c>
      <c r="AU468" s="206" t="s">
        <v>80</v>
      </c>
      <c r="AV468" s="12" t="s">
        <v>80</v>
      </c>
      <c r="AW468" s="12" t="s">
        <v>32</v>
      </c>
      <c r="AX468" s="12" t="s">
        <v>70</v>
      </c>
      <c r="AY468" s="206" t="s">
        <v>132</v>
      </c>
    </row>
    <row r="469" spans="2:65" s="13" customFormat="1">
      <c r="B469" s="207"/>
      <c r="C469" s="208"/>
      <c r="D469" s="187" t="s">
        <v>140</v>
      </c>
      <c r="E469" s="209" t="s">
        <v>1</v>
      </c>
      <c r="F469" s="210" t="s">
        <v>143</v>
      </c>
      <c r="G469" s="208"/>
      <c r="H469" s="211">
        <v>37.667999999999999</v>
      </c>
      <c r="I469" s="212"/>
      <c r="J469" s="208"/>
      <c r="K469" s="208"/>
      <c r="L469" s="213"/>
      <c r="M469" s="214"/>
      <c r="N469" s="215"/>
      <c r="O469" s="215"/>
      <c r="P469" s="215"/>
      <c r="Q469" s="215"/>
      <c r="R469" s="215"/>
      <c r="S469" s="215"/>
      <c r="T469" s="216"/>
      <c r="AT469" s="217" t="s">
        <v>140</v>
      </c>
      <c r="AU469" s="217" t="s">
        <v>80</v>
      </c>
      <c r="AV469" s="13" t="s">
        <v>138</v>
      </c>
      <c r="AW469" s="13" t="s">
        <v>32</v>
      </c>
      <c r="AX469" s="13" t="s">
        <v>78</v>
      </c>
      <c r="AY469" s="217" t="s">
        <v>132</v>
      </c>
    </row>
    <row r="470" spans="2:65" s="1" customFormat="1" ht="16.5" customHeight="1">
      <c r="B470" s="33"/>
      <c r="C470" s="173" t="s">
        <v>452</v>
      </c>
      <c r="D470" s="173" t="s">
        <v>133</v>
      </c>
      <c r="E470" s="174" t="s">
        <v>453</v>
      </c>
      <c r="F470" s="175" t="s">
        <v>454</v>
      </c>
      <c r="G470" s="176" t="s">
        <v>228</v>
      </c>
      <c r="H470" s="177">
        <v>99.46</v>
      </c>
      <c r="I470" s="178"/>
      <c r="J470" s="179">
        <f>ROUND(I470*H470,2)</f>
        <v>0</v>
      </c>
      <c r="K470" s="175" t="s">
        <v>137</v>
      </c>
      <c r="L470" s="37"/>
      <c r="M470" s="180" t="s">
        <v>1</v>
      </c>
      <c r="N470" s="181" t="s">
        <v>41</v>
      </c>
      <c r="O470" s="59"/>
      <c r="P470" s="182">
        <f>O470*H470</f>
        <v>0</v>
      </c>
      <c r="Q470" s="182">
        <v>1.0319999999999999E-2</v>
      </c>
      <c r="R470" s="182">
        <f>Q470*H470</f>
        <v>1.0264271999999999</v>
      </c>
      <c r="S470" s="182">
        <v>0</v>
      </c>
      <c r="T470" s="183">
        <f>S470*H470</f>
        <v>0</v>
      </c>
      <c r="AR470" s="16" t="s">
        <v>138</v>
      </c>
      <c r="AT470" s="16" t="s">
        <v>133</v>
      </c>
      <c r="AU470" s="16" t="s">
        <v>80</v>
      </c>
      <c r="AY470" s="16" t="s">
        <v>132</v>
      </c>
      <c r="BE470" s="184">
        <f>IF(N470="základní",J470,0)</f>
        <v>0</v>
      </c>
      <c r="BF470" s="184">
        <f>IF(N470="snížená",J470,0)</f>
        <v>0</v>
      </c>
      <c r="BG470" s="184">
        <f>IF(N470="zákl. přenesená",J470,0)</f>
        <v>0</v>
      </c>
      <c r="BH470" s="184">
        <f>IF(N470="sníž. přenesená",J470,0)</f>
        <v>0</v>
      </c>
      <c r="BI470" s="184">
        <f>IF(N470="nulová",J470,0)</f>
        <v>0</v>
      </c>
      <c r="BJ470" s="16" t="s">
        <v>78</v>
      </c>
      <c r="BK470" s="184">
        <f>ROUND(I470*H470,2)</f>
        <v>0</v>
      </c>
      <c r="BL470" s="16" t="s">
        <v>138</v>
      </c>
      <c r="BM470" s="16" t="s">
        <v>455</v>
      </c>
    </row>
    <row r="471" spans="2:65" s="11" customFormat="1">
      <c r="B471" s="185"/>
      <c r="C471" s="186"/>
      <c r="D471" s="187" t="s">
        <v>140</v>
      </c>
      <c r="E471" s="188" t="s">
        <v>1</v>
      </c>
      <c r="F471" s="189" t="s">
        <v>456</v>
      </c>
      <c r="G471" s="186"/>
      <c r="H471" s="188" t="s">
        <v>1</v>
      </c>
      <c r="I471" s="190"/>
      <c r="J471" s="186"/>
      <c r="K471" s="186"/>
      <c r="L471" s="191"/>
      <c r="M471" s="192"/>
      <c r="N471" s="193"/>
      <c r="O471" s="193"/>
      <c r="P471" s="193"/>
      <c r="Q471" s="193"/>
      <c r="R471" s="193"/>
      <c r="S471" s="193"/>
      <c r="T471" s="194"/>
      <c r="AT471" s="195" t="s">
        <v>140</v>
      </c>
      <c r="AU471" s="195" t="s">
        <v>80</v>
      </c>
      <c r="AV471" s="11" t="s">
        <v>78</v>
      </c>
      <c r="AW471" s="11" t="s">
        <v>32</v>
      </c>
      <c r="AX471" s="11" t="s">
        <v>70</v>
      </c>
      <c r="AY471" s="195" t="s">
        <v>132</v>
      </c>
    </row>
    <row r="472" spans="2:65" s="12" customFormat="1">
      <c r="B472" s="196"/>
      <c r="C472" s="197"/>
      <c r="D472" s="187" t="s">
        <v>140</v>
      </c>
      <c r="E472" s="198" t="s">
        <v>1</v>
      </c>
      <c r="F472" s="199" t="s">
        <v>457</v>
      </c>
      <c r="G472" s="197"/>
      <c r="H472" s="200">
        <v>99.46</v>
      </c>
      <c r="I472" s="201"/>
      <c r="J472" s="197"/>
      <c r="K472" s="197"/>
      <c r="L472" s="202"/>
      <c r="M472" s="203"/>
      <c r="N472" s="204"/>
      <c r="O472" s="204"/>
      <c r="P472" s="204"/>
      <c r="Q472" s="204"/>
      <c r="R472" s="204"/>
      <c r="S472" s="204"/>
      <c r="T472" s="205"/>
      <c r="AT472" s="206" t="s">
        <v>140</v>
      </c>
      <c r="AU472" s="206" t="s">
        <v>80</v>
      </c>
      <c r="AV472" s="12" t="s">
        <v>80</v>
      </c>
      <c r="AW472" s="12" t="s">
        <v>32</v>
      </c>
      <c r="AX472" s="12" t="s">
        <v>70</v>
      </c>
      <c r="AY472" s="206" t="s">
        <v>132</v>
      </c>
    </row>
    <row r="473" spans="2:65" s="13" customFormat="1">
      <c r="B473" s="207"/>
      <c r="C473" s="208"/>
      <c r="D473" s="187" t="s">
        <v>140</v>
      </c>
      <c r="E473" s="209" t="s">
        <v>1</v>
      </c>
      <c r="F473" s="210" t="s">
        <v>143</v>
      </c>
      <c r="G473" s="208"/>
      <c r="H473" s="211">
        <v>99.46</v>
      </c>
      <c r="I473" s="212"/>
      <c r="J473" s="208"/>
      <c r="K473" s="208"/>
      <c r="L473" s="213"/>
      <c r="M473" s="214"/>
      <c r="N473" s="215"/>
      <c r="O473" s="215"/>
      <c r="P473" s="215"/>
      <c r="Q473" s="215"/>
      <c r="R473" s="215"/>
      <c r="S473" s="215"/>
      <c r="T473" s="216"/>
      <c r="AT473" s="217" t="s">
        <v>140</v>
      </c>
      <c r="AU473" s="217" t="s">
        <v>80</v>
      </c>
      <c r="AV473" s="13" t="s">
        <v>138</v>
      </c>
      <c r="AW473" s="13" t="s">
        <v>32</v>
      </c>
      <c r="AX473" s="13" t="s">
        <v>78</v>
      </c>
      <c r="AY473" s="217" t="s">
        <v>132</v>
      </c>
    </row>
    <row r="474" spans="2:65" s="1" customFormat="1" ht="16.5" customHeight="1">
      <c r="B474" s="33"/>
      <c r="C474" s="173" t="s">
        <v>458</v>
      </c>
      <c r="D474" s="173" t="s">
        <v>133</v>
      </c>
      <c r="E474" s="174" t="s">
        <v>459</v>
      </c>
      <c r="F474" s="175" t="s">
        <v>460</v>
      </c>
      <c r="G474" s="176" t="s">
        <v>461</v>
      </c>
      <c r="H474" s="177">
        <v>1</v>
      </c>
      <c r="I474" s="178"/>
      <c r="J474" s="179">
        <f>ROUND(I474*H474,2)</f>
        <v>0</v>
      </c>
      <c r="K474" s="175" t="s">
        <v>1</v>
      </c>
      <c r="L474" s="37"/>
      <c r="M474" s="180" t="s">
        <v>1</v>
      </c>
      <c r="N474" s="181" t="s">
        <v>41</v>
      </c>
      <c r="O474" s="59"/>
      <c r="P474" s="182">
        <f>O474*H474</f>
        <v>0</v>
      </c>
      <c r="Q474" s="182">
        <v>0</v>
      </c>
      <c r="R474" s="182">
        <f>Q474*H474</f>
        <v>0</v>
      </c>
      <c r="S474" s="182">
        <v>0</v>
      </c>
      <c r="T474" s="183">
        <f>S474*H474</f>
        <v>0</v>
      </c>
      <c r="AR474" s="16" t="s">
        <v>138</v>
      </c>
      <c r="AT474" s="16" t="s">
        <v>133</v>
      </c>
      <c r="AU474" s="16" t="s">
        <v>80</v>
      </c>
      <c r="AY474" s="16" t="s">
        <v>132</v>
      </c>
      <c r="BE474" s="184">
        <f>IF(N474="základní",J474,0)</f>
        <v>0</v>
      </c>
      <c r="BF474" s="184">
        <f>IF(N474="snížená",J474,0)</f>
        <v>0</v>
      </c>
      <c r="BG474" s="184">
        <f>IF(N474="zákl. přenesená",J474,0)</f>
        <v>0</v>
      </c>
      <c r="BH474" s="184">
        <f>IF(N474="sníž. přenesená",J474,0)</f>
        <v>0</v>
      </c>
      <c r="BI474" s="184">
        <f>IF(N474="nulová",J474,0)</f>
        <v>0</v>
      </c>
      <c r="BJ474" s="16" t="s">
        <v>78</v>
      </c>
      <c r="BK474" s="184">
        <f>ROUND(I474*H474,2)</f>
        <v>0</v>
      </c>
      <c r="BL474" s="16" t="s">
        <v>138</v>
      </c>
      <c r="BM474" s="16" t="s">
        <v>462</v>
      </c>
    </row>
    <row r="475" spans="2:65" s="1" customFormat="1" ht="16.5" customHeight="1">
      <c r="B475" s="33"/>
      <c r="C475" s="173" t="s">
        <v>463</v>
      </c>
      <c r="D475" s="173" t="s">
        <v>133</v>
      </c>
      <c r="E475" s="174" t="s">
        <v>464</v>
      </c>
      <c r="F475" s="175" t="s">
        <v>465</v>
      </c>
      <c r="G475" s="176" t="s">
        <v>461</v>
      </c>
      <c r="H475" s="177">
        <v>1</v>
      </c>
      <c r="I475" s="178"/>
      <c r="J475" s="179">
        <f>ROUND(I475*H475,2)</f>
        <v>0</v>
      </c>
      <c r="K475" s="175" t="s">
        <v>1</v>
      </c>
      <c r="L475" s="37"/>
      <c r="M475" s="180" t="s">
        <v>1</v>
      </c>
      <c r="N475" s="181" t="s">
        <v>41</v>
      </c>
      <c r="O475" s="59"/>
      <c r="P475" s="182">
        <f>O475*H475</f>
        <v>0</v>
      </c>
      <c r="Q475" s="182">
        <v>0</v>
      </c>
      <c r="R475" s="182">
        <f>Q475*H475</f>
        <v>0</v>
      </c>
      <c r="S475" s="182">
        <v>0</v>
      </c>
      <c r="T475" s="183">
        <f>S475*H475</f>
        <v>0</v>
      </c>
      <c r="AR475" s="16" t="s">
        <v>138</v>
      </c>
      <c r="AT475" s="16" t="s">
        <v>133</v>
      </c>
      <c r="AU475" s="16" t="s">
        <v>80</v>
      </c>
      <c r="AY475" s="16" t="s">
        <v>132</v>
      </c>
      <c r="BE475" s="184">
        <f>IF(N475="základní",J475,0)</f>
        <v>0</v>
      </c>
      <c r="BF475" s="184">
        <f>IF(N475="snížená",J475,0)</f>
        <v>0</v>
      </c>
      <c r="BG475" s="184">
        <f>IF(N475="zákl. přenesená",J475,0)</f>
        <v>0</v>
      </c>
      <c r="BH475" s="184">
        <f>IF(N475="sníž. přenesená",J475,0)</f>
        <v>0</v>
      </c>
      <c r="BI475" s="184">
        <f>IF(N475="nulová",J475,0)</f>
        <v>0</v>
      </c>
      <c r="BJ475" s="16" t="s">
        <v>78</v>
      </c>
      <c r="BK475" s="184">
        <f>ROUND(I475*H475,2)</f>
        <v>0</v>
      </c>
      <c r="BL475" s="16" t="s">
        <v>138</v>
      </c>
      <c r="BM475" s="16" t="s">
        <v>466</v>
      </c>
    </row>
    <row r="476" spans="2:65" s="11" customFormat="1">
      <c r="B476" s="185"/>
      <c r="C476" s="186"/>
      <c r="D476" s="187" t="s">
        <v>140</v>
      </c>
      <c r="E476" s="188" t="s">
        <v>1</v>
      </c>
      <c r="F476" s="189" t="s">
        <v>467</v>
      </c>
      <c r="G476" s="186"/>
      <c r="H476" s="188" t="s">
        <v>1</v>
      </c>
      <c r="I476" s="190"/>
      <c r="J476" s="186"/>
      <c r="K476" s="186"/>
      <c r="L476" s="191"/>
      <c r="M476" s="192"/>
      <c r="N476" s="193"/>
      <c r="O476" s="193"/>
      <c r="P476" s="193"/>
      <c r="Q476" s="193"/>
      <c r="R476" s="193"/>
      <c r="S476" s="193"/>
      <c r="T476" s="194"/>
      <c r="AT476" s="195" t="s">
        <v>140</v>
      </c>
      <c r="AU476" s="195" t="s">
        <v>80</v>
      </c>
      <c r="AV476" s="11" t="s">
        <v>78</v>
      </c>
      <c r="AW476" s="11" t="s">
        <v>32</v>
      </c>
      <c r="AX476" s="11" t="s">
        <v>70</v>
      </c>
      <c r="AY476" s="195" t="s">
        <v>132</v>
      </c>
    </row>
    <row r="477" spans="2:65" s="12" customFormat="1">
      <c r="B477" s="196"/>
      <c r="C477" s="197"/>
      <c r="D477" s="187" t="s">
        <v>140</v>
      </c>
      <c r="E477" s="198" t="s">
        <v>1</v>
      </c>
      <c r="F477" s="199" t="s">
        <v>78</v>
      </c>
      <c r="G477" s="197"/>
      <c r="H477" s="200">
        <v>1</v>
      </c>
      <c r="I477" s="201"/>
      <c r="J477" s="197"/>
      <c r="K477" s="197"/>
      <c r="L477" s="202"/>
      <c r="M477" s="203"/>
      <c r="N477" s="204"/>
      <c r="O477" s="204"/>
      <c r="P477" s="204"/>
      <c r="Q477" s="204"/>
      <c r="R477" s="204"/>
      <c r="S477" s="204"/>
      <c r="T477" s="205"/>
      <c r="AT477" s="206" t="s">
        <v>140</v>
      </c>
      <c r="AU477" s="206" t="s">
        <v>80</v>
      </c>
      <c r="AV477" s="12" t="s">
        <v>80</v>
      </c>
      <c r="AW477" s="12" t="s">
        <v>32</v>
      </c>
      <c r="AX477" s="12" t="s">
        <v>70</v>
      </c>
      <c r="AY477" s="206" t="s">
        <v>132</v>
      </c>
    </row>
    <row r="478" spans="2:65" s="13" customFormat="1">
      <c r="B478" s="207"/>
      <c r="C478" s="208"/>
      <c r="D478" s="187" t="s">
        <v>140</v>
      </c>
      <c r="E478" s="209" t="s">
        <v>1</v>
      </c>
      <c r="F478" s="210" t="s">
        <v>143</v>
      </c>
      <c r="G478" s="208"/>
      <c r="H478" s="211">
        <v>1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140</v>
      </c>
      <c r="AU478" s="217" t="s">
        <v>80</v>
      </c>
      <c r="AV478" s="13" t="s">
        <v>138</v>
      </c>
      <c r="AW478" s="13" t="s">
        <v>32</v>
      </c>
      <c r="AX478" s="13" t="s">
        <v>78</v>
      </c>
      <c r="AY478" s="217" t="s">
        <v>132</v>
      </c>
    </row>
    <row r="479" spans="2:65" s="1" customFormat="1" ht="16.5" customHeight="1">
      <c r="B479" s="33"/>
      <c r="C479" s="173" t="s">
        <v>468</v>
      </c>
      <c r="D479" s="173" t="s">
        <v>133</v>
      </c>
      <c r="E479" s="174" t="s">
        <v>469</v>
      </c>
      <c r="F479" s="175" t="s">
        <v>470</v>
      </c>
      <c r="G479" s="176" t="s">
        <v>461</v>
      </c>
      <c r="H479" s="177">
        <v>1</v>
      </c>
      <c r="I479" s="178"/>
      <c r="J479" s="179">
        <f>ROUND(I479*H479,2)</f>
        <v>0</v>
      </c>
      <c r="K479" s="175" t="s">
        <v>1</v>
      </c>
      <c r="L479" s="37"/>
      <c r="M479" s="180" t="s">
        <v>1</v>
      </c>
      <c r="N479" s="181" t="s">
        <v>41</v>
      </c>
      <c r="O479" s="59"/>
      <c r="P479" s="182">
        <f>O479*H479</f>
        <v>0</v>
      </c>
      <c r="Q479" s="182">
        <v>0</v>
      </c>
      <c r="R479" s="182">
        <f>Q479*H479</f>
        <v>0</v>
      </c>
      <c r="S479" s="182">
        <v>0</v>
      </c>
      <c r="T479" s="183">
        <f>S479*H479</f>
        <v>0</v>
      </c>
      <c r="AR479" s="16" t="s">
        <v>138</v>
      </c>
      <c r="AT479" s="16" t="s">
        <v>133</v>
      </c>
      <c r="AU479" s="16" t="s">
        <v>80</v>
      </c>
      <c r="AY479" s="16" t="s">
        <v>132</v>
      </c>
      <c r="BE479" s="184">
        <f>IF(N479="základní",J479,0)</f>
        <v>0</v>
      </c>
      <c r="BF479" s="184">
        <f>IF(N479="snížená",J479,0)</f>
        <v>0</v>
      </c>
      <c r="BG479" s="184">
        <f>IF(N479="zákl. přenesená",J479,0)</f>
        <v>0</v>
      </c>
      <c r="BH479" s="184">
        <f>IF(N479="sníž. přenesená",J479,0)</f>
        <v>0</v>
      </c>
      <c r="BI479" s="184">
        <f>IF(N479="nulová",J479,0)</f>
        <v>0</v>
      </c>
      <c r="BJ479" s="16" t="s">
        <v>78</v>
      </c>
      <c r="BK479" s="184">
        <f>ROUND(I479*H479,2)</f>
        <v>0</v>
      </c>
      <c r="BL479" s="16" t="s">
        <v>138</v>
      </c>
      <c r="BM479" s="16" t="s">
        <v>471</v>
      </c>
    </row>
    <row r="480" spans="2:65" s="1" customFormat="1" ht="16.5" customHeight="1">
      <c r="B480" s="33"/>
      <c r="C480" s="173" t="s">
        <v>472</v>
      </c>
      <c r="D480" s="173" t="s">
        <v>133</v>
      </c>
      <c r="E480" s="174" t="s">
        <v>473</v>
      </c>
      <c r="F480" s="175" t="s">
        <v>474</v>
      </c>
      <c r="G480" s="176" t="s">
        <v>136</v>
      </c>
      <c r="H480" s="177">
        <v>359.84800000000001</v>
      </c>
      <c r="I480" s="178"/>
      <c r="J480" s="179">
        <f>ROUND(I480*H480,2)</f>
        <v>0</v>
      </c>
      <c r="K480" s="175" t="s">
        <v>137</v>
      </c>
      <c r="L480" s="37"/>
      <c r="M480" s="180" t="s">
        <v>1</v>
      </c>
      <c r="N480" s="181" t="s">
        <v>41</v>
      </c>
      <c r="O480" s="59"/>
      <c r="P480" s="182">
        <f>O480*H480</f>
        <v>0</v>
      </c>
      <c r="Q480" s="182">
        <v>0</v>
      </c>
      <c r="R480" s="182">
        <f>Q480*H480</f>
        <v>0</v>
      </c>
      <c r="S480" s="182">
        <v>0</v>
      </c>
      <c r="T480" s="183">
        <f>S480*H480</f>
        <v>0</v>
      </c>
      <c r="AR480" s="16" t="s">
        <v>138</v>
      </c>
      <c r="AT480" s="16" t="s">
        <v>133</v>
      </c>
      <c r="AU480" s="16" t="s">
        <v>80</v>
      </c>
      <c r="AY480" s="16" t="s">
        <v>132</v>
      </c>
      <c r="BE480" s="184">
        <f>IF(N480="základní",J480,0)</f>
        <v>0</v>
      </c>
      <c r="BF480" s="184">
        <f>IF(N480="snížená",J480,0)</f>
        <v>0</v>
      </c>
      <c r="BG480" s="184">
        <f>IF(N480="zákl. přenesená",J480,0)</f>
        <v>0</v>
      </c>
      <c r="BH480" s="184">
        <f>IF(N480="sníž. přenesená",J480,0)</f>
        <v>0</v>
      </c>
      <c r="BI480" s="184">
        <f>IF(N480="nulová",J480,0)</f>
        <v>0</v>
      </c>
      <c r="BJ480" s="16" t="s">
        <v>78</v>
      </c>
      <c r="BK480" s="184">
        <f>ROUND(I480*H480,2)</f>
        <v>0</v>
      </c>
      <c r="BL480" s="16" t="s">
        <v>138</v>
      </c>
      <c r="BM480" s="16" t="s">
        <v>475</v>
      </c>
    </row>
    <row r="481" spans="2:51" s="11" customFormat="1">
      <c r="B481" s="185"/>
      <c r="C481" s="186"/>
      <c r="D481" s="187" t="s">
        <v>140</v>
      </c>
      <c r="E481" s="188" t="s">
        <v>1</v>
      </c>
      <c r="F481" s="189" t="s">
        <v>363</v>
      </c>
      <c r="G481" s="186"/>
      <c r="H481" s="188" t="s">
        <v>1</v>
      </c>
      <c r="I481" s="190"/>
      <c r="J481" s="186"/>
      <c r="K481" s="186"/>
      <c r="L481" s="191"/>
      <c r="M481" s="192"/>
      <c r="N481" s="193"/>
      <c r="O481" s="193"/>
      <c r="P481" s="193"/>
      <c r="Q481" s="193"/>
      <c r="R481" s="193"/>
      <c r="S481" s="193"/>
      <c r="T481" s="194"/>
      <c r="AT481" s="195" t="s">
        <v>140</v>
      </c>
      <c r="AU481" s="195" t="s">
        <v>80</v>
      </c>
      <c r="AV481" s="11" t="s">
        <v>78</v>
      </c>
      <c r="AW481" s="11" t="s">
        <v>32</v>
      </c>
      <c r="AX481" s="11" t="s">
        <v>70</v>
      </c>
      <c r="AY481" s="195" t="s">
        <v>132</v>
      </c>
    </row>
    <row r="482" spans="2:51" s="11" customFormat="1">
      <c r="B482" s="185"/>
      <c r="C482" s="186"/>
      <c r="D482" s="187" t="s">
        <v>140</v>
      </c>
      <c r="E482" s="188" t="s">
        <v>1</v>
      </c>
      <c r="F482" s="189" t="s">
        <v>166</v>
      </c>
      <c r="G482" s="186"/>
      <c r="H482" s="188" t="s">
        <v>1</v>
      </c>
      <c r="I482" s="190"/>
      <c r="J482" s="186"/>
      <c r="K482" s="186"/>
      <c r="L482" s="191"/>
      <c r="M482" s="192"/>
      <c r="N482" s="193"/>
      <c r="O482" s="193"/>
      <c r="P482" s="193"/>
      <c r="Q482" s="193"/>
      <c r="R482" s="193"/>
      <c r="S482" s="193"/>
      <c r="T482" s="194"/>
      <c r="AT482" s="195" t="s">
        <v>140</v>
      </c>
      <c r="AU482" s="195" t="s">
        <v>80</v>
      </c>
      <c r="AV482" s="11" t="s">
        <v>78</v>
      </c>
      <c r="AW482" s="11" t="s">
        <v>32</v>
      </c>
      <c r="AX482" s="11" t="s">
        <v>70</v>
      </c>
      <c r="AY482" s="195" t="s">
        <v>132</v>
      </c>
    </row>
    <row r="483" spans="2:51" s="12" customFormat="1">
      <c r="B483" s="196"/>
      <c r="C483" s="197"/>
      <c r="D483" s="187" t="s">
        <v>140</v>
      </c>
      <c r="E483" s="198" t="s">
        <v>1</v>
      </c>
      <c r="F483" s="199" t="s">
        <v>476</v>
      </c>
      <c r="G483" s="197"/>
      <c r="H483" s="200">
        <v>70.56</v>
      </c>
      <c r="I483" s="201"/>
      <c r="J483" s="197"/>
      <c r="K483" s="197"/>
      <c r="L483" s="202"/>
      <c r="M483" s="203"/>
      <c r="N483" s="204"/>
      <c r="O483" s="204"/>
      <c r="P483" s="204"/>
      <c r="Q483" s="204"/>
      <c r="R483" s="204"/>
      <c r="S483" s="204"/>
      <c r="T483" s="205"/>
      <c r="AT483" s="206" t="s">
        <v>140</v>
      </c>
      <c r="AU483" s="206" t="s">
        <v>80</v>
      </c>
      <c r="AV483" s="12" t="s">
        <v>80</v>
      </c>
      <c r="AW483" s="12" t="s">
        <v>32</v>
      </c>
      <c r="AX483" s="12" t="s">
        <v>70</v>
      </c>
      <c r="AY483" s="206" t="s">
        <v>132</v>
      </c>
    </row>
    <row r="484" spans="2:51" s="12" customFormat="1">
      <c r="B484" s="196"/>
      <c r="C484" s="197"/>
      <c r="D484" s="187" t="s">
        <v>140</v>
      </c>
      <c r="E484" s="198" t="s">
        <v>1</v>
      </c>
      <c r="F484" s="199" t="s">
        <v>477</v>
      </c>
      <c r="G484" s="197"/>
      <c r="H484" s="200">
        <v>8.5050000000000008</v>
      </c>
      <c r="I484" s="201"/>
      <c r="J484" s="197"/>
      <c r="K484" s="197"/>
      <c r="L484" s="202"/>
      <c r="M484" s="203"/>
      <c r="N484" s="204"/>
      <c r="O484" s="204"/>
      <c r="P484" s="204"/>
      <c r="Q484" s="204"/>
      <c r="R484" s="204"/>
      <c r="S484" s="204"/>
      <c r="T484" s="205"/>
      <c r="AT484" s="206" t="s">
        <v>140</v>
      </c>
      <c r="AU484" s="206" t="s">
        <v>80</v>
      </c>
      <c r="AV484" s="12" t="s">
        <v>80</v>
      </c>
      <c r="AW484" s="12" t="s">
        <v>32</v>
      </c>
      <c r="AX484" s="12" t="s">
        <v>70</v>
      </c>
      <c r="AY484" s="206" t="s">
        <v>132</v>
      </c>
    </row>
    <row r="485" spans="2:51" s="12" customFormat="1">
      <c r="B485" s="196"/>
      <c r="C485" s="197"/>
      <c r="D485" s="187" t="s">
        <v>140</v>
      </c>
      <c r="E485" s="198" t="s">
        <v>1</v>
      </c>
      <c r="F485" s="199" t="s">
        <v>478</v>
      </c>
      <c r="G485" s="197"/>
      <c r="H485" s="200">
        <v>5.04</v>
      </c>
      <c r="I485" s="201"/>
      <c r="J485" s="197"/>
      <c r="K485" s="197"/>
      <c r="L485" s="202"/>
      <c r="M485" s="203"/>
      <c r="N485" s="204"/>
      <c r="O485" s="204"/>
      <c r="P485" s="204"/>
      <c r="Q485" s="204"/>
      <c r="R485" s="204"/>
      <c r="S485" s="204"/>
      <c r="T485" s="205"/>
      <c r="AT485" s="206" t="s">
        <v>140</v>
      </c>
      <c r="AU485" s="206" t="s">
        <v>80</v>
      </c>
      <c r="AV485" s="12" t="s">
        <v>80</v>
      </c>
      <c r="AW485" s="12" t="s">
        <v>32</v>
      </c>
      <c r="AX485" s="12" t="s">
        <v>70</v>
      </c>
      <c r="AY485" s="206" t="s">
        <v>132</v>
      </c>
    </row>
    <row r="486" spans="2:51" s="12" customFormat="1">
      <c r="B486" s="196"/>
      <c r="C486" s="197"/>
      <c r="D486" s="187" t="s">
        <v>140</v>
      </c>
      <c r="E486" s="198" t="s">
        <v>1</v>
      </c>
      <c r="F486" s="199" t="s">
        <v>479</v>
      </c>
      <c r="G486" s="197"/>
      <c r="H486" s="200">
        <v>0.72</v>
      </c>
      <c r="I486" s="201"/>
      <c r="J486" s="197"/>
      <c r="K486" s="197"/>
      <c r="L486" s="202"/>
      <c r="M486" s="203"/>
      <c r="N486" s="204"/>
      <c r="O486" s="204"/>
      <c r="P486" s="204"/>
      <c r="Q486" s="204"/>
      <c r="R486" s="204"/>
      <c r="S486" s="204"/>
      <c r="T486" s="205"/>
      <c r="AT486" s="206" t="s">
        <v>140</v>
      </c>
      <c r="AU486" s="206" t="s">
        <v>80</v>
      </c>
      <c r="AV486" s="12" t="s">
        <v>80</v>
      </c>
      <c r="AW486" s="12" t="s">
        <v>32</v>
      </c>
      <c r="AX486" s="12" t="s">
        <v>70</v>
      </c>
      <c r="AY486" s="206" t="s">
        <v>132</v>
      </c>
    </row>
    <row r="487" spans="2:51" s="12" customFormat="1">
      <c r="B487" s="196"/>
      <c r="C487" s="197"/>
      <c r="D487" s="187" t="s">
        <v>140</v>
      </c>
      <c r="E487" s="198" t="s">
        <v>1</v>
      </c>
      <c r="F487" s="199" t="s">
        <v>480</v>
      </c>
      <c r="G487" s="197"/>
      <c r="H487" s="200">
        <v>5.76</v>
      </c>
      <c r="I487" s="201"/>
      <c r="J487" s="197"/>
      <c r="K487" s="197"/>
      <c r="L487" s="202"/>
      <c r="M487" s="203"/>
      <c r="N487" s="204"/>
      <c r="O487" s="204"/>
      <c r="P487" s="204"/>
      <c r="Q487" s="204"/>
      <c r="R487" s="204"/>
      <c r="S487" s="204"/>
      <c r="T487" s="205"/>
      <c r="AT487" s="206" t="s">
        <v>140</v>
      </c>
      <c r="AU487" s="206" t="s">
        <v>80</v>
      </c>
      <c r="AV487" s="12" t="s">
        <v>80</v>
      </c>
      <c r="AW487" s="12" t="s">
        <v>32</v>
      </c>
      <c r="AX487" s="12" t="s">
        <v>70</v>
      </c>
      <c r="AY487" s="206" t="s">
        <v>132</v>
      </c>
    </row>
    <row r="488" spans="2:51" s="12" customFormat="1">
      <c r="B488" s="196"/>
      <c r="C488" s="197"/>
      <c r="D488" s="187" t="s">
        <v>140</v>
      </c>
      <c r="E488" s="198" t="s">
        <v>1</v>
      </c>
      <c r="F488" s="199" t="s">
        <v>481</v>
      </c>
      <c r="G488" s="197"/>
      <c r="H488" s="200">
        <v>0.27</v>
      </c>
      <c r="I488" s="201"/>
      <c r="J488" s="197"/>
      <c r="K488" s="197"/>
      <c r="L488" s="202"/>
      <c r="M488" s="203"/>
      <c r="N488" s="204"/>
      <c r="O488" s="204"/>
      <c r="P488" s="204"/>
      <c r="Q488" s="204"/>
      <c r="R488" s="204"/>
      <c r="S488" s="204"/>
      <c r="T488" s="205"/>
      <c r="AT488" s="206" t="s">
        <v>140</v>
      </c>
      <c r="AU488" s="206" t="s">
        <v>80</v>
      </c>
      <c r="AV488" s="12" t="s">
        <v>80</v>
      </c>
      <c r="AW488" s="12" t="s">
        <v>32</v>
      </c>
      <c r="AX488" s="12" t="s">
        <v>70</v>
      </c>
      <c r="AY488" s="206" t="s">
        <v>132</v>
      </c>
    </row>
    <row r="489" spans="2:51" s="11" customFormat="1">
      <c r="B489" s="185"/>
      <c r="C489" s="186"/>
      <c r="D489" s="187" t="s">
        <v>140</v>
      </c>
      <c r="E489" s="188" t="s">
        <v>1</v>
      </c>
      <c r="F489" s="189" t="s">
        <v>236</v>
      </c>
      <c r="G489" s="186"/>
      <c r="H489" s="188" t="s">
        <v>1</v>
      </c>
      <c r="I489" s="190"/>
      <c r="J489" s="186"/>
      <c r="K489" s="186"/>
      <c r="L489" s="191"/>
      <c r="M489" s="192"/>
      <c r="N489" s="193"/>
      <c r="O489" s="193"/>
      <c r="P489" s="193"/>
      <c r="Q489" s="193"/>
      <c r="R489" s="193"/>
      <c r="S489" s="193"/>
      <c r="T489" s="194"/>
      <c r="AT489" s="195" t="s">
        <v>140</v>
      </c>
      <c r="AU489" s="195" t="s">
        <v>80</v>
      </c>
      <c r="AV489" s="11" t="s">
        <v>78</v>
      </c>
      <c r="AW489" s="11" t="s">
        <v>32</v>
      </c>
      <c r="AX489" s="11" t="s">
        <v>70</v>
      </c>
      <c r="AY489" s="195" t="s">
        <v>132</v>
      </c>
    </row>
    <row r="490" spans="2:51" s="12" customFormat="1">
      <c r="B490" s="196"/>
      <c r="C490" s="197"/>
      <c r="D490" s="187" t="s">
        <v>140</v>
      </c>
      <c r="E490" s="198" t="s">
        <v>1</v>
      </c>
      <c r="F490" s="199" t="s">
        <v>482</v>
      </c>
      <c r="G490" s="197"/>
      <c r="H490" s="200">
        <v>102.06</v>
      </c>
      <c r="I490" s="201"/>
      <c r="J490" s="197"/>
      <c r="K490" s="197"/>
      <c r="L490" s="202"/>
      <c r="M490" s="203"/>
      <c r="N490" s="204"/>
      <c r="O490" s="204"/>
      <c r="P490" s="204"/>
      <c r="Q490" s="204"/>
      <c r="R490" s="204"/>
      <c r="S490" s="204"/>
      <c r="T490" s="205"/>
      <c r="AT490" s="206" t="s">
        <v>140</v>
      </c>
      <c r="AU490" s="206" t="s">
        <v>80</v>
      </c>
      <c r="AV490" s="12" t="s">
        <v>80</v>
      </c>
      <c r="AW490" s="12" t="s">
        <v>32</v>
      </c>
      <c r="AX490" s="12" t="s">
        <v>70</v>
      </c>
      <c r="AY490" s="206" t="s">
        <v>132</v>
      </c>
    </row>
    <row r="491" spans="2:51" s="12" customFormat="1">
      <c r="B491" s="196"/>
      <c r="C491" s="197"/>
      <c r="D491" s="187" t="s">
        <v>140</v>
      </c>
      <c r="E491" s="198" t="s">
        <v>1</v>
      </c>
      <c r="F491" s="199" t="s">
        <v>478</v>
      </c>
      <c r="G491" s="197"/>
      <c r="H491" s="200">
        <v>5.04</v>
      </c>
      <c r="I491" s="201"/>
      <c r="J491" s="197"/>
      <c r="K491" s="197"/>
      <c r="L491" s="202"/>
      <c r="M491" s="203"/>
      <c r="N491" s="204"/>
      <c r="O491" s="204"/>
      <c r="P491" s="204"/>
      <c r="Q491" s="204"/>
      <c r="R491" s="204"/>
      <c r="S491" s="204"/>
      <c r="T491" s="205"/>
      <c r="AT491" s="206" t="s">
        <v>140</v>
      </c>
      <c r="AU491" s="206" t="s">
        <v>80</v>
      </c>
      <c r="AV491" s="12" t="s">
        <v>80</v>
      </c>
      <c r="AW491" s="12" t="s">
        <v>32</v>
      </c>
      <c r="AX491" s="12" t="s">
        <v>70</v>
      </c>
      <c r="AY491" s="206" t="s">
        <v>132</v>
      </c>
    </row>
    <row r="492" spans="2:51" s="12" customFormat="1">
      <c r="B492" s="196"/>
      <c r="C492" s="197"/>
      <c r="D492" s="187" t="s">
        <v>140</v>
      </c>
      <c r="E492" s="198" t="s">
        <v>1</v>
      </c>
      <c r="F492" s="199" t="s">
        <v>483</v>
      </c>
      <c r="G492" s="197"/>
      <c r="H492" s="200">
        <v>1.6</v>
      </c>
      <c r="I492" s="201"/>
      <c r="J492" s="197"/>
      <c r="K492" s="197"/>
      <c r="L492" s="202"/>
      <c r="M492" s="203"/>
      <c r="N492" s="204"/>
      <c r="O492" s="204"/>
      <c r="P492" s="204"/>
      <c r="Q492" s="204"/>
      <c r="R492" s="204"/>
      <c r="S492" s="204"/>
      <c r="T492" s="205"/>
      <c r="AT492" s="206" t="s">
        <v>140</v>
      </c>
      <c r="AU492" s="206" t="s">
        <v>80</v>
      </c>
      <c r="AV492" s="12" t="s">
        <v>80</v>
      </c>
      <c r="AW492" s="12" t="s">
        <v>32</v>
      </c>
      <c r="AX492" s="12" t="s">
        <v>70</v>
      </c>
      <c r="AY492" s="206" t="s">
        <v>132</v>
      </c>
    </row>
    <row r="493" spans="2:51" s="11" customFormat="1">
      <c r="B493" s="185"/>
      <c r="C493" s="186"/>
      <c r="D493" s="187" t="s">
        <v>140</v>
      </c>
      <c r="E493" s="188" t="s">
        <v>1</v>
      </c>
      <c r="F493" s="189" t="s">
        <v>169</v>
      </c>
      <c r="G493" s="186"/>
      <c r="H493" s="188" t="s">
        <v>1</v>
      </c>
      <c r="I493" s="190"/>
      <c r="J493" s="186"/>
      <c r="K493" s="186"/>
      <c r="L493" s="191"/>
      <c r="M493" s="192"/>
      <c r="N493" s="193"/>
      <c r="O493" s="193"/>
      <c r="P493" s="193"/>
      <c r="Q493" s="193"/>
      <c r="R493" s="193"/>
      <c r="S493" s="193"/>
      <c r="T493" s="194"/>
      <c r="AT493" s="195" t="s">
        <v>140</v>
      </c>
      <c r="AU493" s="195" t="s">
        <v>80</v>
      </c>
      <c r="AV493" s="11" t="s">
        <v>78</v>
      </c>
      <c r="AW493" s="11" t="s">
        <v>32</v>
      </c>
      <c r="AX493" s="11" t="s">
        <v>70</v>
      </c>
      <c r="AY493" s="195" t="s">
        <v>132</v>
      </c>
    </row>
    <row r="494" spans="2:51" s="12" customFormat="1">
      <c r="B494" s="196"/>
      <c r="C494" s="197"/>
      <c r="D494" s="187" t="s">
        <v>140</v>
      </c>
      <c r="E494" s="198" t="s">
        <v>1</v>
      </c>
      <c r="F494" s="199" t="s">
        <v>484</v>
      </c>
      <c r="G494" s="197"/>
      <c r="H494" s="200">
        <v>4.7039999999999997</v>
      </c>
      <c r="I494" s="201"/>
      <c r="J494" s="197"/>
      <c r="K494" s="197"/>
      <c r="L494" s="202"/>
      <c r="M494" s="203"/>
      <c r="N494" s="204"/>
      <c r="O494" s="204"/>
      <c r="P494" s="204"/>
      <c r="Q494" s="204"/>
      <c r="R494" s="204"/>
      <c r="S494" s="204"/>
      <c r="T494" s="205"/>
      <c r="AT494" s="206" t="s">
        <v>140</v>
      </c>
      <c r="AU494" s="206" t="s">
        <v>80</v>
      </c>
      <c r="AV494" s="12" t="s">
        <v>80</v>
      </c>
      <c r="AW494" s="12" t="s">
        <v>32</v>
      </c>
      <c r="AX494" s="12" t="s">
        <v>70</v>
      </c>
      <c r="AY494" s="206" t="s">
        <v>132</v>
      </c>
    </row>
    <row r="495" spans="2:51" s="12" customFormat="1">
      <c r="B495" s="196"/>
      <c r="C495" s="197"/>
      <c r="D495" s="187" t="s">
        <v>140</v>
      </c>
      <c r="E495" s="198" t="s">
        <v>1</v>
      </c>
      <c r="F495" s="199" t="s">
        <v>485</v>
      </c>
      <c r="G495" s="197"/>
      <c r="H495" s="200">
        <v>5.04</v>
      </c>
      <c r="I495" s="201"/>
      <c r="J495" s="197"/>
      <c r="K495" s="197"/>
      <c r="L495" s="202"/>
      <c r="M495" s="203"/>
      <c r="N495" s="204"/>
      <c r="O495" s="204"/>
      <c r="P495" s="204"/>
      <c r="Q495" s="204"/>
      <c r="R495" s="204"/>
      <c r="S495" s="204"/>
      <c r="T495" s="205"/>
      <c r="AT495" s="206" t="s">
        <v>140</v>
      </c>
      <c r="AU495" s="206" t="s">
        <v>80</v>
      </c>
      <c r="AV495" s="12" t="s">
        <v>80</v>
      </c>
      <c r="AW495" s="12" t="s">
        <v>32</v>
      </c>
      <c r="AX495" s="12" t="s">
        <v>70</v>
      </c>
      <c r="AY495" s="206" t="s">
        <v>132</v>
      </c>
    </row>
    <row r="496" spans="2:51" s="12" customFormat="1">
      <c r="B496" s="196"/>
      <c r="C496" s="197"/>
      <c r="D496" s="187" t="s">
        <v>140</v>
      </c>
      <c r="E496" s="198" t="s">
        <v>1</v>
      </c>
      <c r="F496" s="199" t="s">
        <v>486</v>
      </c>
      <c r="G496" s="197"/>
      <c r="H496" s="200">
        <v>17.010000000000002</v>
      </c>
      <c r="I496" s="201"/>
      <c r="J496" s="197"/>
      <c r="K496" s="197"/>
      <c r="L496" s="202"/>
      <c r="M496" s="203"/>
      <c r="N496" s="204"/>
      <c r="O496" s="204"/>
      <c r="P496" s="204"/>
      <c r="Q496" s="204"/>
      <c r="R496" s="204"/>
      <c r="S496" s="204"/>
      <c r="T496" s="205"/>
      <c r="AT496" s="206" t="s">
        <v>140</v>
      </c>
      <c r="AU496" s="206" t="s">
        <v>80</v>
      </c>
      <c r="AV496" s="12" t="s">
        <v>80</v>
      </c>
      <c r="AW496" s="12" t="s">
        <v>32</v>
      </c>
      <c r="AX496" s="12" t="s">
        <v>70</v>
      </c>
      <c r="AY496" s="206" t="s">
        <v>132</v>
      </c>
    </row>
    <row r="497" spans="2:65" s="12" customFormat="1">
      <c r="B497" s="196"/>
      <c r="C497" s="197"/>
      <c r="D497" s="187" t="s">
        <v>140</v>
      </c>
      <c r="E497" s="198" t="s">
        <v>1</v>
      </c>
      <c r="F497" s="199" t="s">
        <v>487</v>
      </c>
      <c r="G497" s="197"/>
      <c r="H497" s="200">
        <v>0.72</v>
      </c>
      <c r="I497" s="201"/>
      <c r="J497" s="197"/>
      <c r="K497" s="197"/>
      <c r="L497" s="202"/>
      <c r="M497" s="203"/>
      <c r="N497" s="204"/>
      <c r="O497" s="204"/>
      <c r="P497" s="204"/>
      <c r="Q497" s="204"/>
      <c r="R497" s="204"/>
      <c r="S497" s="204"/>
      <c r="T497" s="205"/>
      <c r="AT497" s="206" t="s">
        <v>140</v>
      </c>
      <c r="AU497" s="206" t="s">
        <v>80</v>
      </c>
      <c r="AV497" s="12" t="s">
        <v>80</v>
      </c>
      <c r="AW497" s="12" t="s">
        <v>32</v>
      </c>
      <c r="AX497" s="12" t="s">
        <v>70</v>
      </c>
      <c r="AY497" s="206" t="s">
        <v>132</v>
      </c>
    </row>
    <row r="498" spans="2:65" s="11" customFormat="1">
      <c r="B498" s="185"/>
      <c r="C498" s="186"/>
      <c r="D498" s="187" t="s">
        <v>140</v>
      </c>
      <c r="E498" s="188" t="s">
        <v>1</v>
      </c>
      <c r="F498" s="189" t="s">
        <v>172</v>
      </c>
      <c r="G498" s="186"/>
      <c r="H498" s="188" t="s">
        <v>1</v>
      </c>
      <c r="I498" s="190"/>
      <c r="J498" s="186"/>
      <c r="K498" s="186"/>
      <c r="L498" s="191"/>
      <c r="M498" s="192"/>
      <c r="N498" s="193"/>
      <c r="O498" s="193"/>
      <c r="P498" s="193"/>
      <c r="Q498" s="193"/>
      <c r="R498" s="193"/>
      <c r="S498" s="193"/>
      <c r="T498" s="194"/>
      <c r="AT498" s="195" t="s">
        <v>140</v>
      </c>
      <c r="AU498" s="195" t="s">
        <v>80</v>
      </c>
      <c r="AV498" s="11" t="s">
        <v>78</v>
      </c>
      <c r="AW498" s="11" t="s">
        <v>32</v>
      </c>
      <c r="AX498" s="11" t="s">
        <v>70</v>
      </c>
      <c r="AY498" s="195" t="s">
        <v>132</v>
      </c>
    </row>
    <row r="499" spans="2:65" s="12" customFormat="1">
      <c r="B499" s="196"/>
      <c r="C499" s="197"/>
      <c r="D499" s="187" t="s">
        <v>140</v>
      </c>
      <c r="E499" s="198" t="s">
        <v>1</v>
      </c>
      <c r="F499" s="199" t="s">
        <v>484</v>
      </c>
      <c r="G499" s="197"/>
      <c r="H499" s="200">
        <v>4.7039999999999997</v>
      </c>
      <c r="I499" s="201"/>
      <c r="J499" s="197"/>
      <c r="K499" s="197"/>
      <c r="L499" s="202"/>
      <c r="M499" s="203"/>
      <c r="N499" s="204"/>
      <c r="O499" s="204"/>
      <c r="P499" s="204"/>
      <c r="Q499" s="204"/>
      <c r="R499" s="204"/>
      <c r="S499" s="204"/>
      <c r="T499" s="205"/>
      <c r="AT499" s="206" t="s">
        <v>140</v>
      </c>
      <c r="AU499" s="206" t="s">
        <v>80</v>
      </c>
      <c r="AV499" s="12" t="s">
        <v>80</v>
      </c>
      <c r="AW499" s="12" t="s">
        <v>32</v>
      </c>
      <c r="AX499" s="12" t="s">
        <v>70</v>
      </c>
      <c r="AY499" s="206" t="s">
        <v>132</v>
      </c>
    </row>
    <row r="500" spans="2:65" s="12" customFormat="1">
      <c r="B500" s="196"/>
      <c r="C500" s="197"/>
      <c r="D500" s="187" t="s">
        <v>140</v>
      </c>
      <c r="E500" s="198" t="s">
        <v>1</v>
      </c>
      <c r="F500" s="199" t="s">
        <v>485</v>
      </c>
      <c r="G500" s="197"/>
      <c r="H500" s="200">
        <v>5.04</v>
      </c>
      <c r="I500" s="201"/>
      <c r="J500" s="197"/>
      <c r="K500" s="197"/>
      <c r="L500" s="202"/>
      <c r="M500" s="203"/>
      <c r="N500" s="204"/>
      <c r="O500" s="204"/>
      <c r="P500" s="204"/>
      <c r="Q500" s="204"/>
      <c r="R500" s="204"/>
      <c r="S500" s="204"/>
      <c r="T500" s="205"/>
      <c r="AT500" s="206" t="s">
        <v>140</v>
      </c>
      <c r="AU500" s="206" t="s">
        <v>80</v>
      </c>
      <c r="AV500" s="12" t="s">
        <v>80</v>
      </c>
      <c r="AW500" s="12" t="s">
        <v>32</v>
      </c>
      <c r="AX500" s="12" t="s">
        <v>70</v>
      </c>
      <c r="AY500" s="206" t="s">
        <v>132</v>
      </c>
    </row>
    <row r="501" spans="2:65" s="12" customFormat="1">
      <c r="B501" s="196"/>
      <c r="C501" s="197"/>
      <c r="D501" s="187" t="s">
        <v>140</v>
      </c>
      <c r="E501" s="198" t="s">
        <v>1</v>
      </c>
      <c r="F501" s="199" t="s">
        <v>486</v>
      </c>
      <c r="G501" s="197"/>
      <c r="H501" s="200">
        <v>17.010000000000002</v>
      </c>
      <c r="I501" s="201"/>
      <c r="J501" s="197"/>
      <c r="K501" s="197"/>
      <c r="L501" s="202"/>
      <c r="M501" s="203"/>
      <c r="N501" s="204"/>
      <c r="O501" s="204"/>
      <c r="P501" s="204"/>
      <c r="Q501" s="204"/>
      <c r="R501" s="204"/>
      <c r="S501" s="204"/>
      <c r="T501" s="205"/>
      <c r="AT501" s="206" t="s">
        <v>140</v>
      </c>
      <c r="AU501" s="206" t="s">
        <v>80</v>
      </c>
      <c r="AV501" s="12" t="s">
        <v>80</v>
      </c>
      <c r="AW501" s="12" t="s">
        <v>32</v>
      </c>
      <c r="AX501" s="12" t="s">
        <v>70</v>
      </c>
      <c r="AY501" s="206" t="s">
        <v>132</v>
      </c>
    </row>
    <row r="502" spans="2:65" s="12" customFormat="1">
      <c r="B502" s="196"/>
      <c r="C502" s="197"/>
      <c r="D502" s="187" t="s">
        <v>140</v>
      </c>
      <c r="E502" s="198" t="s">
        <v>1</v>
      </c>
      <c r="F502" s="199" t="s">
        <v>488</v>
      </c>
      <c r="G502" s="197"/>
      <c r="H502" s="200">
        <v>1.44</v>
      </c>
      <c r="I502" s="201"/>
      <c r="J502" s="197"/>
      <c r="K502" s="197"/>
      <c r="L502" s="202"/>
      <c r="M502" s="203"/>
      <c r="N502" s="204"/>
      <c r="O502" s="204"/>
      <c r="P502" s="204"/>
      <c r="Q502" s="204"/>
      <c r="R502" s="204"/>
      <c r="S502" s="204"/>
      <c r="T502" s="205"/>
      <c r="AT502" s="206" t="s">
        <v>140</v>
      </c>
      <c r="AU502" s="206" t="s">
        <v>80</v>
      </c>
      <c r="AV502" s="12" t="s">
        <v>80</v>
      </c>
      <c r="AW502" s="12" t="s">
        <v>32</v>
      </c>
      <c r="AX502" s="12" t="s">
        <v>70</v>
      </c>
      <c r="AY502" s="206" t="s">
        <v>132</v>
      </c>
    </row>
    <row r="503" spans="2:65" s="11" customFormat="1">
      <c r="B503" s="185"/>
      <c r="C503" s="186"/>
      <c r="D503" s="187" t="s">
        <v>140</v>
      </c>
      <c r="E503" s="188" t="s">
        <v>1</v>
      </c>
      <c r="F503" s="189" t="s">
        <v>489</v>
      </c>
      <c r="G503" s="186"/>
      <c r="H503" s="188" t="s">
        <v>1</v>
      </c>
      <c r="I503" s="190"/>
      <c r="J503" s="186"/>
      <c r="K503" s="186"/>
      <c r="L503" s="191"/>
      <c r="M503" s="192"/>
      <c r="N503" s="193"/>
      <c r="O503" s="193"/>
      <c r="P503" s="193"/>
      <c r="Q503" s="193"/>
      <c r="R503" s="193"/>
      <c r="S503" s="193"/>
      <c r="T503" s="194"/>
      <c r="AT503" s="195" t="s">
        <v>140</v>
      </c>
      <c r="AU503" s="195" t="s">
        <v>80</v>
      </c>
      <c r="AV503" s="11" t="s">
        <v>78</v>
      </c>
      <c r="AW503" s="11" t="s">
        <v>32</v>
      </c>
      <c r="AX503" s="11" t="s">
        <v>70</v>
      </c>
      <c r="AY503" s="195" t="s">
        <v>132</v>
      </c>
    </row>
    <row r="504" spans="2:65" s="12" customFormat="1">
      <c r="B504" s="196"/>
      <c r="C504" s="197"/>
      <c r="D504" s="187" t="s">
        <v>140</v>
      </c>
      <c r="E504" s="198" t="s">
        <v>1</v>
      </c>
      <c r="F504" s="199" t="s">
        <v>490</v>
      </c>
      <c r="G504" s="197"/>
      <c r="H504" s="200">
        <v>47.262999999999998</v>
      </c>
      <c r="I504" s="201"/>
      <c r="J504" s="197"/>
      <c r="K504" s="197"/>
      <c r="L504" s="202"/>
      <c r="M504" s="203"/>
      <c r="N504" s="204"/>
      <c r="O504" s="204"/>
      <c r="P504" s="204"/>
      <c r="Q504" s="204"/>
      <c r="R504" s="204"/>
      <c r="S504" s="204"/>
      <c r="T504" s="205"/>
      <c r="AT504" s="206" t="s">
        <v>140</v>
      </c>
      <c r="AU504" s="206" t="s">
        <v>80</v>
      </c>
      <c r="AV504" s="12" t="s">
        <v>80</v>
      </c>
      <c r="AW504" s="12" t="s">
        <v>32</v>
      </c>
      <c r="AX504" s="12" t="s">
        <v>70</v>
      </c>
      <c r="AY504" s="206" t="s">
        <v>132</v>
      </c>
    </row>
    <row r="505" spans="2:65" s="11" customFormat="1">
      <c r="B505" s="185"/>
      <c r="C505" s="186"/>
      <c r="D505" s="187" t="s">
        <v>140</v>
      </c>
      <c r="E505" s="188" t="s">
        <v>1</v>
      </c>
      <c r="F505" s="189" t="s">
        <v>491</v>
      </c>
      <c r="G505" s="186"/>
      <c r="H505" s="188" t="s">
        <v>1</v>
      </c>
      <c r="I505" s="190"/>
      <c r="J505" s="186"/>
      <c r="K505" s="186"/>
      <c r="L505" s="191"/>
      <c r="M505" s="192"/>
      <c r="N505" s="193"/>
      <c r="O505" s="193"/>
      <c r="P505" s="193"/>
      <c r="Q505" s="193"/>
      <c r="R505" s="193"/>
      <c r="S505" s="193"/>
      <c r="T505" s="194"/>
      <c r="AT505" s="195" t="s">
        <v>140</v>
      </c>
      <c r="AU505" s="195" t="s">
        <v>80</v>
      </c>
      <c r="AV505" s="11" t="s">
        <v>78</v>
      </c>
      <c r="AW505" s="11" t="s">
        <v>32</v>
      </c>
      <c r="AX505" s="11" t="s">
        <v>70</v>
      </c>
      <c r="AY505" s="195" t="s">
        <v>132</v>
      </c>
    </row>
    <row r="506" spans="2:65" s="12" customFormat="1">
      <c r="B506" s="196"/>
      <c r="C506" s="197"/>
      <c r="D506" s="187" t="s">
        <v>140</v>
      </c>
      <c r="E506" s="198" t="s">
        <v>1</v>
      </c>
      <c r="F506" s="199" t="s">
        <v>492</v>
      </c>
      <c r="G506" s="197"/>
      <c r="H506" s="200">
        <v>32.822000000000003</v>
      </c>
      <c r="I506" s="201"/>
      <c r="J506" s="197"/>
      <c r="K506" s="197"/>
      <c r="L506" s="202"/>
      <c r="M506" s="203"/>
      <c r="N506" s="204"/>
      <c r="O506" s="204"/>
      <c r="P506" s="204"/>
      <c r="Q506" s="204"/>
      <c r="R506" s="204"/>
      <c r="S506" s="204"/>
      <c r="T506" s="205"/>
      <c r="AT506" s="206" t="s">
        <v>140</v>
      </c>
      <c r="AU506" s="206" t="s">
        <v>80</v>
      </c>
      <c r="AV506" s="12" t="s">
        <v>80</v>
      </c>
      <c r="AW506" s="12" t="s">
        <v>32</v>
      </c>
      <c r="AX506" s="12" t="s">
        <v>70</v>
      </c>
      <c r="AY506" s="206" t="s">
        <v>132</v>
      </c>
    </row>
    <row r="507" spans="2:65" s="11" customFormat="1">
      <c r="B507" s="185"/>
      <c r="C507" s="186"/>
      <c r="D507" s="187" t="s">
        <v>140</v>
      </c>
      <c r="E507" s="188" t="s">
        <v>1</v>
      </c>
      <c r="F507" s="189" t="s">
        <v>493</v>
      </c>
      <c r="G507" s="186"/>
      <c r="H507" s="188" t="s">
        <v>1</v>
      </c>
      <c r="I507" s="190"/>
      <c r="J507" s="186"/>
      <c r="K507" s="186"/>
      <c r="L507" s="191"/>
      <c r="M507" s="192"/>
      <c r="N507" s="193"/>
      <c r="O507" s="193"/>
      <c r="P507" s="193"/>
      <c r="Q507" s="193"/>
      <c r="R507" s="193"/>
      <c r="S507" s="193"/>
      <c r="T507" s="194"/>
      <c r="AT507" s="195" t="s">
        <v>140</v>
      </c>
      <c r="AU507" s="195" t="s">
        <v>80</v>
      </c>
      <c r="AV507" s="11" t="s">
        <v>78</v>
      </c>
      <c r="AW507" s="11" t="s">
        <v>32</v>
      </c>
      <c r="AX507" s="11" t="s">
        <v>70</v>
      </c>
      <c r="AY507" s="195" t="s">
        <v>132</v>
      </c>
    </row>
    <row r="508" spans="2:65" s="12" customFormat="1">
      <c r="B508" s="196"/>
      <c r="C508" s="197"/>
      <c r="D508" s="187" t="s">
        <v>140</v>
      </c>
      <c r="E508" s="198" t="s">
        <v>1</v>
      </c>
      <c r="F508" s="199" t="s">
        <v>494</v>
      </c>
      <c r="G508" s="197"/>
      <c r="H508" s="200">
        <v>3.84</v>
      </c>
      <c r="I508" s="201"/>
      <c r="J508" s="197"/>
      <c r="K508" s="197"/>
      <c r="L508" s="202"/>
      <c r="M508" s="203"/>
      <c r="N508" s="204"/>
      <c r="O508" s="204"/>
      <c r="P508" s="204"/>
      <c r="Q508" s="204"/>
      <c r="R508" s="204"/>
      <c r="S508" s="204"/>
      <c r="T508" s="205"/>
      <c r="AT508" s="206" t="s">
        <v>140</v>
      </c>
      <c r="AU508" s="206" t="s">
        <v>80</v>
      </c>
      <c r="AV508" s="12" t="s">
        <v>80</v>
      </c>
      <c r="AW508" s="12" t="s">
        <v>32</v>
      </c>
      <c r="AX508" s="12" t="s">
        <v>70</v>
      </c>
      <c r="AY508" s="206" t="s">
        <v>132</v>
      </c>
    </row>
    <row r="509" spans="2:65" s="11" customFormat="1">
      <c r="B509" s="185"/>
      <c r="C509" s="186"/>
      <c r="D509" s="187" t="s">
        <v>140</v>
      </c>
      <c r="E509" s="188" t="s">
        <v>1</v>
      </c>
      <c r="F509" s="189" t="s">
        <v>495</v>
      </c>
      <c r="G509" s="186"/>
      <c r="H509" s="188" t="s">
        <v>1</v>
      </c>
      <c r="I509" s="190"/>
      <c r="J509" s="186"/>
      <c r="K509" s="186"/>
      <c r="L509" s="191"/>
      <c r="M509" s="192"/>
      <c r="N509" s="193"/>
      <c r="O509" s="193"/>
      <c r="P509" s="193"/>
      <c r="Q509" s="193"/>
      <c r="R509" s="193"/>
      <c r="S509" s="193"/>
      <c r="T509" s="194"/>
      <c r="AT509" s="195" t="s">
        <v>140</v>
      </c>
      <c r="AU509" s="195" t="s">
        <v>80</v>
      </c>
      <c r="AV509" s="11" t="s">
        <v>78</v>
      </c>
      <c r="AW509" s="11" t="s">
        <v>32</v>
      </c>
      <c r="AX509" s="11" t="s">
        <v>70</v>
      </c>
      <c r="AY509" s="195" t="s">
        <v>132</v>
      </c>
    </row>
    <row r="510" spans="2:65" s="12" customFormat="1">
      <c r="B510" s="196"/>
      <c r="C510" s="197"/>
      <c r="D510" s="187" t="s">
        <v>140</v>
      </c>
      <c r="E510" s="198" t="s">
        <v>1</v>
      </c>
      <c r="F510" s="199" t="s">
        <v>496</v>
      </c>
      <c r="G510" s="197"/>
      <c r="H510" s="200">
        <v>20.7</v>
      </c>
      <c r="I510" s="201"/>
      <c r="J510" s="197"/>
      <c r="K510" s="197"/>
      <c r="L510" s="202"/>
      <c r="M510" s="203"/>
      <c r="N510" s="204"/>
      <c r="O510" s="204"/>
      <c r="P510" s="204"/>
      <c r="Q510" s="204"/>
      <c r="R510" s="204"/>
      <c r="S510" s="204"/>
      <c r="T510" s="205"/>
      <c r="AT510" s="206" t="s">
        <v>140</v>
      </c>
      <c r="AU510" s="206" t="s">
        <v>80</v>
      </c>
      <c r="AV510" s="12" t="s">
        <v>80</v>
      </c>
      <c r="AW510" s="12" t="s">
        <v>32</v>
      </c>
      <c r="AX510" s="12" t="s">
        <v>70</v>
      </c>
      <c r="AY510" s="206" t="s">
        <v>132</v>
      </c>
    </row>
    <row r="511" spans="2:65" s="13" customFormat="1">
      <c r="B511" s="207"/>
      <c r="C511" s="208"/>
      <c r="D511" s="187" t="s">
        <v>140</v>
      </c>
      <c r="E511" s="209" t="s">
        <v>1</v>
      </c>
      <c r="F511" s="210" t="s">
        <v>143</v>
      </c>
      <c r="G511" s="208"/>
      <c r="H511" s="211">
        <v>359.84800000000001</v>
      </c>
      <c r="I511" s="212"/>
      <c r="J511" s="208"/>
      <c r="K511" s="208"/>
      <c r="L511" s="213"/>
      <c r="M511" s="214"/>
      <c r="N511" s="215"/>
      <c r="O511" s="215"/>
      <c r="P511" s="215"/>
      <c r="Q511" s="215"/>
      <c r="R511" s="215"/>
      <c r="S511" s="215"/>
      <c r="T511" s="216"/>
      <c r="AT511" s="217" t="s">
        <v>140</v>
      </c>
      <c r="AU511" s="217" t="s">
        <v>80</v>
      </c>
      <c r="AV511" s="13" t="s">
        <v>138</v>
      </c>
      <c r="AW511" s="13" t="s">
        <v>32</v>
      </c>
      <c r="AX511" s="13" t="s">
        <v>78</v>
      </c>
      <c r="AY511" s="217" t="s">
        <v>132</v>
      </c>
    </row>
    <row r="512" spans="2:65" s="1" customFormat="1" ht="16.5" customHeight="1">
      <c r="B512" s="33"/>
      <c r="C512" s="173" t="s">
        <v>497</v>
      </c>
      <c r="D512" s="173" t="s">
        <v>133</v>
      </c>
      <c r="E512" s="174" t="s">
        <v>498</v>
      </c>
      <c r="F512" s="175" t="s">
        <v>499</v>
      </c>
      <c r="G512" s="176" t="s">
        <v>136</v>
      </c>
      <c r="H512" s="177">
        <v>935.81799999999998</v>
      </c>
      <c r="I512" s="178"/>
      <c r="J512" s="179">
        <f>ROUND(I512*H512,2)</f>
        <v>0</v>
      </c>
      <c r="K512" s="175" t="s">
        <v>137</v>
      </c>
      <c r="L512" s="37"/>
      <c r="M512" s="180" t="s">
        <v>1</v>
      </c>
      <c r="N512" s="181" t="s">
        <v>41</v>
      </c>
      <c r="O512" s="59"/>
      <c r="P512" s="182">
        <f>O512*H512</f>
        <v>0</v>
      </c>
      <c r="Q512" s="182">
        <v>0</v>
      </c>
      <c r="R512" s="182">
        <f>Q512*H512</f>
        <v>0</v>
      </c>
      <c r="S512" s="182">
        <v>0</v>
      </c>
      <c r="T512" s="183">
        <f>S512*H512</f>
        <v>0</v>
      </c>
      <c r="AR512" s="16" t="s">
        <v>138</v>
      </c>
      <c r="AT512" s="16" t="s">
        <v>133</v>
      </c>
      <c r="AU512" s="16" t="s">
        <v>80</v>
      </c>
      <c r="AY512" s="16" t="s">
        <v>132</v>
      </c>
      <c r="BE512" s="184">
        <f>IF(N512="základní",J512,0)</f>
        <v>0</v>
      </c>
      <c r="BF512" s="184">
        <f>IF(N512="snížená",J512,0)</f>
        <v>0</v>
      </c>
      <c r="BG512" s="184">
        <f>IF(N512="zákl. přenesená",J512,0)</f>
        <v>0</v>
      </c>
      <c r="BH512" s="184">
        <f>IF(N512="sníž. přenesená",J512,0)</f>
        <v>0</v>
      </c>
      <c r="BI512" s="184">
        <f>IF(N512="nulová",J512,0)</f>
        <v>0</v>
      </c>
      <c r="BJ512" s="16" t="s">
        <v>78</v>
      </c>
      <c r="BK512" s="184">
        <f>ROUND(I512*H512,2)</f>
        <v>0</v>
      </c>
      <c r="BL512" s="16" t="s">
        <v>138</v>
      </c>
      <c r="BM512" s="16" t="s">
        <v>500</v>
      </c>
    </row>
    <row r="513" spans="2:65" s="12" customFormat="1">
      <c r="B513" s="196"/>
      <c r="C513" s="197"/>
      <c r="D513" s="187" t="s">
        <v>140</v>
      </c>
      <c r="E513" s="198" t="s">
        <v>1</v>
      </c>
      <c r="F513" s="199" t="s">
        <v>501</v>
      </c>
      <c r="G513" s="197"/>
      <c r="H513" s="200">
        <v>935.81799999999998</v>
      </c>
      <c r="I513" s="201"/>
      <c r="J513" s="197"/>
      <c r="K513" s="197"/>
      <c r="L513" s="202"/>
      <c r="M513" s="203"/>
      <c r="N513" s="204"/>
      <c r="O513" s="204"/>
      <c r="P513" s="204"/>
      <c r="Q513" s="204"/>
      <c r="R513" s="204"/>
      <c r="S513" s="204"/>
      <c r="T513" s="205"/>
      <c r="AT513" s="206" t="s">
        <v>140</v>
      </c>
      <c r="AU513" s="206" t="s">
        <v>80</v>
      </c>
      <c r="AV513" s="12" t="s">
        <v>80</v>
      </c>
      <c r="AW513" s="12" t="s">
        <v>32</v>
      </c>
      <c r="AX513" s="12" t="s">
        <v>70</v>
      </c>
      <c r="AY513" s="206" t="s">
        <v>132</v>
      </c>
    </row>
    <row r="514" spans="2:65" s="13" customFormat="1">
      <c r="B514" s="207"/>
      <c r="C514" s="208"/>
      <c r="D514" s="187" t="s">
        <v>140</v>
      </c>
      <c r="E514" s="209" t="s">
        <v>1</v>
      </c>
      <c r="F514" s="210" t="s">
        <v>143</v>
      </c>
      <c r="G514" s="208"/>
      <c r="H514" s="211">
        <v>935.81799999999998</v>
      </c>
      <c r="I514" s="212"/>
      <c r="J514" s="208"/>
      <c r="K514" s="208"/>
      <c r="L514" s="213"/>
      <c r="M514" s="214"/>
      <c r="N514" s="215"/>
      <c r="O514" s="215"/>
      <c r="P514" s="215"/>
      <c r="Q514" s="215"/>
      <c r="R514" s="215"/>
      <c r="S514" s="215"/>
      <c r="T514" s="216"/>
      <c r="AT514" s="217" t="s">
        <v>140</v>
      </c>
      <c r="AU514" s="217" t="s">
        <v>80</v>
      </c>
      <c r="AV514" s="13" t="s">
        <v>138</v>
      </c>
      <c r="AW514" s="13" t="s">
        <v>32</v>
      </c>
      <c r="AX514" s="13" t="s">
        <v>78</v>
      </c>
      <c r="AY514" s="217" t="s">
        <v>132</v>
      </c>
    </row>
    <row r="515" spans="2:65" s="10" customFormat="1" ht="22.95" customHeight="1">
      <c r="B515" s="157"/>
      <c r="C515" s="158"/>
      <c r="D515" s="159" t="s">
        <v>69</v>
      </c>
      <c r="E515" s="171" t="s">
        <v>502</v>
      </c>
      <c r="F515" s="171" t="s">
        <v>1426</v>
      </c>
      <c r="G515" s="158"/>
      <c r="H515" s="158"/>
      <c r="I515" s="161"/>
      <c r="J515" s="172">
        <f>BK515</f>
        <v>0</v>
      </c>
      <c r="K515" s="158"/>
      <c r="L515" s="163"/>
      <c r="M515" s="164"/>
      <c r="N515" s="165"/>
      <c r="O515" s="165"/>
      <c r="P515" s="166">
        <f>SUM(P516:P528)</f>
        <v>0</v>
      </c>
      <c r="Q515" s="165"/>
      <c r="R515" s="166">
        <f>SUM(R516:R528)</f>
        <v>7.5205979999999997</v>
      </c>
      <c r="S515" s="165"/>
      <c r="T515" s="167">
        <f>SUM(T516:T528)</f>
        <v>0</v>
      </c>
      <c r="AR515" s="168" t="s">
        <v>78</v>
      </c>
      <c r="AT515" s="169" t="s">
        <v>69</v>
      </c>
      <c r="AU515" s="169" t="s">
        <v>78</v>
      </c>
      <c r="AY515" s="168" t="s">
        <v>132</v>
      </c>
      <c r="BK515" s="170">
        <f>SUM(BK516:BK528)</f>
        <v>0</v>
      </c>
    </row>
    <row r="516" spans="2:65" s="1" customFormat="1" ht="16.5" customHeight="1">
      <c r="B516" s="33"/>
      <c r="C516" s="173" t="s">
        <v>503</v>
      </c>
      <c r="D516" s="173" t="s">
        <v>133</v>
      </c>
      <c r="E516" s="174" t="s">
        <v>504</v>
      </c>
      <c r="F516" s="175" t="s">
        <v>505</v>
      </c>
      <c r="G516" s="176" t="s">
        <v>136</v>
      </c>
      <c r="H516" s="177">
        <v>8.4179999999999993</v>
      </c>
      <c r="I516" s="178"/>
      <c r="J516" s="179">
        <f>ROUND(I516*H516,2)</f>
        <v>0</v>
      </c>
      <c r="K516" s="175" t="s">
        <v>137</v>
      </c>
      <c r="L516" s="37"/>
      <c r="M516" s="180" t="s">
        <v>1</v>
      </c>
      <c r="N516" s="181" t="s">
        <v>41</v>
      </c>
      <c r="O516" s="59"/>
      <c r="P516" s="182">
        <f>O516*H516</f>
        <v>0</v>
      </c>
      <c r="Q516" s="182">
        <v>0.105</v>
      </c>
      <c r="R516" s="182">
        <f>Q516*H516</f>
        <v>0.88388999999999984</v>
      </c>
      <c r="S516" s="182">
        <v>0</v>
      </c>
      <c r="T516" s="183">
        <f>S516*H516</f>
        <v>0</v>
      </c>
      <c r="AR516" s="16" t="s">
        <v>138</v>
      </c>
      <c r="AT516" s="16" t="s">
        <v>133</v>
      </c>
      <c r="AU516" s="16" t="s">
        <v>80</v>
      </c>
      <c r="AY516" s="16" t="s">
        <v>132</v>
      </c>
      <c r="BE516" s="184">
        <f>IF(N516="základní",J516,0)</f>
        <v>0</v>
      </c>
      <c r="BF516" s="184">
        <f>IF(N516="snížená",J516,0)</f>
        <v>0</v>
      </c>
      <c r="BG516" s="184">
        <f>IF(N516="zákl. přenesená",J516,0)</f>
        <v>0</v>
      </c>
      <c r="BH516" s="184">
        <f>IF(N516="sníž. přenesená",J516,0)</f>
        <v>0</v>
      </c>
      <c r="BI516" s="184">
        <f>IF(N516="nulová",J516,0)</f>
        <v>0</v>
      </c>
      <c r="BJ516" s="16" t="s">
        <v>78</v>
      </c>
      <c r="BK516" s="184">
        <f>ROUND(I516*H516,2)</f>
        <v>0</v>
      </c>
      <c r="BL516" s="16" t="s">
        <v>138</v>
      </c>
      <c r="BM516" s="16" t="s">
        <v>506</v>
      </c>
    </row>
    <row r="517" spans="2:65" s="11" customFormat="1">
      <c r="B517" s="185"/>
      <c r="C517" s="186"/>
      <c r="D517" s="187" t="s">
        <v>140</v>
      </c>
      <c r="E517" s="188" t="s">
        <v>1</v>
      </c>
      <c r="F517" s="189" t="s">
        <v>507</v>
      </c>
      <c r="G517" s="186"/>
      <c r="H517" s="188" t="s">
        <v>1</v>
      </c>
      <c r="I517" s="190"/>
      <c r="J517" s="186"/>
      <c r="K517" s="186"/>
      <c r="L517" s="191"/>
      <c r="M517" s="192"/>
      <c r="N517" s="193"/>
      <c r="O517" s="193"/>
      <c r="P517" s="193"/>
      <c r="Q517" s="193"/>
      <c r="R517" s="193"/>
      <c r="S517" s="193"/>
      <c r="T517" s="194"/>
      <c r="AT517" s="195" t="s">
        <v>140</v>
      </c>
      <c r="AU517" s="195" t="s">
        <v>80</v>
      </c>
      <c r="AV517" s="11" t="s">
        <v>78</v>
      </c>
      <c r="AW517" s="11" t="s">
        <v>32</v>
      </c>
      <c r="AX517" s="11" t="s">
        <v>70</v>
      </c>
      <c r="AY517" s="195" t="s">
        <v>132</v>
      </c>
    </row>
    <row r="518" spans="2:65" s="12" customFormat="1">
      <c r="B518" s="196"/>
      <c r="C518" s="197"/>
      <c r="D518" s="187" t="s">
        <v>140</v>
      </c>
      <c r="E518" s="198" t="s">
        <v>1</v>
      </c>
      <c r="F518" s="199" t="s">
        <v>508</v>
      </c>
      <c r="G518" s="197"/>
      <c r="H518" s="200">
        <v>8.4179999999999993</v>
      </c>
      <c r="I518" s="201"/>
      <c r="J518" s="197"/>
      <c r="K518" s="197"/>
      <c r="L518" s="202"/>
      <c r="M518" s="203"/>
      <c r="N518" s="204"/>
      <c r="O518" s="204"/>
      <c r="P518" s="204"/>
      <c r="Q518" s="204"/>
      <c r="R518" s="204"/>
      <c r="S518" s="204"/>
      <c r="T518" s="205"/>
      <c r="AT518" s="206" t="s">
        <v>140</v>
      </c>
      <c r="AU518" s="206" t="s">
        <v>80</v>
      </c>
      <c r="AV518" s="12" t="s">
        <v>80</v>
      </c>
      <c r="AW518" s="12" t="s">
        <v>32</v>
      </c>
      <c r="AX518" s="12" t="s">
        <v>70</v>
      </c>
      <c r="AY518" s="206" t="s">
        <v>132</v>
      </c>
    </row>
    <row r="519" spans="2:65" s="13" customFormat="1">
      <c r="B519" s="207"/>
      <c r="C519" s="208"/>
      <c r="D519" s="187" t="s">
        <v>140</v>
      </c>
      <c r="E519" s="209" t="s">
        <v>1</v>
      </c>
      <c r="F519" s="210" t="s">
        <v>143</v>
      </c>
      <c r="G519" s="208"/>
      <c r="H519" s="211">
        <v>8.4179999999999993</v>
      </c>
      <c r="I519" s="212"/>
      <c r="J519" s="208"/>
      <c r="K519" s="208"/>
      <c r="L519" s="213"/>
      <c r="M519" s="214"/>
      <c r="N519" s="215"/>
      <c r="O519" s="215"/>
      <c r="P519" s="215"/>
      <c r="Q519" s="215"/>
      <c r="R519" s="215"/>
      <c r="S519" s="215"/>
      <c r="T519" s="216"/>
      <c r="AT519" s="217" t="s">
        <v>140</v>
      </c>
      <c r="AU519" s="217" t="s">
        <v>80</v>
      </c>
      <c r="AV519" s="13" t="s">
        <v>138</v>
      </c>
      <c r="AW519" s="13" t="s">
        <v>32</v>
      </c>
      <c r="AX519" s="13" t="s">
        <v>78</v>
      </c>
      <c r="AY519" s="217" t="s">
        <v>132</v>
      </c>
    </row>
    <row r="520" spans="2:65" s="1" customFormat="1" ht="16.5" customHeight="1">
      <c r="B520" s="33"/>
      <c r="C520" s="173" t="s">
        <v>509</v>
      </c>
      <c r="D520" s="173" t="s">
        <v>133</v>
      </c>
      <c r="E520" s="174" t="s">
        <v>510</v>
      </c>
      <c r="F520" s="175" t="s">
        <v>511</v>
      </c>
      <c r="G520" s="176" t="s">
        <v>136</v>
      </c>
      <c r="H520" s="177">
        <v>23.4</v>
      </c>
      <c r="I520" s="178"/>
      <c r="J520" s="179">
        <f>ROUND(I520*H520,2)</f>
        <v>0</v>
      </c>
      <c r="K520" s="175" t="s">
        <v>137</v>
      </c>
      <c r="L520" s="37"/>
      <c r="M520" s="180" t="s">
        <v>1</v>
      </c>
      <c r="N520" s="181" t="s">
        <v>41</v>
      </c>
      <c r="O520" s="59"/>
      <c r="P520" s="182">
        <f>O520*H520</f>
        <v>0</v>
      </c>
      <c r="Q520" s="182">
        <v>0.28361999999999998</v>
      </c>
      <c r="R520" s="182">
        <f>Q520*H520</f>
        <v>6.6367079999999996</v>
      </c>
      <c r="S520" s="182">
        <v>0</v>
      </c>
      <c r="T520" s="183">
        <f>S520*H520</f>
        <v>0</v>
      </c>
      <c r="AR520" s="16" t="s">
        <v>138</v>
      </c>
      <c r="AT520" s="16" t="s">
        <v>133</v>
      </c>
      <c r="AU520" s="16" t="s">
        <v>80</v>
      </c>
      <c r="AY520" s="16" t="s">
        <v>132</v>
      </c>
      <c r="BE520" s="184">
        <f>IF(N520="základní",J520,0)</f>
        <v>0</v>
      </c>
      <c r="BF520" s="184">
        <f>IF(N520="snížená",J520,0)</f>
        <v>0</v>
      </c>
      <c r="BG520" s="184">
        <f>IF(N520="zákl. přenesená",J520,0)</f>
        <v>0</v>
      </c>
      <c r="BH520" s="184">
        <f>IF(N520="sníž. přenesená",J520,0)</f>
        <v>0</v>
      </c>
      <c r="BI520" s="184">
        <f>IF(N520="nulová",J520,0)</f>
        <v>0</v>
      </c>
      <c r="BJ520" s="16" t="s">
        <v>78</v>
      </c>
      <c r="BK520" s="184">
        <f>ROUND(I520*H520,2)</f>
        <v>0</v>
      </c>
      <c r="BL520" s="16" t="s">
        <v>138</v>
      </c>
      <c r="BM520" s="16" t="s">
        <v>512</v>
      </c>
    </row>
    <row r="521" spans="2:65" s="11" customFormat="1">
      <c r="B521" s="185"/>
      <c r="C521" s="186"/>
      <c r="D521" s="187" t="s">
        <v>140</v>
      </c>
      <c r="E521" s="188" t="s">
        <v>1</v>
      </c>
      <c r="F521" s="189" t="s">
        <v>513</v>
      </c>
      <c r="G521" s="186"/>
      <c r="H521" s="188" t="s">
        <v>1</v>
      </c>
      <c r="I521" s="190"/>
      <c r="J521" s="186"/>
      <c r="K521" s="186"/>
      <c r="L521" s="191"/>
      <c r="M521" s="192"/>
      <c r="N521" s="193"/>
      <c r="O521" s="193"/>
      <c r="P521" s="193"/>
      <c r="Q521" s="193"/>
      <c r="R521" s="193"/>
      <c r="S521" s="193"/>
      <c r="T521" s="194"/>
      <c r="AT521" s="195" t="s">
        <v>140</v>
      </c>
      <c r="AU521" s="195" t="s">
        <v>80</v>
      </c>
      <c r="AV521" s="11" t="s">
        <v>78</v>
      </c>
      <c r="AW521" s="11" t="s">
        <v>32</v>
      </c>
      <c r="AX521" s="11" t="s">
        <v>70</v>
      </c>
      <c r="AY521" s="195" t="s">
        <v>132</v>
      </c>
    </row>
    <row r="522" spans="2:65" s="11" customFormat="1">
      <c r="B522" s="185"/>
      <c r="C522" s="186"/>
      <c r="D522" s="187" t="s">
        <v>140</v>
      </c>
      <c r="E522" s="188" t="s">
        <v>1</v>
      </c>
      <c r="F522" s="189" t="s">
        <v>166</v>
      </c>
      <c r="G522" s="186"/>
      <c r="H522" s="188" t="s">
        <v>1</v>
      </c>
      <c r="I522" s="190"/>
      <c r="J522" s="186"/>
      <c r="K522" s="186"/>
      <c r="L522" s="191"/>
      <c r="M522" s="192"/>
      <c r="N522" s="193"/>
      <c r="O522" s="193"/>
      <c r="P522" s="193"/>
      <c r="Q522" s="193"/>
      <c r="R522" s="193"/>
      <c r="S522" s="193"/>
      <c r="T522" s="194"/>
      <c r="AT522" s="195" t="s">
        <v>140</v>
      </c>
      <c r="AU522" s="195" t="s">
        <v>80</v>
      </c>
      <c r="AV522" s="11" t="s">
        <v>78</v>
      </c>
      <c r="AW522" s="11" t="s">
        <v>32</v>
      </c>
      <c r="AX522" s="11" t="s">
        <v>70</v>
      </c>
      <c r="AY522" s="195" t="s">
        <v>132</v>
      </c>
    </row>
    <row r="523" spans="2:65" s="12" customFormat="1">
      <c r="B523" s="196"/>
      <c r="C523" s="197"/>
      <c r="D523" s="187" t="s">
        <v>140</v>
      </c>
      <c r="E523" s="198" t="s">
        <v>1</v>
      </c>
      <c r="F523" s="199" t="s">
        <v>514</v>
      </c>
      <c r="G523" s="197"/>
      <c r="H523" s="200">
        <v>3.75</v>
      </c>
      <c r="I523" s="201"/>
      <c r="J523" s="197"/>
      <c r="K523" s="197"/>
      <c r="L523" s="202"/>
      <c r="M523" s="203"/>
      <c r="N523" s="204"/>
      <c r="O523" s="204"/>
      <c r="P523" s="204"/>
      <c r="Q523" s="204"/>
      <c r="R523" s="204"/>
      <c r="S523" s="204"/>
      <c r="T523" s="205"/>
      <c r="AT523" s="206" t="s">
        <v>140</v>
      </c>
      <c r="AU523" s="206" t="s">
        <v>80</v>
      </c>
      <c r="AV523" s="12" t="s">
        <v>80</v>
      </c>
      <c r="AW523" s="12" t="s">
        <v>32</v>
      </c>
      <c r="AX523" s="12" t="s">
        <v>70</v>
      </c>
      <c r="AY523" s="206" t="s">
        <v>132</v>
      </c>
    </row>
    <row r="524" spans="2:65" s="11" customFormat="1">
      <c r="B524" s="185"/>
      <c r="C524" s="186"/>
      <c r="D524" s="187" t="s">
        <v>140</v>
      </c>
      <c r="E524" s="188" t="s">
        <v>1</v>
      </c>
      <c r="F524" s="189" t="s">
        <v>236</v>
      </c>
      <c r="G524" s="186"/>
      <c r="H524" s="188" t="s">
        <v>1</v>
      </c>
      <c r="I524" s="190"/>
      <c r="J524" s="186"/>
      <c r="K524" s="186"/>
      <c r="L524" s="191"/>
      <c r="M524" s="192"/>
      <c r="N524" s="193"/>
      <c r="O524" s="193"/>
      <c r="P524" s="193"/>
      <c r="Q524" s="193"/>
      <c r="R524" s="193"/>
      <c r="S524" s="193"/>
      <c r="T524" s="194"/>
      <c r="AT524" s="195" t="s">
        <v>140</v>
      </c>
      <c r="AU524" s="195" t="s">
        <v>80</v>
      </c>
      <c r="AV524" s="11" t="s">
        <v>78</v>
      </c>
      <c r="AW524" s="11" t="s">
        <v>32</v>
      </c>
      <c r="AX524" s="11" t="s">
        <v>70</v>
      </c>
      <c r="AY524" s="195" t="s">
        <v>132</v>
      </c>
    </row>
    <row r="525" spans="2:65" s="12" customFormat="1">
      <c r="B525" s="196"/>
      <c r="C525" s="197"/>
      <c r="D525" s="187" t="s">
        <v>140</v>
      </c>
      <c r="E525" s="198" t="s">
        <v>1</v>
      </c>
      <c r="F525" s="199" t="s">
        <v>515</v>
      </c>
      <c r="G525" s="197"/>
      <c r="H525" s="200">
        <v>17.850000000000001</v>
      </c>
      <c r="I525" s="201"/>
      <c r="J525" s="197"/>
      <c r="K525" s="197"/>
      <c r="L525" s="202"/>
      <c r="M525" s="203"/>
      <c r="N525" s="204"/>
      <c r="O525" s="204"/>
      <c r="P525" s="204"/>
      <c r="Q525" s="204"/>
      <c r="R525" s="204"/>
      <c r="S525" s="204"/>
      <c r="T525" s="205"/>
      <c r="AT525" s="206" t="s">
        <v>140</v>
      </c>
      <c r="AU525" s="206" t="s">
        <v>80</v>
      </c>
      <c r="AV525" s="12" t="s">
        <v>80</v>
      </c>
      <c r="AW525" s="12" t="s">
        <v>32</v>
      </c>
      <c r="AX525" s="12" t="s">
        <v>70</v>
      </c>
      <c r="AY525" s="206" t="s">
        <v>132</v>
      </c>
    </row>
    <row r="526" spans="2:65" s="11" customFormat="1">
      <c r="B526" s="185"/>
      <c r="C526" s="186"/>
      <c r="D526" s="187" t="s">
        <v>140</v>
      </c>
      <c r="E526" s="188" t="s">
        <v>1</v>
      </c>
      <c r="F526" s="189" t="s">
        <v>172</v>
      </c>
      <c r="G526" s="186"/>
      <c r="H526" s="188" t="s">
        <v>1</v>
      </c>
      <c r="I526" s="190"/>
      <c r="J526" s="186"/>
      <c r="K526" s="186"/>
      <c r="L526" s="191"/>
      <c r="M526" s="192"/>
      <c r="N526" s="193"/>
      <c r="O526" s="193"/>
      <c r="P526" s="193"/>
      <c r="Q526" s="193"/>
      <c r="R526" s="193"/>
      <c r="S526" s="193"/>
      <c r="T526" s="194"/>
      <c r="AT526" s="195" t="s">
        <v>140</v>
      </c>
      <c r="AU526" s="195" t="s">
        <v>80</v>
      </c>
      <c r="AV526" s="11" t="s">
        <v>78</v>
      </c>
      <c r="AW526" s="11" t="s">
        <v>32</v>
      </c>
      <c r="AX526" s="11" t="s">
        <v>70</v>
      </c>
      <c r="AY526" s="195" t="s">
        <v>132</v>
      </c>
    </row>
    <row r="527" spans="2:65" s="12" customFormat="1">
      <c r="B527" s="196"/>
      <c r="C527" s="197"/>
      <c r="D527" s="187" t="s">
        <v>140</v>
      </c>
      <c r="E527" s="198" t="s">
        <v>1</v>
      </c>
      <c r="F527" s="199" t="s">
        <v>516</v>
      </c>
      <c r="G527" s="197"/>
      <c r="H527" s="200">
        <v>1.8</v>
      </c>
      <c r="I527" s="201"/>
      <c r="J527" s="197"/>
      <c r="K527" s="197"/>
      <c r="L527" s="202"/>
      <c r="M527" s="203"/>
      <c r="N527" s="204"/>
      <c r="O527" s="204"/>
      <c r="P527" s="204"/>
      <c r="Q527" s="204"/>
      <c r="R527" s="204"/>
      <c r="S527" s="204"/>
      <c r="T527" s="205"/>
      <c r="AT527" s="206" t="s">
        <v>140</v>
      </c>
      <c r="AU527" s="206" t="s">
        <v>80</v>
      </c>
      <c r="AV527" s="12" t="s">
        <v>80</v>
      </c>
      <c r="AW527" s="12" t="s">
        <v>32</v>
      </c>
      <c r="AX527" s="12" t="s">
        <v>70</v>
      </c>
      <c r="AY527" s="206" t="s">
        <v>132</v>
      </c>
    </row>
    <row r="528" spans="2:65" s="13" customFormat="1">
      <c r="B528" s="207"/>
      <c r="C528" s="208"/>
      <c r="D528" s="187" t="s">
        <v>140</v>
      </c>
      <c r="E528" s="209" t="s">
        <v>1</v>
      </c>
      <c r="F528" s="210" t="s">
        <v>143</v>
      </c>
      <c r="G528" s="208"/>
      <c r="H528" s="211">
        <v>23.4</v>
      </c>
      <c r="I528" s="212"/>
      <c r="J528" s="208"/>
      <c r="K528" s="208"/>
      <c r="L528" s="213"/>
      <c r="M528" s="214"/>
      <c r="N528" s="215"/>
      <c r="O528" s="215"/>
      <c r="P528" s="215"/>
      <c r="Q528" s="215"/>
      <c r="R528" s="215"/>
      <c r="S528" s="215"/>
      <c r="T528" s="216"/>
      <c r="AT528" s="217" t="s">
        <v>140</v>
      </c>
      <c r="AU528" s="217" t="s">
        <v>80</v>
      </c>
      <c r="AV528" s="13" t="s">
        <v>138</v>
      </c>
      <c r="AW528" s="13" t="s">
        <v>32</v>
      </c>
      <c r="AX528" s="13" t="s">
        <v>78</v>
      </c>
      <c r="AY528" s="217" t="s">
        <v>132</v>
      </c>
    </row>
    <row r="529" spans="2:65" s="10" customFormat="1" ht="22.95" customHeight="1">
      <c r="B529" s="157"/>
      <c r="C529" s="158"/>
      <c r="D529" s="159" t="s">
        <v>69</v>
      </c>
      <c r="E529" s="171" t="s">
        <v>517</v>
      </c>
      <c r="F529" s="171" t="s">
        <v>1427</v>
      </c>
      <c r="G529" s="158"/>
      <c r="H529" s="158"/>
      <c r="I529" s="161"/>
      <c r="J529" s="172">
        <f>BK529</f>
        <v>0</v>
      </c>
      <c r="K529" s="158"/>
      <c r="L529" s="163"/>
      <c r="M529" s="164"/>
      <c r="N529" s="165"/>
      <c r="O529" s="165"/>
      <c r="P529" s="166">
        <f>SUM(P530:P534)</f>
        <v>0</v>
      </c>
      <c r="Q529" s="165"/>
      <c r="R529" s="166">
        <f>SUM(R530:R534)</f>
        <v>0</v>
      </c>
      <c r="S529" s="165"/>
      <c r="T529" s="167">
        <f>SUM(T530:T534)</f>
        <v>0</v>
      </c>
      <c r="AR529" s="168" t="s">
        <v>78</v>
      </c>
      <c r="AT529" s="169" t="s">
        <v>69</v>
      </c>
      <c r="AU529" s="169" t="s">
        <v>78</v>
      </c>
      <c r="AY529" s="168" t="s">
        <v>132</v>
      </c>
      <c r="BK529" s="170">
        <f>SUM(BK530:BK534)</f>
        <v>0</v>
      </c>
    </row>
    <row r="530" spans="2:65" s="1" customFormat="1" ht="16.5" customHeight="1">
      <c r="B530" s="33"/>
      <c r="C530" s="173" t="s">
        <v>518</v>
      </c>
      <c r="D530" s="173" t="s">
        <v>133</v>
      </c>
      <c r="E530" s="174" t="s">
        <v>519</v>
      </c>
      <c r="F530" s="175" t="s">
        <v>520</v>
      </c>
      <c r="G530" s="176" t="s">
        <v>521</v>
      </c>
      <c r="H530" s="177">
        <v>9</v>
      </c>
      <c r="I530" s="178"/>
      <c r="J530" s="179">
        <f>ROUND(I530*H530,2)</f>
        <v>0</v>
      </c>
      <c r="K530" s="175" t="s">
        <v>1</v>
      </c>
      <c r="L530" s="37"/>
      <c r="M530" s="180" t="s">
        <v>1</v>
      </c>
      <c r="N530" s="181" t="s">
        <v>41</v>
      </c>
      <c r="O530" s="59"/>
      <c r="P530" s="182">
        <f>O530*H530</f>
        <v>0</v>
      </c>
      <c r="Q530" s="182">
        <v>0</v>
      </c>
      <c r="R530" s="182">
        <f>Q530*H530</f>
        <v>0</v>
      </c>
      <c r="S530" s="182">
        <v>0</v>
      </c>
      <c r="T530" s="183">
        <f>S530*H530</f>
        <v>0</v>
      </c>
      <c r="AR530" s="16" t="s">
        <v>138</v>
      </c>
      <c r="AT530" s="16" t="s">
        <v>133</v>
      </c>
      <c r="AU530" s="16" t="s">
        <v>80</v>
      </c>
      <c r="AY530" s="16" t="s">
        <v>132</v>
      </c>
      <c r="BE530" s="184">
        <f>IF(N530="základní",J530,0)</f>
        <v>0</v>
      </c>
      <c r="BF530" s="184">
        <f>IF(N530="snížená",J530,0)</f>
        <v>0</v>
      </c>
      <c r="BG530" s="184">
        <f>IF(N530="zákl. přenesená",J530,0)</f>
        <v>0</v>
      </c>
      <c r="BH530" s="184">
        <f>IF(N530="sníž. přenesená",J530,0)</f>
        <v>0</v>
      </c>
      <c r="BI530" s="184">
        <f>IF(N530="nulová",J530,0)</f>
        <v>0</v>
      </c>
      <c r="BJ530" s="16" t="s">
        <v>78</v>
      </c>
      <c r="BK530" s="184">
        <f>ROUND(I530*H530,2)</f>
        <v>0</v>
      </c>
      <c r="BL530" s="16" t="s">
        <v>138</v>
      </c>
      <c r="BM530" s="16" t="s">
        <v>522</v>
      </c>
    </row>
    <row r="531" spans="2:65" s="12" customFormat="1">
      <c r="B531" s="196"/>
      <c r="C531" s="197"/>
      <c r="D531" s="187" t="s">
        <v>140</v>
      </c>
      <c r="E531" s="198" t="s">
        <v>1</v>
      </c>
      <c r="F531" s="199" t="s">
        <v>523</v>
      </c>
      <c r="G531" s="197"/>
      <c r="H531" s="200">
        <v>4</v>
      </c>
      <c r="I531" s="201"/>
      <c r="J531" s="197"/>
      <c r="K531" s="197"/>
      <c r="L531" s="202"/>
      <c r="M531" s="203"/>
      <c r="N531" s="204"/>
      <c r="O531" s="204"/>
      <c r="P531" s="204"/>
      <c r="Q531" s="204"/>
      <c r="R531" s="204"/>
      <c r="S531" s="204"/>
      <c r="T531" s="205"/>
      <c r="AT531" s="206" t="s">
        <v>140</v>
      </c>
      <c r="AU531" s="206" t="s">
        <v>80</v>
      </c>
      <c r="AV531" s="12" t="s">
        <v>80</v>
      </c>
      <c r="AW531" s="12" t="s">
        <v>32</v>
      </c>
      <c r="AX531" s="12" t="s">
        <v>70</v>
      </c>
      <c r="AY531" s="206" t="s">
        <v>132</v>
      </c>
    </row>
    <row r="532" spans="2:65" s="12" customFormat="1">
      <c r="B532" s="196"/>
      <c r="C532" s="197"/>
      <c r="D532" s="187" t="s">
        <v>140</v>
      </c>
      <c r="E532" s="198" t="s">
        <v>1</v>
      </c>
      <c r="F532" s="199" t="s">
        <v>524</v>
      </c>
      <c r="G532" s="197"/>
      <c r="H532" s="200">
        <v>4</v>
      </c>
      <c r="I532" s="201"/>
      <c r="J532" s="197"/>
      <c r="K532" s="197"/>
      <c r="L532" s="202"/>
      <c r="M532" s="203"/>
      <c r="N532" s="204"/>
      <c r="O532" s="204"/>
      <c r="P532" s="204"/>
      <c r="Q532" s="204"/>
      <c r="R532" s="204"/>
      <c r="S532" s="204"/>
      <c r="T532" s="205"/>
      <c r="AT532" s="206" t="s">
        <v>140</v>
      </c>
      <c r="AU532" s="206" t="s">
        <v>80</v>
      </c>
      <c r="AV532" s="12" t="s">
        <v>80</v>
      </c>
      <c r="AW532" s="12" t="s">
        <v>32</v>
      </c>
      <c r="AX532" s="12" t="s">
        <v>70</v>
      </c>
      <c r="AY532" s="206" t="s">
        <v>132</v>
      </c>
    </row>
    <row r="533" spans="2:65" s="12" customFormat="1">
      <c r="B533" s="196"/>
      <c r="C533" s="197"/>
      <c r="D533" s="187" t="s">
        <v>140</v>
      </c>
      <c r="E533" s="198" t="s">
        <v>1</v>
      </c>
      <c r="F533" s="199" t="s">
        <v>525</v>
      </c>
      <c r="G533" s="197"/>
      <c r="H533" s="200">
        <v>1</v>
      </c>
      <c r="I533" s="201"/>
      <c r="J533" s="197"/>
      <c r="K533" s="197"/>
      <c r="L533" s="202"/>
      <c r="M533" s="203"/>
      <c r="N533" s="204"/>
      <c r="O533" s="204"/>
      <c r="P533" s="204"/>
      <c r="Q533" s="204"/>
      <c r="R533" s="204"/>
      <c r="S533" s="204"/>
      <c r="T533" s="205"/>
      <c r="AT533" s="206" t="s">
        <v>140</v>
      </c>
      <c r="AU533" s="206" t="s">
        <v>80</v>
      </c>
      <c r="AV533" s="12" t="s">
        <v>80</v>
      </c>
      <c r="AW533" s="12" t="s">
        <v>32</v>
      </c>
      <c r="AX533" s="12" t="s">
        <v>70</v>
      </c>
      <c r="AY533" s="206" t="s">
        <v>132</v>
      </c>
    </row>
    <row r="534" spans="2:65" s="13" customFormat="1">
      <c r="B534" s="207"/>
      <c r="C534" s="208"/>
      <c r="D534" s="187" t="s">
        <v>140</v>
      </c>
      <c r="E534" s="209" t="s">
        <v>1</v>
      </c>
      <c r="F534" s="210" t="s">
        <v>143</v>
      </c>
      <c r="G534" s="208"/>
      <c r="H534" s="211">
        <v>9</v>
      </c>
      <c r="I534" s="212"/>
      <c r="J534" s="208"/>
      <c r="K534" s="208"/>
      <c r="L534" s="213"/>
      <c r="M534" s="214"/>
      <c r="N534" s="215"/>
      <c r="O534" s="215"/>
      <c r="P534" s="215"/>
      <c r="Q534" s="215"/>
      <c r="R534" s="215"/>
      <c r="S534" s="215"/>
      <c r="T534" s="216"/>
      <c r="AT534" s="217" t="s">
        <v>140</v>
      </c>
      <c r="AU534" s="217" t="s">
        <v>80</v>
      </c>
      <c r="AV534" s="13" t="s">
        <v>138</v>
      </c>
      <c r="AW534" s="13" t="s">
        <v>32</v>
      </c>
      <c r="AX534" s="13" t="s">
        <v>78</v>
      </c>
      <c r="AY534" s="217" t="s">
        <v>132</v>
      </c>
    </row>
    <row r="535" spans="2:65" s="10" customFormat="1" ht="22.95" customHeight="1">
      <c r="B535" s="157"/>
      <c r="C535" s="158"/>
      <c r="D535" s="159" t="s">
        <v>69</v>
      </c>
      <c r="E535" s="171" t="s">
        <v>526</v>
      </c>
      <c r="F535" s="171" t="s">
        <v>1428</v>
      </c>
      <c r="G535" s="158"/>
      <c r="H535" s="158"/>
      <c r="I535" s="161"/>
      <c r="J535" s="172">
        <f>BK535</f>
        <v>0</v>
      </c>
      <c r="K535" s="158"/>
      <c r="L535" s="163"/>
      <c r="M535" s="164"/>
      <c r="N535" s="165"/>
      <c r="O535" s="165"/>
      <c r="P535" s="166">
        <f>SUM(P536:P564)</f>
        <v>0</v>
      </c>
      <c r="Q535" s="165"/>
      <c r="R535" s="166">
        <f>SUM(R536:R564)</f>
        <v>0</v>
      </c>
      <c r="S535" s="165"/>
      <c r="T535" s="167">
        <f>SUM(T536:T564)</f>
        <v>0</v>
      </c>
      <c r="AR535" s="168" t="s">
        <v>78</v>
      </c>
      <c r="AT535" s="169" t="s">
        <v>69</v>
      </c>
      <c r="AU535" s="169" t="s">
        <v>78</v>
      </c>
      <c r="AY535" s="168" t="s">
        <v>132</v>
      </c>
      <c r="BK535" s="170">
        <f>SUM(BK536:BK564)</f>
        <v>0</v>
      </c>
    </row>
    <row r="536" spans="2:65" s="1" customFormat="1" ht="16.5" customHeight="1">
      <c r="B536" s="33"/>
      <c r="C536" s="173" t="s">
        <v>527</v>
      </c>
      <c r="D536" s="173" t="s">
        <v>133</v>
      </c>
      <c r="E536" s="174" t="s">
        <v>528</v>
      </c>
      <c r="F536" s="175" t="s">
        <v>529</v>
      </c>
      <c r="G536" s="176" t="s">
        <v>461</v>
      </c>
      <c r="H536" s="177">
        <v>1</v>
      </c>
      <c r="I536" s="178"/>
      <c r="J536" s="179">
        <f>ROUND(I536*H536,2)</f>
        <v>0</v>
      </c>
      <c r="K536" s="175" t="s">
        <v>1</v>
      </c>
      <c r="L536" s="37"/>
      <c r="M536" s="180" t="s">
        <v>1</v>
      </c>
      <c r="N536" s="181" t="s">
        <v>41</v>
      </c>
      <c r="O536" s="59"/>
      <c r="P536" s="182">
        <f>O536*H536</f>
        <v>0</v>
      </c>
      <c r="Q536" s="182">
        <v>0</v>
      </c>
      <c r="R536" s="182">
        <f>Q536*H536</f>
        <v>0</v>
      </c>
      <c r="S536" s="182">
        <v>0</v>
      </c>
      <c r="T536" s="183">
        <f>S536*H536</f>
        <v>0</v>
      </c>
      <c r="AR536" s="16" t="s">
        <v>138</v>
      </c>
      <c r="AT536" s="16" t="s">
        <v>133</v>
      </c>
      <c r="AU536" s="16" t="s">
        <v>80</v>
      </c>
      <c r="AY536" s="16" t="s">
        <v>132</v>
      </c>
      <c r="BE536" s="184">
        <f>IF(N536="základní",J536,0)</f>
        <v>0</v>
      </c>
      <c r="BF536" s="184">
        <f>IF(N536="snížená",J536,0)</f>
        <v>0</v>
      </c>
      <c r="BG536" s="184">
        <f>IF(N536="zákl. přenesená",J536,0)</f>
        <v>0</v>
      </c>
      <c r="BH536" s="184">
        <f>IF(N536="sníž. přenesená",J536,0)</f>
        <v>0</v>
      </c>
      <c r="BI536" s="184">
        <f>IF(N536="nulová",J536,0)</f>
        <v>0</v>
      </c>
      <c r="BJ536" s="16" t="s">
        <v>78</v>
      </c>
      <c r="BK536" s="184">
        <f>ROUND(I536*H536,2)</f>
        <v>0</v>
      </c>
      <c r="BL536" s="16" t="s">
        <v>138</v>
      </c>
      <c r="BM536" s="16" t="s">
        <v>530</v>
      </c>
    </row>
    <row r="537" spans="2:65" s="1" customFormat="1" ht="16.5" customHeight="1">
      <c r="B537" s="33"/>
      <c r="C537" s="173" t="s">
        <v>531</v>
      </c>
      <c r="D537" s="173" t="s">
        <v>133</v>
      </c>
      <c r="E537" s="174" t="s">
        <v>532</v>
      </c>
      <c r="F537" s="175" t="s">
        <v>533</v>
      </c>
      <c r="G537" s="176" t="s">
        <v>136</v>
      </c>
      <c r="H537" s="177">
        <v>1176.8800000000001</v>
      </c>
      <c r="I537" s="178"/>
      <c r="J537" s="179">
        <f>ROUND(I537*H537,2)</f>
        <v>0</v>
      </c>
      <c r="K537" s="175" t="s">
        <v>137</v>
      </c>
      <c r="L537" s="37"/>
      <c r="M537" s="180" t="s">
        <v>1</v>
      </c>
      <c r="N537" s="181" t="s">
        <v>41</v>
      </c>
      <c r="O537" s="59"/>
      <c r="P537" s="182">
        <f>O537*H537</f>
        <v>0</v>
      </c>
      <c r="Q537" s="182">
        <v>0</v>
      </c>
      <c r="R537" s="182">
        <f>Q537*H537</f>
        <v>0</v>
      </c>
      <c r="S537" s="182">
        <v>0</v>
      </c>
      <c r="T537" s="183">
        <f>S537*H537</f>
        <v>0</v>
      </c>
      <c r="AR537" s="16" t="s">
        <v>138</v>
      </c>
      <c r="AT537" s="16" t="s">
        <v>133</v>
      </c>
      <c r="AU537" s="16" t="s">
        <v>80</v>
      </c>
      <c r="AY537" s="16" t="s">
        <v>132</v>
      </c>
      <c r="BE537" s="184">
        <f>IF(N537="základní",J537,0)</f>
        <v>0</v>
      </c>
      <c r="BF537" s="184">
        <f>IF(N537="snížená",J537,0)</f>
        <v>0</v>
      </c>
      <c r="BG537" s="184">
        <f>IF(N537="zákl. přenesená",J537,0)</f>
        <v>0</v>
      </c>
      <c r="BH537" s="184">
        <f>IF(N537="sníž. přenesená",J537,0)</f>
        <v>0</v>
      </c>
      <c r="BI537" s="184">
        <f>IF(N537="nulová",J537,0)</f>
        <v>0</v>
      </c>
      <c r="BJ537" s="16" t="s">
        <v>78</v>
      </c>
      <c r="BK537" s="184">
        <f>ROUND(I537*H537,2)</f>
        <v>0</v>
      </c>
      <c r="BL537" s="16" t="s">
        <v>138</v>
      </c>
      <c r="BM537" s="16" t="s">
        <v>534</v>
      </c>
    </row>
    <row r="538" spans="2:65" s="11" customFormat="1">
      <c r="B538" s="185"/>
      <c r="C538" s="186"/>
      <c r="D538" s="187" t="s">
        <v>140</v>
      </c>
      <c r="E538" s="188" t="s">
        <v>1</v>
      </c>
      <c r="F538" s="189" t="s">
        <v>166</v>
      </c>
      <c r="G538" s="186"/>
      <c r="H538" s="188" t="s">
        <v>1</v>
      </c>
      <c r="I538" s="190"/>
      <c r="J538" s="186"/>
      <c r="K538" s="186"/>
      <c r="L538" s="191"/>
      <c r="M538" s="192"/>
      <c r="N538" s="193"/>
      <c r="O538" s="193"/>
      <c r="P538" s="193"/>
      <c r="Q538" s="193"/>
      <c r="R538" s="193"/>
      <c r="S538" s="193"/>
      <c r="T538" s="194"/>
      <c r="AT538" s="195" t="s">
        <v>140</v>
      </c>
      <c r="AU538" s="195" t="s">
        <v>80</v>
      </c>
      <c r="AV538" s="11" t="s">
        <v>78</v>
      </c>
      <c r="AW538" s="11" t="s">
        <v>32</v>
      </c>
      <c r="AX538" s="11" t="s">
        <v>70</v>
      </c>
      <c r="AY538" s="195" t="s">
        <v>132</v>
      </c>
    </row>
    <row r="539" spans="2:65" s="12" customFormat="1">
      <c r="B539" s="196"/>
      <c r="C539" s="197"/>
      <c r="D539" s="187" t="s">
        <v>140</v>
      </c>
      <c r="E539" s="198" t="s">
        <v>1</v>
      </c>
      <c r="F539" s="199" t="s">
        <v>535</v>
      </c>
      <c r="G539" s="197"/>
      <c r="H539" s="200">
        <v>393.43200000000002</v>
      </c>
      <c r="I539" s="201"/>
      <c r="J539" s="197"/>
      <c r="K539" s="197"/>
      <c r="L539" s="202"/>
      <c r="M539" s="203"/>
      <c r="N539" s="204"/>
      <c r="O539" s="204"/>
      <c r="P539" s="204"/>
      <c r="Q539" s="204"/>
      <c r="R539" s="204"/>
      <c r="S539" s="204"/>
      <c r="T539" s="205"/>
      <c r="AT539" s="206" t="s">
        <v>140</v>
      </c>
      <c r="AU539" s="206" t="s">
        <v>80</v>
      </c>
      <c r="AV539" s="12" t="s">
        <v>80</v>
      </c>
      <c r="AW539" s="12" t="s">
        <v>32</v>
      </c>
      <c r="AX539" s="12" t="s">
        <v>70</v>
      </c>
      <c r="AY539" s="206" t="s">
        <v>132</v>
      </c>
    </row>
    <row r="540" spans="2:65" s="12" customFormat="1">
      <c r="B540" s="196"/>
      <c r="C540" s="197"/>
      <c r="D540" s="187" t="s">
        <v>140</v>
      </c>
      <c r="E540" s="198" t="s">
        <v>1</v>
      </c>
      <c r="F540" s="199" t="s">
        <v>536</v>
      </c>
      <c r="G540" s="197"/>
      <c r="H540" s="200">
        <v>57.887999999999998</v>
      </c>
      <c r="I540" s="201"/>
      <c r="J540" s="197"/>
      <c r="K540" s="197"/>
      <c r="L540" s="202"/>
      <c r="M540" s="203"/>
      <c r="N540" s="204"/>
      <c r="O540" s="204"/>
      <c r="P540" s="204"/>
      <c r="Q540" s="204"/>
      <c r="R540" s="204"/>
      <c r="S540" s="204"/>
      <c r="T540" s="205"/>
      <c r="AT540" s="206" t="s">
        <v>140</v>
      </c>
      <c r="AU540" s="206" t="s">
        <v>80</v>
      </c>
      <c r="AV540" s="12" t="s">
        <v>80</v>
      </c>
      <c r="AW540" s="12" t="s">
        <v>32</v>
      </c>
      <c r="AX540" s="12" t="s">
        <v>70</v>
      </c>
      <c r="AY540" s="206" t="s">
        <v>132</v>
      </c>
    </row>
    <row r="541" spans="2:65" s="11" customFormat="1">
      <c r="B541" s="185"/>
      <c r="C541" s="186"/>
      <c r="D541" s="187" t="s">
        <v>140</v>
      </c>
      <c r="E541" s="188" t="s">
        <v>1</v>
      </c>
      <c r="F541" s="189" t="s">
        <v>236</v>
      </c>
      <c r="G541" s="186"/>
      <c r="H541" s="188" t="s">
        <v>1</v>
      </c>
      <c r="I541" s="190"/>
      <c r="J541" s="186"/>
      <c r="K541" s="186"/>
      <c r="L541" s="191"/>
      <c r="M541" s="192"/>
      <c r="N541" s="193"/>
      <c r="O541" s="193"/>
      <c r="P541" s="193"/>
      <c r="Q541" s="193"/>
      <c r="R541" s="193"/>
      <c r="S541" s="193"/>
      <c r="T541" s="194"/>
      <c r="AT541" s="195" t="s">
        <v>140</v>
      </c>
      <c r="AU541" s="195" t="s">
        <v>80</v>
      </c>
      <c r="AV541" s="11" t="s">
        <v>78</v>
      </c>
      <c r="AW541" s="11" t="s">
        <v>32</v>
      </c>
      <c r="AX541" s="11" t="s">
        <v>70</v>
      </c>
      <c r="AY541" s="195" t="s">
        <v>132</v>
      </c>
    </row>
    <row r="542" spans="2:65" s="12" customFormat="1">
      <c r="B542" s="196"/>
      <c r="C542" s="197"/>
      <c r="D542" s="187" t="s">
        <v>140</v>
      </c>
      <c r="E542" s="198" t="s">
        <v>1</v>
      </c>
      <c r="F542" s="199" t="s">
        <v>537</v>
      </c>
      <c r="G542" s="197"/>
      <c r="H542" s="200">
        <v>363.75</v>
      </c>
      <c r="I542" s="201"/>
      <c r="J542" s="197"/>
      <c r="K542" s="197"/>
      <c r="L542" s="202"/>
      <c r="M542" s="203"/>
      <c r="N542" s="204"/>
      <c r="O542" s="204"/>
      <c r="P542" s="204"/>
      <c r="Q542" s="204"/>
      <c r="R542" s="204"/>
      <c r="S542" s="204"/>
      <c r="T542" s="205"/>
      <c r="AT542" s="206" t="s">
        <v>140</v>
      </c>
      <c r="AU542" s="206" t="s">
        <v>80</v>
      </c>
      <c r="AV542" s="12" t="s">
        <v>80</v>
      </c>
      <c r="AW542" s="12" t="s">
        <v>32</v>
      </c>
      <c r="AX542" s="12" t="s">
        <v>70</v>
      </c>
      <c r="AY542" s="206" t="s">
        <v>132</v>
      </c>
    </row>
    <row r="543" spans="2:65" s="11" customFormat="1">
      <c r="B543" s="185"/>
      <c r="C543" s="186"/>
      <c r="D543" s="187" t="s">
        <v>140</v>
      </c>
      <c r="E543" s="188" t="s">
        <v>1</v>
      </c>
      <c r="F543" s="189" t="s">
        <v>169</v>
      </c>
      <c r="G543" s="186"/>
      <c r="H543" s="188" t="s">
        <v>1</v>
      </c>
      <c r="I543" s="190"/>
      <c r="J543" s="186"/>
      <c r="K543" s="186"/>
      <c r="L543" s="191"/>
      <c r="M543" s="192"/>
      <c r="N543" s="193"/>
      <c r="O543" s="193"/>
      <c r="P543" s="193"/>
      <c r="Q543" s="193"/>
      <c r="R543" s="193"/>
      <c r="S543" s="193"/>
      <c r="T543" s="194"/>
      <c r="AT543" s="195" t="s">
        <v>140</v>
      </c>
      <c r="AU543" s="195" t="s">
        <v>80</v>
      </c>
      <c r="AV543" s="11" t="s">
        <v>78</v>
      </c>
      <c r="AW543" s="11" t="s">
        <v>32</v>
      </c>
      <c r="AX543" s="11" t="s">
        <v>70</v>
      </c>
      <c r="AY543" s="195" t="s">
        <v>132</v>
      </c>
    </row>
    <row r="544" spans="2:65" s="12" customFormat="1">
      <c r="B544" s="196"/>
      <c r="C544" s="197"/>
      <c r="D544" s="187" t="s">
        <v>140</v>
      </c>
      <c r="E544" s="198" t="s">
        <v>1</v>
      </c>
      <c r="F544" s="199" t="s">
        <v>538</v>
      </c>
      <c r="G544" s="197"/>
      <c r="H544" s="200">
        <v>180.905</v>
      </c>
      <c r="I544" s="201"/>
      <c r="J544" s="197"/>
      <c r="K544" s="197"/>
      <c r="L544" s="202"/>
      <c r="M544" s="203"/>
      <c r="N544" s="204"/>
      <c r="O544" s="204"/>
      <c r="P544" s="204"/>
      <c r="Q544" s="204"/>
      <c r="R544" s="204"/>
      <c r="S544" s="204"/>
      <c r="T544" s="205"/>
      <c r="AT544" s="206" t="s">
        <v>140</v>
      </c>
      <c r="AU544" s="206" t="s">
        <v>80</v>
      </c>
      <c r="AV544" s="12" t="s">
        <v>80</v>
      </c>
      <c r="AW544" s="12" t="s">
        <v>32</v>
      </c>
      <c r="AX544" s="12" t="s">
        <v>70</v>
      </c>
      <c r="AY544" s="206" t="s">
        <v>132</v>
      </c>
    </row>
    <row r="545" spans="2:65" s="11" customFormat="1">
      <c r="B545" s="185"/>
      <c r="C545" s="186"/>
      <c r="D545" s="187" t="s">
        <v>140</v>
      </c>
      <c r="E545" s="188" t="s">
        <v>1</v>
      </c>
      <c r="F545" s="189" t="s">
        <v>172</v>
      </c>
      <c r="G545" s="186"/>
      <c r="H545" s="188" t="s">
        <v>1</v>
      </c>
      <c r="I545" s="190"/>
      <c r="J545" s="186"/>
      <c r="K545" s="186"/>
      <c r="L545" s="191"/>
      <c r="M545" s="192"/>
      <c r="N545" s="193"/>
      <c r="O545" s="193"/>
      <c r="P545" s="193"/>
      <c r="Q545" s="193"/>
      <c r="R545" s="193"/>
      <c r="S545" s="193"/>
      <c r="T545" s="194"/>
      <c r="AT545" s="195" t="s">
        <v>140</v>
      </c>
      <c r="AU545" s="195" t="s">
        <v>80</v>
      </c>
      <c r="AV545" s="11" t="s">
        <v>78</v>
      </c>
      <c r="AW545" s="11" t="s">
        <v>32</v>
      </c>
      <c r="AX545" s="11" t="s">
        <v>70</v>
      </c>
      <c r="AY545" s="195" t="s">
        <v>132</v>
      </c>
    </row>
    <row r="546" spans="2:65" s="12" customFormat="1">
      <c r="B546" s="196"/>
      <c r="C546" s="197"/>
      <c r="D546" s="187" t="s">
        <v>140</v>
      </c>
      <c r="E546" s="198" t="s">
        <v>1</v>
      </c>
      <c r="F546" s="199" t="s">
        <v>538</v>
      </c>
      <c r="G546" s="197"/>
      <c r="H546" s="200">
        <v>180.905</v>
      </c>
      <c r="I546" s="201"/>
      <c r="J546" s="197"/>
      <c r="K546" s="197"/>
      <c r="L546" s="202"/>
      <c r="M546" s="203"/>
      <c r="N546" s="204"/>
      <c r="O546" s="204"/>
      <c r="P546" s="204"/>
      <c r="Q546" s="204"/>
      <c r="R546" s="204"/>
      <c r="S546" s="204"/>
      <c r="T546" s="205"/>
      <c r="AT546" s="206" t="s">
        <v>140</v>
      </c>
      <c r="AU546" s="206" t="s">
        <v>80</v>
      </c>
      <c r="AV546" s="12" t="s">
        <v>80</v>
      </c>
      <c r="AW546" s="12" t="s">
        <v>32</v>
      </c>
      <c r="AX546" s="12" t="s">
        <v>70</v>
      </c>
      <c r="AY546" s="206" t="s">
        <v>132</v>
      </c>
    </row>
    <row r="547" spans="2:65" s="13" customFormat="1">
      <c r="B547" s="207"/>
      <c r="C547" s="208"/>
      <c r="D547" s="187" t="s">
        <v>140</v>
      </c>
      <c r="E547" s="209" t="s">
        <v>1</v>
      </c>
      <c r="F547" s="210" t="s">
        <v>143</v>
      </c>
      <c r="G547" s="208"/>
      <c r="H547" s="211">
        <v>1176.8800000000001</v>
      </c>
      <c r="I547" s="212"/>
      <c r="J547" s="208"/>
      <c r="K547" s="208"/>
      <c r="L547" s="213"/>
      <c r="M547" s="214"/>
      <c r="N547" s="215"/>
      <c r="O547" s="215"/>
      <c r="P547" s="215"/>
      <c r="Q547" s="215"/>
      <c r="R547" s="215"/>
      <c r="S547" s="215"/>
      <c r="T547" s="216"/>
      <c r="AT547" s="217" t="s">
        <v>140</v>
      </c>
      <c r="AU547" s="217" t="s">
        <v>80</v>
      </c>
      <c r="AV547" s="13" t="s">
        <v>138</v>
      </c>
      <c r="AW547" s="13" t="s">
        <v>32</v>
      </c>
      <c r="AX547" s="13" t="s">
        <v>78</v>
      </c>
      <c r="AY547" s="217" t="s">
        <v>132</v>
      </c>
    </row>
    <row r="548" spans="2:65" s="1" customFormat="1" ht="16.5" customHeight="1">
      <c r="B548" s="33"/>
      <c r="C548" s="173" t="s">
        <v>539</v>
      </c>
      <c r="D548" s="173" t="s">
        <v>133</v>
      </c>
      <c r="E548" s="174" t="s">
        <v>540</v>
      </c>
      <c r="F548" s="175" t="s">
        <v>541</v>
      </c>
      <c r="G548" s="176" t="s">
        <v>136</v>
      </c>
      <c r="H548" s="177">
        <v>105919.2</v>
      </c>
      <c r="I548" s="178"/>
      <c r="J548" s="179">
        <f>ROUND(I548*H548,2)</f>
        <v>0</v>
      </c>
      <c r="K548" s="175" t="s">
        <v>137</v>
      </c>
      <c r="L548" s="37"/>
      <c r="M548" s="180" t="s">
        <v>1</v>
      </c>
      <c r="N548" s="181" t="s">
        <v>41</v>
      </c>
      <c r="O548" s="59"/>
      <c r="P548" s="182">
        <f>O548*H548</f>
        <v>0</v>
      </c>
      <c r="Q548" s="182">
        <v>0</v>
      </c>
      <c r="R548" s="182">
        <f>Q548*H548</f>
        <v>0</v>
      </c>
      <c r="S548" s="182">
        <v>0</v>
      </c>
      <c r="T548" s="183">
        <f>S548*H548</f>
        <v>0</v>
      </c>
      <c r="AR548" s="16" t="s">
        <v>138</v>
      </c>
      <c r="AT548" s="16" t="s">
        <v>133</v>
      </c>
      <c r="AU548" s="16" t="s">
        <v>80</v>
      </c>
      <c r="AY548" s="16" t="s">
        <v>132</v>
      </c>
      <c r="BE548" s="184">
        <f>IF(N548="základní",J548,0)</f>
        <v>0</v>
      </c>
      <c r="BF548" s="184">
        <f>IF(N548="snížená",J548,0)</f>
        <v>0</v>
      </c>
      <c r="BG548" s="184">
        <f>IF(N548="zákl. přenesená",J548,0)</f>
        <v>0</v>
      </c>
      <c r="BH548" s="184">
        <f>IF(N548="sníž. přenesená",J548,0)</f>
        <v>0</v>
      </c>
      <c r="BI548" s="184">
        <f>IF(N548="nulová",J548,0)</f>
        <v>0</v>
      </c>
      <c r="BJ548" s="16" t="s">
        <v>78</v>
      </c>
      <c r="BK548" s="184">
        <f>ROUND(I548*H548,2)</f>
        <v>0</v>
      </c>
      <c r="BL548" s="16" t="s">
        <v>138</v>
      </c>
      <c r="BM548" s="16" t="s">
        <v>542</v>
      </c>
    </row>
    <row r="549" spans="2:65" s="11" customFormat="1">
      <c r="B549" s="185"/>
      <c r="C549" s="186"/>
      <c r="D549" s="187" t="s">
        <v>140</v>
      </c>
      <c r="E549" s="188" t="s">
        <v>1</v>
      </c>
      <c r="F549" s="189" t="s">
        <v>543</v>
      </c>
      <c r="G549" s="186"/>
      <c r="H549" s="188" t="s">
        <v>1</v>
      </c>
      <c r="I549" s="190"/>
      <c r="J549" s="186"/>
      <c r="K549" s="186"/>
      <c r="L549" s="191"/>
      <c r="M549" s="192"/>
      <c r="N549" s="193"/>
      <c r="O549" s="193"/>
      <c r="P549" s="193"/>
      <c r="Q549" s="193"/>
      <c r="R549" s="193"/>
      <c r="S549" s="193"/>
      <c r="T549" s="194"/>
      <c r="AT549" s="195" t="s">
        <v>140</v>
      </c>
      <c r="AU549" s="195" t="s">
        <v>80</v>
      </c>
      <c r="AV549" s="11" t="s">
        <v>78</v>
      </c>
      <c r="AW549" s="11" t="s">
        <v>32</v>
      </c>
      <c r="AX549" s="11" t="s">
        <v>70</v>
      </c>
      <c r="AY549" s="195" t="s">
        <v>132</v>
      </c>
    </row>
    <row r="550" spans="2:65" s="12" customFormat="1">
      <c r="B550" s="196"/>
      <c r="C550" s="197"/>
      <c r="D550" s="187" t="s">
        <v>140</v>
      </c>
      <c r="E550" s="198" t="s">
        <v>1</v>
      </c>
      <c r="F550" s="199" t="s">
        <v>544</v>
      </c>
      <c r="G550" s="197"/>
      <c r="H550" s="200">
        <v>105919.2</v>
      </c>
      <c r="I550" s="201"/>
      <c r="J550" s="197"/>
      <c r="K550" s="197"/>
      <c r="L550" s="202"/>
      <c r="M550" s="203"/>
      <c r="N550" s="204"/>
      <c r="O550" s="204"/>
      <c r="P550" s="204"/>
      <c r="Q550" s="204"/>
      <c r="R550" s="204"/>
      <c r="S550" s="204"/>
      <c r="T550" s="205"/>
      <c r="AT550" s="206" t="s">
        <v>140</v>
      </c>
      <c r="AU550" s="206" t="s">
        <v>80</v>
      </c>
      <c r="AV550" s="12" t="s">
        <v>80</v>
      </c>
      <c r="AW550" s="12" t="s">
        <v>32</v>
      </c>
      <c r="AX550" s="12" t="s">
        <v>70</v>
      </c>
      <c r="AY550" s="206" t="s">
        <v>132</v>
      </c>
    </row>
    <row r="551" spans="2:65" s="13" customFormat="1">
      <c r="B551" s="207"/>
      <c r="C551" s="208"/>
      <c r="D551" s="187" t="s">
        <v>140</v>
      </c>
      <c r="E551" s="209" t="s">
        <v>1</v>
      </c>
      <c r="F551" s="210" t="s">
        <v>143</v>
      </c>
      <c r="G551" s="208"/>
      <c r="H551" s="211">
        <v>105919.2</v>
      </c>
      <c r="I551" s="212"/>
      <c r="J551" s="208"/>
      <c r="K551" s="208"/>
      <c r="L551" s="213"/>
      <c r="M551" s="214"/>
      <c r="N551" s="215"/>
      <c r="O551" s="215"/>
      <c r="P551" s="215"/>
      <c r="Q551" s="215"/>
      <c r="R551" s="215"/>
      <c r="S551" s="215"/>
      <c r="T551" s="216"/>
      <c r="AT551" s="217" t="s">
        <v>140</v>
      </c>
      <c r="AU551" s="217" t="s">
        <v>80</v>
      </c>
      <c r="AV551" s="13" t="s">
        <v>138</v>
      </c>
      <c r="AW551" s="13" t="s">
        <v>32</v>
      </c>
      <c r="AX551" s="13" t="s">
        <v>78</v>
      </c>
      <c r="AY551" s="217" t="s">
        <v>132</v>
      </c>
    </row>
    <row r="552" spans="2:65" s="1" customFormat="1" ht="16.5" customHeight="1">
      <c r="B552" s="33"/>
      <c r="C552" s="173" t="s">
        <v>545</v>
      </c>
      <c r="D552" s="173" t="s">
        <v>133</v>
      </c>
      <c r="E552" s="174" t="s">
        <v>546</v>
      </c>
      <c r="F552" s="175" t="s">
        <v>547</v>
      </c>
      <c r="G552" s="176" t="s">
        <v>136</v>
      </c>
      <c r="H552" s="177">
        <v>1176.8800000000001</v>
      </c>
      <c r="I552" s="178"/>
      <c r="J552" s="179">
        <f>ROUND(I552*H552,2)</f>
        <v>0</v>
      </c>
      <c r="K552" s="175" t="s">
        <v>137</v>
      </c>
      <c r="L552" s="37"/>
      <c r="M552" s="180" t="s">
        <v>1</v>
      </c>
      <c r="N552" s="181" t="s">
        <v>41</v>
      </c>
      <c r="O552" s="59"/>
      <c r="P552" s="182">
        <f>O552*H552</f>
        <v>0</v>
      </c>
      <c r="Q552" s="182">
        <v>0</v>
      </c>
      <c r="R552" s="182">
        <f>Q552*H552</f>
        <v>0</v>
      </c>
      <c r="S552" s="182">
        <v>0</v>
      </c>
      <c r="T552" s="183">
        <f>S552*H552</f>
        <v>0</v>
      </c>
      <c r="AR552" s="16" t="s">
        <v>138</v>
      </c>
      <c r="AT552" s="16" t="s">
        <v>133</v>
      </c>
      <c r="AU552" s="16" t="s">
        <v>80</v>
      </c>
      <c r="AY552" s="16" t="s">
        <v>132</v>
      </c>
      <c r="BE552" s="184">
        <f>IF(N552="základní",J552,0)</f>
        <v>0</v>
      </c>
      <c r="BF552" s="184">
        <f>IF(N552="snížená",J552,0)</f>
        <v>0</v>
      </c>
      <c r="BG552" s="184">
        <f>IF(N552="zákl. přenesená",J552,0)</f>
        <v>0</v>
      </c>
      <c r="BH552" s="184">
        <f>IF(N552="sníž. přenesená",J552,0)</f>
        <v>0</v>
      </c>
      <c r="BI552" s="184">
        <f>IF(N552="nulová",J552,0)</f>
        <v>0</v>
      </c>
      <c r="BJ552" s="16" t="s">
        <v>78</v>
      </c>
      <c r="BK552" s="184">
        <f>ROUND(I552*H552,2)</f>
        <v>0</v>
      </c>
      <c r="BL552" s="16" t="s">
        <v>138</v>
      </c>
      <c r="BM552" s="16" t="s">
        <v>548</v>
      </c>
    </row>
    <row r="553" spans="2:65" s="1" customFormat="1" ht="16.5" customHeight="1">
      <c r="B553" s="33"/>
      <c r="C553" s="173" t="s">
        <v>549</v>
      </c>
      <c r="D553" s="173" t="s">
        <v>133</v>
      </c>
      <c r="E553" s="174" t="s">
        <v>550</v>
      </c>
      <c r="F553" s="175" t="s">
        <v>551</v>
      </c>
      <c r="G553" s="176" t="s">
        <v>136</v>
      </c>
      <c r="H553" s="177">
        <v>1176.8800000000001</v>
      </c>
      <c r="I553" s="178"/>
      <c r="J553" s="179">
        <f>ROUND(I553*H553,2)</f>
        <v>0</v>
      </c>
      <c r="K553" s="175" t="s">
        <v>137</v>
      </c>
      <c r="L553" s="37"/>
      <c r="M553" s="180" t="s">
        <v>1</v>
      </c>
      <c r="N553" s="181" t="s">
        <v>41</v>
      </c>
      <c r="O553" s="59"/>
      <c r="P553" s="182">
        <f>O553*H553</f>
        <v>0</v>
      </c>
      <c r="Q553" s="182">
        <v>0</v>
      </c>
      <c r="R553" s="182">
        <f>Q553*H553</f>
        <v>0</v>
      </c>
      <c r="S553" s="182">
        <v>0</v>
      </c>
      <c r="T553" s="183">
        <f>S553*H553</f>
        <v>0</v>
      </c>
      <c r="AR553" s="16" t="s">
        <v>138</v>
      </c>
      <c r="AT553" s="16" t="s">
        <v>133</v>
      </c>
      <c r="AU553" s="16" t="s">
        <v>80</v>
      </c>
      <c r="AY553" s="16" t="s">
        <v>132</v>
      </c>
      <c r="BE553" s="184">
        <f>IF(N553="základní",J553,0)</f>
        <v>0</v>
      </c>
      <c r="BF553" s="184">
        <f>IF(N553="snížená",J553,0)</f>
        <v>0</v>
      </c>
      <c r="BG553" s="184">
        <f>IF(N553="zákl. přenesená",J553,0)</f>
        <v>0</v>
      </c>
      <c r="BH553" s="184">
        <f>IF(N553="sníž. přenesená",J553,0)</f>
        <v>0</v>
      </c>
      <c r="BI553" s="184">
        <f>IF(N553="nulová",J553,0)</f>
        <v>0</v>
      </c>
      <c r="BJ553" s="16" t="s">
        <v>78</v>
      </c>
      <c r="BK553" s="184">
        <f>ROUND(I553*H553,2)</f>
        <v>0</v>
      </c>
      <c r="BL553" s="16" t="s">
        <v>138</v>
      </c>
      <c r="BM553" s="16" t="s">
        <v>552</v>
      </c>
    </row>
    <row r="554" spans="2:65" s="1" customFormat="1" ht="16.5" customHeight="1">
      <c r="B554" s="33"/>
      <c r="C554" s="173" t="s">
        <v>553</v>
      </c>
      <c r="D554" s="173" t="s">
        <v>133</v>
      </c>
      <c r="E554" s="174" t="s">
        <v>554</v>
      </c>
      <c r="F554" s="175" t="s">
        <v>555</v>
      </c>
      <c r="G554" s="176" t="s">
        <v>136</v>
      </c>
      <c r="H554" s="177">
        <v>105919.2</v>
      </c>
      <c r="I554" s="178"/>
      <c r="J554" s="179">
        <f>ROUND(I554*H554,2)</f>
        <v>0</v>
      </c>
      <c r="K554" s="175" t="s">
        <v>137</v>
      </c>
      <c r="L554" s="37"/>
      <c r="M554" s="180" t="s">
        <v>1</v>
      </c>
      <c r="N554" s="181" t="s">
        <v>41</v>
      </c>
      <c r="O554" s="59"/>
      <c r="P554" s="182">
        <f>O554*H554</f>
        <v>0</v>
      </c>
      <c r="Q554" s="182">
        <v>0</v>
      </c>
      <c r="R554" s="182">
        <f>Q554*H554</f>
        <v>0</v>
      </c>
      <c r="S554" s="182">
        <v>0</v>
      </c>
      <c r="T554" s="183">
        <f>S554*H554</f>
        <v>0</v>
      </c>
      <c r="AR554" s="16" t="s">
        <v>138</v>
      </c>
      <c r="AT554" s="16" t="s">
        <v>133</v>
      </c>
      <c r="AU554" s="16" t="s">
        <v>80</v>
      </c>
      <c r="AY554" s="16" t="s">
        <v>132</v>
      </c>
      <c r="BE554" s="184">
        <f>IF(N554="základní",J554,0)</f>
        <v>0</v>
      </c>
      <c r="BF554" s="184">
        <f>IF(N554="snížená",J554,0)</f>
        <v>0</v>
      </c>
      <c r="BG554" s="184">
        <f>IF(N554="zákl. přenesená",J554,0)</f>
        <v>0</v>
      </c>
      <c r="BH554" s="184">
        <f>IF(N554="sníž. přenesená",J554,0)</f>
        <v>0</v>
      </c>
      <c r="BI554" s="184">
        <f>IF(N554="nulová",J554,0)</f>
        <v>0</v>
      </c>
      <c r="BJ554" s="16" t="s">
        <v>78</v>
      </c>
      <c r="BK554" s="184">
        <f>ROUND(I554*H554,2)</f>
        <v>0</v>
      </c>
      <c r="BL554" s="16" t="s">
        <v>138</v>
      </c>
      <c r="BM554" s="16" t="s">
        <v>556</v>
      </c>
    </row>
    <row r="555" spans="2:65" s="1" customFormat="1" ht="16.5" customHeight="1">
      <c r="B555" s="33"/>
      <c r="C555" s="173" t="s">
        <v>557</v>
      </c>
      <c r="D555" s="173" t="s">
        <v>133</v>
      </c>
      <c r="E555" s="174" t="s">
        <v>558</v>
      </c>
      <c r="F555" s="175" t="s">
        <v>559</v>
      </c>
      <c r="G555" s="176" t="s">
        <v>136</v>
      </c>
      <c r="H555" s="177">
        <v>1176.8800000000001</v>
      </c>
      <c r="I555" s="178"/>
      <c r="J555" s="179">
        <f>ROUND(I555*H555,2)</f>
        <v>0</v>
      </c>
      <c r="K555" s="175" t="s">
        <v>137</v>
      </c>
      <c r="L555" s="37"/>
      <c r="M555" s="180" t="s">
        <v>1</v>
      </c>
      <c r="N555" s="181" t="s">
        <v>41</v>
      </c>
      <c r="O555" s="59"/>
      <c r="P555" s="182">
        <f>O555*H555</f>
        <v>0</v>
      </c>
      <c r="Q555" s="182">
        <v>0</v>
      </c>
      <c r="R555" s="182">
        <f>Q555*H555</f>
        <v>0</v>
      </c>
      <c r="S555" s="182">
        <v>0</v>
      </c>
      <c r="T555" s="183">
        <f>S555*H555</f>
        <v>0</v>
      </c>
      <c r="AR555" s="16" t="s">
        <v>138</v>
      </c>
      <c r="AT555" s="16" t="s">
        <v>133</v>
      </c>
      <c r="AU555" s="16" t="s">
        <v>80</v>
      </c>
      <c r="AY555" s="16" t="s">
        <v>132</v>
      </c>
      <c r="BE555" s="184">
        <f>IF(N555="základní",J555,0)</f>
        <v>0</v>
      </c>
      <c r="BF555" s="184">
        <f>IF(N555="snížená",J555,0)</f>
        <v>0</v>
      </c>
      <c r="BG555" s="184">
        <f>IF(N555="zákl. přenesená",J555,0)</f>
        <v>0</v>
      </c>
      <c r="BH555" s="184">
        <f>IF(N555="sníž. přenesená",J555,0)</f>
        <v>0</v>
      </c>
      <c r="BI555" s="184">
        <f>IF(N555="nulová",J555,0)</f>
        <v>0</v>
      </c>
      <c r="BJ555" s="16" t="s">
        <v>78</v>
      </c>
      <c r="BK555" s="184">
        <f>ROUND(I555*H555,2)</f>
        <v>0</v>
      </c>
      <c r="BL555" s="16" t="s">
        <v>138</v>
      </c>
      <c r="BM555" s="16" t="s">
        <v>560</v>
      </c>
    </row>
    <row r="556" spans="2:65" s="1" customFormat="1" ht="16.5" customHeight="1">
      <c r="B556" s="33"/>
      <c r="C556" s="173" t="s">
        <v>561</v>
      </c>
      <c r="D556" s="173" t="s">
        <v>133</v>
      </c>
      <c r="E556" s="174" t="s">
        <v>562</v>
      </c>
      <c r="F556" s="175" t="s">
        <v>563</v>
      </c>
      <c r="G556" s="176" t="s">
        <v>228</v>
      </c>
      <c r="H556" s="177">
        <v>10</v>
      </c>
      <c r="I556" s="178"/>
      <c r="J556" s="179">
        <f>ROUND(I556*H556,2)</f>
        <v>0</v>
      </c>
      <c r="K556" s="175" t="s">
        <v>137</v>
      </c>
      <c r="L556" s="37"/>
      <c r="M556" s="180" t="s">
        <v>1</v>
      </c>
      <c r="N556" s="181" t="s">
        <v>41</v>
      </c>
      <c r="O556" s="59"/>
      <c r="P556" s="182">
        <f>O556*H556</f>
        <v>0</v>
      </c>
      <c r="Q556" s="182">
        <v>0</v>
      </c>
      <c r="R556" s="182">
        <f>Q556*H556</f>
        <v>0</v>
      </c>
      <c r="S556" s="182">
        <v>0</v>
      </c>
      <c r="T556" s="183">
        <f>S556*H556</f>
        <v>0</v>
      </c>
      <c r="AR556" s="16" t="s">
        <v>138</v>
      </c>
      <c r="AT556" s="16" t="s">
        <v>133</v>
      </c>
      <c r="AU556" s="16" t="s">
        <v>80</v>
      </c>
      <c r="AY556" s="16" t="s">
        <v>132</v>
      </c>
      <c r="BE556" s="184">
        <f>IF(N556="základní",J556,0)</f>
        <v>0</v>
      </c>
      <c r="BF556" s="184">
        <f>IF(N556="snížená",J556,0)</f>
        <v>0</v>
      </c>
      <c r="BG556" s="184">
        <f>IF(N556="zákl. přenesená",J556,0)</f>
        <v>0</v>
      </c>
      <c r="BH556" s="184">
        <f>IF(N556="sníž. přenesená",J556,0)</f>
        <v>0</v>
      </c>
      <c r="BI556" s="184">
        <f>IF(N556="nulová",J556,0)</f>
        <v>0</v>
      </c>
      <c r="BJ556" s="16" t="s">
        <v>78</v>
      </c>
      <c r="BK556" s="184">
        <f>ROUND(I556*H556,2)</f>
        <v>0</v>
      </c>
      <c r="BL556" s="16" t="s">
        <v>138</v>
      </c>
      <c r="BM556" s="16" t="s">
        <v>564</v>
      </c>
    </row>
    <row r="557" spans="2:65" s="12" customFormat="1">
      <c r="B557" s="196"/>
      <c r="C557" s="197"/>
      <c r="D557" s="187" t="s">
        <v>140</v>
      </c>
      <c r="E557" s="198" t="s">
        <v>1</v>
      </c>
      <c r="F557" s="199" t="s">
        <v>565</v>
      </c>
      <c r="G557" s="197"/>
      <c r="H557" s="200">
        <v>6</v>
      </c>
      <c r="I557" s="201"/>
      <c r="J557" s="197"/>
      <c r="K557" s="197"/>
      <c r="L557" s="202"/>
      <c r="M557" s="203"/>
      <c r="N557" s="204"/>
      <c r="O557" s="204"/>
      <c r="P557" s="204"/>
      <c r="Q557" s="204"/>
      <c r="R557" s="204"/>
      <c r="S557" s="204"/>
      <c r="T557" s="205"/>
      <c r="AT557" s="206" t="s">
        <v>140</v>
      </c>
      <c r="AU557" s="206" t="s">
        <v>80</v>
      </c>
      <c r="AV557" s="12" t="s">
        <v>80</v>
      </c>
      <c r="AW557" s="12" t="s">
        <v>32</v>
      </c>
      <c r="AX557" s="12" t="s">
        <v>70</v>
      </c>
      <c r="AY557" s="206" t="s">
        <v>132</v>
      </c>
    </row>
    <row r="558" spans="2:65" s="12" customFormat="1">
      <c r="B558" s="196"/>
      <c r="C558" s="197"/>
      <c r="D558" s="187" t="s">
        <v>140</v>
      </c>
      <c r="E558" s="198" t="s">
        <v>1</v>
      </c>
      <c r="F558" s="199" t="s">
        <v>566</v>
      </c>
      <c r="G558" s="197"/>
      <c r="H558" s="200">
        <v>2</v>
      </c>
      <c r="I558" s="201"/>
      <c r="J558" s="197"/>
      <c r="K558" s="197"/>
      <c r="L558" s="202"/>
      <c r="M558" s="203"/>
      <c r="N558" s="204"/>
      <c r="O558" s="204"/>
      <c r="P558" s="204"/>
      <c r="Q558" s="204"/>
      <c r="R558" s="204"/>
      <c r="S558" s="204"/>
      <c r="T558" s="205"/>
      <c r="AT558" s="206" t="s">
        <v>140</v>
      </c>
      <c r="AU558" s="206" t="s">
        <v>80</v>
      </c>
      <c r="AV558" s="12" t="s">
        <v>80</v>
      </c>
      <c r="AW558" s="12" t="s">
        <v>32</v>
      </c>
      <c r="AX558" s="12" t="s">
        <v>70</v>
      </c>
      <c r="AY558" s="206" t="s">
        <v>132</v>
      </c>
    </row>
    <row r="559" spans="2:65" s="12" customFormat="1">
      <c r="B559" s="196"/>
      <c r="C559" s="197"/>
      <c r="D559" s="187" t="s">
        <v>140</v>
      </c>
      <c r="E559" s="198" t="s">
        <v>1</v>
      </c>
      <c r="F559" s="199" t="s">
        <v>567</v>
      </c>
      <c r="G559" s="197"/>
      <c r="H559" s="200">
        <v>2</v>
      </c>
      <c r="I559" s="201"/>
      <c r="J559" s="197"/>
      <c r="K559" s="197"/>
      <c r="L559" s="202"/>
      <c r="M559" s="203"/>
      <c r="N559" s="204"/>
      <c r="O559" s="204"/>
      <c r="P559" s="204"/>
      <c r="Q559" s="204"/>
      <c r="R559" s="204"/>
      <c r="S559" s="204"/>
      <c r="T559" s="205"/>
      <c r="AT559" s="206" t="s">
        <v>140</v>
      </c>
      <c r="AU559" s="206" t="s">
        <v>80</v>
      </c>
      <c r="AV559" s="12" t="s">
        <v>80</v>
      </c>
      <c r="AW559" s="12" t="s">
        <v>32</v>
      </c>
      <c r="AX559" s="12" t="s">
        <v>70</v>
      </c>
      <c r="AY559" s="206" t="s">
        <v>132</v>
      </c>
    </row>
    <row r="560" spans="2:65" s="13" customFormat="1">
      <c r="B560" s="207"/>
      <c r="C560" s="208"/>
      <c r="D560" s="187" t="s">
        <v>140</v>
      </c>
      <c r="E560" s="209" t="s">
        <v>1</v>
      </c>
      <c r="F560" s="210" t="s">
        <v>143</v>
      </c>
      <c r="G560" s="208"/>
      <c r="H560" s="211">
        <v>10</v>
      </c>
      <c r="I560" s="212"/>
      <c r="J560" s="208"/>
      <c r="K560" s="208"/>
      <c r="L560" s="213"/>
      <c r="M560" s="214"/>
      <c r="N560" s="215"/>
      <c r="O560" s="215"/>
      <c r="P560" s="215"/>
      <c r="Q560" s="215"/>
      <c r="R560" s="215"/>
      <c r="S560" s="215"/>
      <c r="T560" s="216"/>
      <c r="AT560" s="217" t="s">
        <v>140</v>
      </c>
      <c r="AU560" s="217" t="s">
        <v>80</v>
      </c>
      <c r="AV560" s="13" t="s">
        <v>138</v>
      </c>
      <c r="AW560" s="13" t="s">
        <v>32</v>
      </c>
      <c r="AX560" s="13" t="s">
        <v>78</v>
      </c>
      <c r="AY560" s="217" t="s">
        <v>132</v>
      </c>
    </row>
    <row r="561" spans="2:65" s="1" customFormat="1" ht="16.5" customHeight="1">
      <c r="B561" s="33"/>
      <c r="C561" s="173" t="s">
        <v>568</v>
      </c>
      <c r="D561" s="173" t="s">
        <v>133</v>
      </c>
      <c r="E561" s="174" t="s">
        <v>569</v>
      </c>
      <c r="F561" s="175" t="s">
        <v>570</v>
      </c>
      <c r="G561" s="176" t="s">
        <v>228</v>
      </c>
      <c r="H561" s="177">
        <v>900</v>
      </c>
      <c r="I561" s="178"/>
      <c r="J561" s="179">
        <f>ROUND(I561*H561,2)</f>
        <v>0</v>
      </c>
      <c r="K561" s="175" t="s">
        <v>137</v>
      </c>
      <c r="L561" s="37"/>
      <c r="M561" s="180" t="s">
        <v>1</v>
      </c>
      <c r="N561" s="181" t="s">
        <v>41</v>
      </c>
      <c r="O561" s="59"/>
      <c r="P561" s="182">
        <f>O561*H561</f>
        <v>0</v>
      </c>
      <c r="Q561" s="182">
        <v>0</v>
      </c>
      <c r="R561" s="182">
        <f>Q561*H561</f>
        <v>0</v>
      </c>
      <c r="S561" s="182">
        <v>0</v>
      </c>
      <c r="T561" s="183">
        <f>S561*H561</f>
        <v>0</v>
      </c>
      <c r="AR561" s="16" t="s">
        <v>138</v>
      </c>
      <c r="AT561" s="16" t="s">
        <v>133</v>
      </c>
      <c r="AU561" s="16" t="s">
        <v>80</v>
      </c>
      <c r="AY561" s="16" t="s">
        <v>132</v>
      </c>
      <c r="BE561" s="184">
        <f>IF(N561="základní",J561,0)</f>
        <v>0</v>
      </c>
      <c r="BF561" s="184">
        <f>IF(N561="snížená",J561,0)</f>
        <v>0</v>
      </c>
      <c r="BG561" s="184">
        <f>IF(N561="zákl. přenesená",J561,0)</f>
        <v>0</v>
      </c>
      <c r="BH561" s="184">
        <f>IF(N561="sníž. přenesená",J561,0)</f>
        <v>0</v>
      </c>
      <c r="BI561" s="184">
        <f>IF(N561="nulová",J561,0)</f>
        <v>0</v>
      </c>
      <c r="BJ561" s="16" t="s">
        <v>78</v>
      </c>
      <c r="BK561" s="184">
        <f>ROUND(I561*H561,2)</f>
        <v>0</v>
      </c>
      <c r="BL561" s="16" t="s">
        <v>138</v>
      </c>
      <c r="BM561" s="16" t="s">
        <v>571</v>
      </c>
    </row>
    <row r="562" spans="2:65" s="12" customFormat="1">
      <c r="B562" s="196"/>
      <c r="C562" s="197"/>
      <c r="D562" s="187" t="s">
        <v>140</v>
      </c>
      <c r="E562" s="198" t="s">
        <v>1</v>
      </c>
      <c r="F562" s="199" t="s">
        <v>572</v>
      </c>
      <c r="G562" s="197"/>
      <c r="H562" s="200">
        <v>900</v>
      </c>
      <c r="I562" s="201"/>
      <c r="J562" s="197"/>
      <c r="K562" s="197"/>
      <c r="L562" s="202"/>
      <c r="M562" s="203"/>
      <c r="N562" s="204"/>
      <c r="O562" s="204"/>
      <c r="P562" s="204"/>
      <c r="Q562" s="204"/>
      <c r="R562" s="204"/>
      <c r="S562" s="204"/>
      <c r="T562" s="205"/>
      <c r="AT562" s="206" t="s">
        <v>140</v>
      </c>
      <c r="AU562" s="206" t="s">
        <v>80</v>
      </c>
      <c r="AV562" s="12" t="s">
        <v>80</v>
      </c>
      <c r="AW562" s="12" t="s">
        <v>32</v>
      </c>
      <c r="AX562" s="12" t="s">
        <v>70</v>
      </c>
      <c r="AY562" s="206" t="s">
        <v>132</v>
      </c>
    </row>
    <row r="563" spans="2:65" s="13" customFormat="1">
      <c r="B563" s="207"/>
      <c r="C563" s="208"/>
      <c r="D563" s="187" t="s">
        <v>140</v>
      </c>
      <c r="E563" s="209" t="s">
        <v>1</v>
      </c>
      <c r="F563" s="210" t="s">
        <v>143</v>
      </c>
      <c r="G563" s="208"/>
      <c r="H563" s="211">
        <v>900</v>
      </c>
      <c r="I563" s="212"/>
      <c r="J563" s="208"/>
      <c r="K563" s="208"/>
      <c r="L563" s="213"/>
      <c r="M563" s="214"/>
      <c r="N563" s="215"/>
      <c r="O563" s="215"/>
      <c r="P563" s="215"/>
      <c r="Q563" s="215"/>
      <c r="R563" s="215"/>
      <c r="S563" s="215"/>
      <c r="T563" s="216"/>
      <c r="AT563" s="217" t="s">
        <v>140</v>
      </c>
      <c r="AU563" s="217" t="s">
        <v>80</v>
      </c>
      <c r="AV563" s="13" t="s">
        <v>138</v>
      </c>
      <c r="AW563" s="13" t="s">
        <v>32</v>
      </c>
      <c r="AX563" s="13" t="s">
        <v>78</v>
      </c>
      <c r="AY563" s="217" t="s">
        <v>132</v>
      </c>
    </row>
    <row r="564" spans="2:65" s="1" customFormat="1" ht="16.5" customHeight="1">
      <c r="B564" s="33"/>
      <c r="C564" s="173" t="s">
        <v>573</v>
      </c>
      <c r="D564" s="173" t="s">
        <v>133</v>
      </c>
      <c r="E564" s="174" t="s">
        <v>574</v>
      </c>
      <c r="F564" s="175" t="s">
        <v>575</v>
      </c>
      <c r="G564" s="176" t="s">
        <v>228</v>
      </c>
      <c r="H564" s="177">
        <v>10</v>
      </c>
      <c r="I564" s="178"/>
      <c r="J564" s="179">
        <f>ROUND(I564*H564,2)</f>
        <v>0</v>
      </c>
      <c r="K564" s="175" t="s">
        <v>137</v>
      </c>
      <c r="L564" s="37"/>
      <c r="M564" s="180" t="s">
        <v>1</v>
      </c>
      <c r="N564" s="181" t="s">
        <v>41</v>
      </c>
      <c r="O564" s="59"/>
      <c r="P564" s="182">
        <f>O564*H564</f>
        <v>0</v>
      </c>
      <c r="Q564" s="182">
        <v>0</v>
      </c>
      <c r="R564" s="182">
        <f>Q564*H564</f>
        <v>0</v>
      </c>
      <c r="S564" s="182">
        <v>0</v>
      </c>
      <c r="T564" s="183">
        <f>S564*H564</f>
        <v>0</v>
      </c>
      <c r="AR564" s="16" t="s">
        <v>138</v>
      </c>
      <c r="AT564" s="16" t="s">
        <v>133</v>
      </c>
      <c r="AU564" s="16" t="s">
        <v>80</v>
      </c>
      <c r="AY564" s="16" t="s">
        <v>132</v>
      </c>
      <c r="BE564" s="184">
        <f>IF(N564="základní",J564,0)</f>
        <v>0</v>
      </c>
      <c r="BF564" s="184">
        <f>IF(N564="snížená",J564,0)</f>
        <v>0</v>
      </c>
      <c r="BG564" s="184">
        <f>IF(N564="zákl. přenesená",J564,0)</f>
        <v>0</v>
      </c>
      <c r="BH564" s="184">
        <f>IF(N564="sníž. přenesená",J564,0)</f>
        <v>0</v>
      </c>
      <c r="BI564" s="184">
        <f>IF(N564="nulová",J564,0)</f>
        <v>0</v>
      </c>
      <c r="BJ564" s="16" t="s">
        <v>78</v>
      </c>
      <c r="BK564" s="184">
        <f>ROUND(I564*H564,2)</f>
        <v>0</v>
      </c>
      <c r="BL564" s="16" t="s">
        <v>138</v>
      </c>
      <c r="BM564" s="16" t="s">
        <v>576</v>
      </c>
    </row>
    <row r="565" spans="2:65" s="10" customFormat="1" ht="22.95" customHeight="1">
      <c r="B565" s="157"/>
      <c r="C565" s="158"/>
      <c r="D565" s="159" t="s">
        <v>69</v>
      </c>
      <c r="E565" s="171" t="s">
        <v>577</v>
      </c>
      <c r="F565" s="171" t="s">
        <v>1429</v>
      </c>
      <c r="G565" s="158"/>
      <c r="H565" s="158"/>
      <c r="I565" s="161"/>
      <c r="J565" s="172">
        <f>BK565</f>
        <v>0</v>
      </c>
      <c r="K565" s="158"/>
      <c r="L565" s="163"/>
      <c r="M565" s="164"/>
      <c r="N565" s="165"/>
      <c r="O565" s="165"/>
      <c r="P565" s="166">
        <f>SUM(P566:P570)</f>
        <v>0</v>
      </c>
      <c r="Q565" s="165"/>
      <c r="R565" s="166">
        <f>SUM(R566:R570)</f>
        <v>0</v>
      </c>
      <c r="S565" s="165"/>
      <c r="T565" s="167">
        <f>SUM(T566:T570)</f>
        <v>0</v>
      </c>
      <c r="AR565" s="168" t="s">
        <v>78</v>
      </c>
      <c r="AT565" s="169" t="s">
        <v>69</v>
      </c>
      <c r="AU565" s="169" t="s">
        <v>78</v>
      </c>
      <c r="AY565" s="168" t="s">
        <v>132</v>
      </c>
      <c r="BK565" s="170">
        <f>SUM(BK566:BK570)</f>
        <v>0</v>
      </c>
    </row>
    <row r="566" spans="2:65" s="1" customFormat="1" ht="16.5" customHeight="1">
      <c r="B566" s="33"/>
      <c r="C566" s="173" t="s">
        <v>578</v>
      </c>
      <c r="D566" s="173" t="s">
        <v>133</v>
      </c>
      <c r="E566" s="174" t="s">
        <v>579</v>
      </c>
      <c r="F566" s="175" t="s">
        <v>580</v>
      </c>
      <c r="G566" s="176" t="s">
        <v>136</v>
      </c>
      <c r="H566" s="177">
        <v>365.55</v>
      </c>
      <c r="I566" s="178"/>
      <c r="J566" s="179">
        <f>ROUND(I566*H566,2)</f>
        <v>0</v>
      </c>
      <c r="K566" s="175" t="s">
        <v>137</v>
      </c>
      <c r="L566" s="37"/>
      <c r="M566" s="180" t="s">
        <v>1</v>
      </c>
      <c r="N566" s="181" t="s">
        <v>41</v>
      </c>
      <c r="O566" s="59"/>
      <c r="P566" s="182">
        <f>O566*H566</f>
        <v>0</v>
      </c>
      <c r="Q566" s="182">
        <v>0</v>
      </c>
      <c r="R566" s="182">
        <f>Q566*H566</f>
        <v>0</v>
      </c>
      <c r="S566" s="182">
        <v>0</v>
      </c>
      <c r="T566" s="183">
        <f>S566*H566</f>
        <v>0</v>
      </c>
      <c r="AR566" s="16" t="s">
        <v>138</v>
      </c>
      <c r="AT566" s="16" t="s">
        <v>133</v>
      </c>
      <c r="AU566" s="16" t="s">
        <v>80</v>
      </c>
      <c r="AY566" s="16" t="s">
        <v>132</v>
      </c>
      <c r="BE566" s="184">
        <f>IF(N566="základní",J566,0)</f>
        <v>0</v>
      </c>
      <c r="BF566" s="184">
        <f>IF(N566="snížená",J566,0)</f>
        <v>0</v>
      </c>
      <c r="BG566" s="184">
        <f>IF(N566="zákl. přenesená",J566,0)</f>
        <v>0</v>
      </c>
      <c r="BH566" s="184">
        <f>IF(N566="sníž. přenesená",J566,0)</f>
        <v>0</v>
      </c>
      <c r="BI566" s="184">
        <f>IF(N566="nulová",J566,0)</f>
        <v>0</v>
      </c>
      <c r="BJ566" s="16" t="s">
        <v>78</v>
      </c>
      <c r="BK566" s="184">
        <f>ROUND(I566*H566,2)</f>
        <v>0</v>
      </c>
      <c r="BL566" s="16" t="s">
        <v>138</v>
      </c>
      <c r="BM566" s="16" t="s">
        <v>581</v>
      </c>
    </row>
    <row r="567" spans="2:65" s="11" customFormat="1">
      <c r="B567" s="185"/>
      <c r="C567" s="186"/>
      <c r="D567" s="187" t="s">
        <v>140</v>
      </c>
      <c r="E567" s="188" t="s">
        <v>1</v>
      </c>
      <c r="F567" s="189" t="s">
        <v>582</v>
      </c>
      <c r="G567" s="186"/>
      <c r="H567" s="188" t="s">
        <v>1</v>
      </c>
      <c r="I567" s="190"/>
      <c r="J567" s="186"/>
      <c r="K567" s="186"/>
      <c r="L567" s="191"/>
      <c r="M567" s="192"/>
      <c r="N567" s="193"/>
      <c r="O567" s="193"/>
      <c r="P567" s="193"/>
      <c r="Q567" s="193"/>
      <c r="R567" s="193"/>
      <c r="S567" s="193"/>
      <c r="T567" s="194"/>
      <c r="AT567" s="195" t="s">
        <v>140</v>
      </c>
      <c r="AU567" s="195" t="s">
        <v>80</v>
      </c>
      <c r="AV567" s="11" t="s">
        <v>78</v>
      </c>
      <c r="AW567" s="11" t="s">
        <v>32</v>
      </c>
      <c r="AX567" s="11" t="s">
        <v>70</v>
      </c>
      <c r="AY567" s="195" t="s">
        <v>132</v>
      </c>
    </row>
    <row r="568" spans="2:65" s="12" customFormat="1">
      <c r="B568" s="196"/>
      <c r="C568" s="197"/>
      <c r="D568" s="187" t="s">
        <v>140</v>
      </c>
      <c r="E568" s="198" t="s">
        <v>1</v>
      </c>
      <c r="F568" s="199" t="s">
        <v>583</v>
      </c>
      <c r="G568" s="197"/>
      <c r="H568" s="200">
        <v>365.55</v>
      </c>
      <c r="I568" s="201"/>
      <c r="J568" s="197"/>
      <c r="K568" s="197"/>
      <c r="L568" s="202"/>
      <c r="M568" s="203"/>
      <c r="N568" s="204"/>
      <c r="O568" s="204"/>
      <c r="P568" s="204"/>
      <c r="Q568" s="204"/>
      <c r="R568" s="204"/>
      <c r="S568" s="204"/>
      <c r="T568" s="205"/>
      <c r="AT568" s="206" t="s">
        <v>140</v>
      </c>
      <c r="AU568" s="206" t="s">
        <v>80</v>
      </c>
      <c r="AV568" s="12" t="s">
        <v>80</v>
      </c>
      <c r="AW568" s="12" t="s">
        <v>32</v>
      </c>
      <c r="AX568" s="12" t="s">
        <v>70</v>
      </c>
      <c r="AY568" s="206" t="s">
        <v>132</v>
      </c>
    </row>
    <row r="569" spans="2:65" s="13" customFormat="1">
      <c r="B569" s="207"/>
      <c r="C569" s="208"/>
      <c r="D569" s="187" t="s">
        <v>140</v>
      </c>
      <c r="E569" s="209" t="s">
        <v>1</v>
      </c>
      <c r="F569" s="210" t="s">
        <v>143</v>
      </c>
      <c r="G569" s="208"/>
      <c r="H569" s="211">
        <v>365.55</v>
      </c>
      <c r="I569" s="212"/>
      <c r="J569" s="208"/>
      <c r="K569" s="208"/>
      <c r="L569" s="213"/>
      <c r="M569" s="214"/>
      <c r="N569" s="215"/>
      <c r="O569" s="215"/>
      <c r="P569" s="215"/>
      <c r="Q569" s="215"/>
      <c r="R569" s="215"/>
      <c r="S569" s="215"/>
      <c r="T569" s="216"/>
      <c r="AT569" s="217" t="s">
        <v>140</v>
      </c>
      <c r="AU569" s="217" t="s">
        <v>80</v>
      </c>
      <c r="AV569" s="13" t="s">
        <v>138</v>
      </c>
      <c r="AW569" s="13" t="s">
        <v>32</v>
      </c>
      <c r="AX569" s="13" t="s">
        <v>78</v>
      </c>
      <c r="AY569" s="217" t="s">
        <v>132</v>
      </c>
    </row>
    <row r="570" spans="2:65" s="1" customFormat="1" ht="16.5" customHeight="1">
      <c r="B570" s="33"/>
      <c r="C570" s="173" t="s">
        <v>584</v>
      </c>
      <c r="D570" s="173" t="s">
        <v>133</v>
      </c>
      <c r="E570" s="174" t="s">
        <v>585</v>
      </c>
      <c r="F570" s="175" t="s">
        <v>586</v>
      </c>
      <c r="G570" s="176" t="s">
        <v>136</v>
      </c>
      <c r="H570" s="177">
        <v>365.55</v>
      </c>
      <c r="I570" s="178"/>
      <c r="J570" s="179">
        <f>ROUND(I570*H570,2)</f>
        <v>0</v>
      </c>
      <c r="K570" s="175" t="s">
        <v>137</v>
      </c>
      <c r="L570" s="37"/>
      <c r="M570" s="180" t="s">
        <v>1</v>
      </c>
      <c r="N570" s="181" t="s">
        <v>41</v>
      </c>
      <c r="O570" s="59"/>
      <c r="P570" s="182">
        <f>O570*H570</f>
        <v>0</v>
      </c>
      <c r="Q570" s="182">
        <v>0</v>
      </c>
      <c r="R570" s="182">
        <f>Q570*H570</f>
        <v>0</v>
      </c>
      <c r="S570" s="182">
        <v>0</v>
      </c>
      <c r="T570" s="183">
        <f>S570*H570</f>
        <v>0</v>
      </c>
      <c r="AR570" s="16" t="s">
        <v>138</v>
      </c>
      <c r="AT570" s="16" t="s">
        <v>133</v>
      </c>
      <c r="AU570" s="16" t="s">
        <v>80</v>
      </c>
      <c r="AY570" s="16" t="s">
        <v>132</v>
      </c>
      <c r="BE570" s="184">
        <f>IF(N570="základní",J570,0)</f>
        <v>0</v>
      </c>
      <c r="BF570" s="184">
        <f>IF(N570="snížená",J570,0)</f>
        <v>0</v>
      </c>
      <c r="BG570" s="184">
        <f>IF(N570="zákl. přenesená",J570,0)</f>
        <v>0</v>
      </c>
      <c r="BH570" s="184">
        <f>IF(N570="sníž. přenesená",J570,0)</f>
        <v>0</v>
      </c>
      <c r="BI570" s="184">
        <f>IF(N570="nulová",J570,0)</f>
        <v>0</v>
      </c>
      <c r="BJ570" s="16" t="s">
        <v>78</v>
      </c>
      <c r="BK570" s="184">
        <f>ROUND(I570*H570,2)</f>
        <v>0</v>
      </c>
      <c r="BL570" s="16" t="s">
        <v>138</v>
      </c>
      <c r="BM570" s="16" t="s">
        <v>587</v>
      </c>
    </row>
    <row r="571" spans="2:65" s="10" customFormat="1" ht="22.95" customHeight="1">
      <c r="B571" s="157"/>
      <c r="C571" s="158"/>
      <c r="D571" s="159" t="s">
        <v>69</v>
      </c>
      <c r="E571" s="171" t="s">
        <v>588</v>
      </c>
      <c r="F571" s="171" t="s">
        <v>1430</v>
      </c>
      <c r="G571" s="158"/>
      <c r="H571" s="158"/>
      <c r="I571" s="161"/>
      <c r="J571" s="172">
        <f>BK571</f>
        <v>0</v>
      </c>
      <c r="K571" s="158"/>
      <c r="L571" s="163"/>
      <c r="M571" s="164"/>
      <c r="N571" s="165"/>
      <c r="O571" s="165"/>
      <c r="P571" s="166">
        <f>SUM(P572:P602)</f>
        <v>0</v>
      </c>
      <c r="Q571" s="165"/>
      <c r="R571" s="166">
        <f>SUM(R572:R602)</f>
        <v>0</v>
      </c>
      <c r="S571" s="165"/>
      <c r="T571" s="167">
        <f>SUM(T572:T602)</f>
        <v>10.930088</v>
      </c>
      <c r="AR571" s="168" t="s">
        <v>78</v>
      </c>
      <c r="AT571" s="169" t="s">
        <v>69</v>
      </c>
      <c r="AU571" s="169" t="s">
        <v>78</v>
      </c>
      <c r="AY571" s="168" t="s">
        <v>132</v>
      </c>
      <c r="BK571" s="170">
        <f>SUM(BK572:BK602)</f>
        <v>0</v>
      </c>
    </row>
    <row r="572" spans="2:65" s="1" customFormat="1" ht="16.5" customHeight="1">
      <c r="B572" s="33"/>
      <c r="C572" s="173" t="s">
        <v>589</v>
      </c>
      <c r="D572" s="173" t="s">
        <v>133</v>
      </c>
      <c r="E572" s="174" t="s">
        <v>590</v>
      </c>
      <c r="F572" s="175" t="s">
        <v>591</v>
      </c>
      <c r="G572" s="176" t="s">
        <v>521</v>
      </c>
      <c r="H572" s="177">
        <v>9</v>
      </c>
      <c r="I572" s="178"/>
      <c r="J572" s="179">
        <f>ROUND(I572*H572,2)</f>
        <v>0</v>
      </c>
      <c r="K572" s="175" t="s">
        <v>1</v>
      </c>
      <c r="L572" s="37"/>
      <c r="M572" s="180" t="s">
        <v>1</v>
      </c>
      <c r="N572" s="181" t="s">
        <v>41</v>
      </c>
      <c r="O572" s="59"/>
      <c r="P572" s="182">
        <f>O572*H572</f>
        <v>0</v>
      </c>
      <c r="Q572" s="182">
        <v>0</v>
      </c>
      <c r="R572" s="182">
        <f>Q572*H572</f>
        <v>0</v>
      </c>
      <c r="S572" s="182">
        <v>0</v>
      </c>
      <c r="T572" s="183">
        <f>S572*H572</f>
        <v>0</v>
      </c>
      <c r="AR572" s="16" t="s">
        <v>138</v>
      </c>
      <c r="AT572" s="16" t="s">
        <v>133</v>
      </c>
      <c r="AU572" s="16" t="s">
        <v>80</v>
      </c>
      <c r="AY572" s="16" t="s">
        <v>132</v>
      </c>
      <c r="BE572" s="184">
        <f>IF(N572="základní",J572,0)</f>
        <v>0</v>
      </c>
      <c r="BF572" s="184">
        <f>IF(N572="snížená",J572,0)</f>
        <v>0</v>
      </c>
      <c r="BG572" s="184">
        <f>IF(N572="zákl. přenesená",J572,0)</f>
        <v>0</v>
      </c>
      <c r="BH572" s="184">
        <f>IF(N572="sníž. přenesená",J572,0)</f>
        <v>0</v>
      </c>
      <c r="BI572" s="184">
        <f>IF(N572="nulová",J572,0)</f>
        <v>0</v>
      </c>
      <c r="BJ572" s="16" t="s">
        <v>78</v>
      </c>
      <c r="BK572" s="184">
        <f>ROUND(I572*H572,2)</f>
        <v>0</v>
      </c>
      <c r="BL572" s="16" t="s">
        <v>138</v>
      </c>
      <c r="BM572" s="16" t="s">
        <v>592</v>
      </c>
    </row>
    <row r="573" spans="2:65" s="1" customFormat="1" ht="16.5" customHeight="1">
      <c r="B573" s="33"/>
      <c r="C573" s="173" t="s">
        <v>593</v>
      </c>
      <c r="D573" s="173" t="s">
        <v>133</v>
      </c>
      <c r="E573" s="174" t="s">
        <v>594</v>
      </c>
      <c r="F573" s="175" t="s">
        <v>595</v>
      </c>
      <c r="G573" s="176" t="s">
        <v>596</v>
      </c>
      <c r="H573" s="177">
        <v>0.42099999999999999</v>
      </c>
      <c r="I573" s="178"/>
      <c r="J573" s="179">
        <f>ROUND(I573*H573,2)</f>
        <v>0</v>
      </c>
      <c r="K573" s="175" t="s">
        <v>137</v>
      </c>
      <c r="L573" s="37"/>
      <c r="M573" s="180" t="s">
        <v>1</v>
      </c>
      <c r="N573" s="181" t="s">
        <v>41</v>
      </c>
      <c r="O573" s="59"/>
      <c r="P573" s="182">
        <f>O573*H573</f>
        <v>0</v>
      </c>
      <c r="Q573" s="182">
        <v>0</v>
      </c>
      <c r="R573" s="182">
        <f>Q573*H573</f>
        <v>0</v>
      </c>
      <c r="S573" s="182">
        <v>2.2000000000000002</v>
      </c>
      <c r="T573" s="183">
        <f>S573*H573</f>
        <v>0.92620000000000002</v>
      </c>
      <c r="AR573" s="16" t="s">
        <v>138</v>
      </c>
      <c r="AT573" s="16" t="s">
        <v>133</v>
      </c>
      <c r="AU573" s="16" t="s">
        <v>80</v>
      </c>
      <c r="AY573" s="16" t="s">
        <v>132</v>
      </c>
      <c r="BE573" s="184">
        <f>IF(N573="základní",J573,0)</f>
        <v>0</v>
      </c>
      <c r="BF573" s="184">
        <f>IF(N573="snížená",J573,0)</f>
        <v>0</v>
      </c>
      <c r="BG573" s="184">
        <f>IF(N573="zákl. přenesená",J573,0)</f>
        <v>0</v>
      </c>
      <c r="BH573" s="184">
        <f>IF(N573="sníž. přenesená",J573,0)</f>
        <v>0</v>
      </c>
      <c r="BI573" s="184">
        <f>IF(N573="nulová",J573,0)</f>
        <v>0</v>
      </c>
      <c r="BJ573" s="16" t="s">
        <v>78</v>
      </c>
      <c r="BK573" s="184">
        <f>ROUND(I573*H573,2)</f>
        <v>0</v>
      </c>
      <c r="BL573" s="16" t="s">
        <v>138</v>
      </c>
      <c r="BM573" s="16" t="s">
        <v>597</v>
      </c>
    </row>
    <row r="574" spans="2:65" s="11" customFormat="1">
      <c r="B574" s="185"/>
      <c r="C574" s="186"/>
      <c r="D574" s="187" t="s">
        <v>140</v>
      </c>
      <c r="E574" s="188" t="s">
        <v>1</v>
      </c>
      <c r="F574" s="189" t="s">
        <v>507</v>
      </c>
      <c r="G574" s="186"/>
      <c r="H574" s="188" t="s">
        <v>1</v>
      </c>
      <c r="I574" s="190"/>
      <c r="J574" s="186"/>
      <c r="K574" s="186"/>
      <c r="L574" s="191"/>
      <c r="M574" s="192"/>
      <c r="N574" s="193"/>
      <c r="O574" s="193"/>
      <c r="P574" s="193"/>
      <c r="Q574" s="193"/>
      <c r="R574" s="193"/>
      <c r="S574" s="193"/>
      <c r="T574" s="194"/>
      <c r="AT574" s="195" t="s">
        <v>140</v>
      </c>
      <c r="AU574" s="195" t="s">
        <v>80</v>
      </c>
      <c r="AV574" s="11" t="s">
        <v>78</v>
      </c>
      <c r="AW574" s="11" t="s">
        <v>32</v>
      </c>
      <c r="AX574" s="11" t="s">
        <v>70</v>
      </c>
      <c r="AY574" s="195" t="s">
        <v>132</v>
      </c>
    </row>
    <row r="575" spans="2:65" s="12" customFormat="1">
      <c r="B575" s="196"/>
      <c r="C575" s="197"/>
      <c r="D575" s="187" t="s">
        <v>140</v>
      </c>
      <c r="E575" s="198" t="s">
        <v>1</v>
      </c>
      <c r="F575" s="199" t="s">
        <v>598</v>
      </c>
      <c r="G575" s="197"/>
      <c r="H575" s="200">
        <v>0.42099999999999999</v>
      </c>
      <c r="I575" s="201"/>
      <c r="J575" s="197"/>
      <c r="K575" s="197"/>
      <c r="L575" s="202"/>
      <c r="M575" s="203"/>
      <c r="N575" s="204"/>
      <c r="O575" s="204"/>
      <c r="P575" s="204"/>
      <c r="Q575" s="204"/>
      <c r="R575" s="204"/>
      <c r="S575" s="204"/>
      <c r="T575" s="205"/>
      <c r="AT575" s="206" t="s">
        <v>140</v>
      </c>
      <c r="AU575" s="206" t="s">
        <v>80</v>
      </c>
      <c r="AV575" s="12" t="s">
        <v>80</v>
      </c>
      <c r="AW575" s="12" t="s">
        <v>32</v>
      </c>
      <c r="AX575" s="12" t="s">
        <v>70</v>
      </c>
      <c r="AY575" s="206" t="s">
        <v>132</v>
      </c>
    </row>
    <row r="576" spans="2:65" s="13" customFormat="1">
      <c r="B576" s="207"/>
      <c r="C576" s="208"/>
      <c r="D576" s="187" t="s">
        <v>140</v>
      </c>
      <c r="E576" s="209" t="s">
        <v>1</v>
      </c>
      <c r="F576" s="210" t="s">
        <v>143</v>
      </c>
      <c r="G576" s="208"/>
      <c r="H576" s="211">
        <v>0.42099999999999999</v>
      </c>
      <c r="I576" s="212"/>
      <c r="J576" s="208"/>
      <c r="K576" s="208"/>
      <c r="L576" s="213"/>
      <c r="M576" s="214"/>
      <c r="N576" s="215"/>
      <c r="O576" s="215"/>
      <c r="P576" s="215"/>
      <c r="Q576" s="215"/>
      <c r="R576" s="215"/>
      <c r="S576" s="215"/>
      <c r="T576" s="216"/>
      <c r="AT576" s="217" t="s">
        <v>140</v>
      </c>
      <c r="AU576" s="217" t="s">
        <v>80</v>
      </c>
      <c r="AV576" s="13" t="s">
        <v>138</v>
      </c>
      <c r="AW576" s="13" t="s">
        <v>32</v>
      </c>
      <c r="AX576" s="13" t="s">
        <v>78</v>
      </c>
      <c r="AY576" s="217" t="s">
        <v>132</v>
      </c>
    </row>
    <row r="577" spans="2:65" s="1" customFormat="1" ht="16.5" customHeight="1">
      <c r="B577" s="33"/>
      <c r="C577" s="173" t="s">
        <v>153</v>
      </c>
      <c r="D577" s="173" t="s">
        <v>133</v>
      </c>
      <c r="E577" s="174" t="s">
        <v>599</v>
      </c>
      <c r="F577" s="175" t="s">
        <v>600</v>
      </c>
      <c r="G577" s="176" t="s">
        <v>136</v>
      </c>
      <c r="H577" s="177">
        <v>8.4179999999999993</v>
      </c>
      <c r="I577" s="178"/>
      <c r="J577" s="179">
        <f>ROUND(I577*H577,2)</f>
        <v>0</v>
      </c>
      <c r="K577" s="175" t="s">
        <v>137</v>
      </c>
      <c r="L577" s="37"/>
      <c r="M577" s="180" t="s">
        <v>1</v>
      </c>
      <c r="N577" s="181" t="s">
        <v>41</v>
      </c>
      <c r="O577" s="59"/>
      <c r="P577" s="182">
        <f>O577*H577</f>
        <v>0</v>
      </c>
      <c r="Q577" s="182">
        <v>0</v>
      </c>
      <c r="R577" s="182">
        <f>Q577*H577</f>
        <v>0</v>
      </c>
      <c r="S577" s="182">
        <v>5.7000000000000002E-2</v>
      </c>
      <c r="T577" s="183">
        <f>S577*H577</f>
        <v>0.47982599999999997</v>
      </c>
      <c r="AR577" s="16" t="s">
        <v>138</v>
      </c>
      <c r="AT577" s="16" t="s">
        <v>133</v>
      </c>
      <c r="AU577" s="16" t="s">
        <v>80</v>
      </c>
      <c r="AY577" s="16" t="s">
        <v>132</v>
      </c>
      <c r="BE577" s="184">
        <f>IF(N577="základní",J577,0)</f>
        <v>0</v>
      </c>
      <c r="BF577" s="184">
        <f>IF(N577="snížená",J577,0)</f>
        <v>0</v>
      </c>
      <c r="BG577" s="184">
        <f>IF(N577="zákl. přenesená",J577,0)</f>
        <v>0</v>
      </c>
      <c r="BH577" s="184">
        <f>IF(N577="sníž. přenesená",J577,0)</f>
        <v>0</v>
      </c>
      <c r="BI577" s="184">
        <f>IF(N577="nulová",J577,0)</f>
        <v>0</v>
      </c>
      <c r="BJ577" s="16" t="s">
        <v>78</v>
      </c>
      <c r="BK577" s="184">
        <f>ROUND(I577*H577,2)</f>
        <v>0</v>
      </c>
      <c r="BL577" s="16" t="s">
        <v>138</v>
      </c>
      <c r="BM577" s="16" t="s">
        <v>601</v>
      </c>
    </row>
    <row r="578" spans="2:65" s="11" customFormat="1">
      <c r="B578" s="185"/>
      <c r="C578" s="186"/>
      <c r="D578" s="187" t="s">
        <v>140</v>
      </c>
      <c r="E578" s="188" t="s">
        <v>1</v>
      </c>
      <c r="F578" s="189" t="s">
        <v>507</v>
      </c>
      <c r="G578" s="186"/>
      <c r="H578" s="188" t="s">
        <v>1</v>
      </c>
      <c r="I578" s="190"/>
      <c r="J578" s="186"/>
      <c r="K578" s="186"/>
      <c r="L578" s="191"/>
      <c r="M578" s="192"/>
      <c r="N578" s="193"/>
      <c r="O578" s="193"/>
      <c r="P578" s="193"/>
      <c r="Q578" s="193"/>
      <c r="R578" s="193"/>
      <c r="S578" s="193"/>
      <c r="T578" s="194"/>
      <c r="AT578" s="195" t="s">
        <v>140</v>
      </c>
      <c r="AU578" s="195" t="s">
        <v>80</v>
      </c>
      <c r="AV578" s="11" t="s">
        <v>78</v>
      </c>
      <c r="AW578" s="11" t="s">
        <v>32</v>
      </c>
      <c r="AX578" s="11" t="s">
        <v>70</v>
      </c>
      <c r="AY578" s="195" t="s">
        <v>132</v>
      </c>
    </row>
    <row r="579" spans="2:65" s="12" customFormat="1">
      <c r="B579" s="196"/>
      <c r="C579" s="197"/>
      <c r="D579" s="187" t="s">
        <v>140</v>
      </c>
      <c r="E579" s="198" t="s">
        <v>1</v>
      </c>
      <c r="F579" s="199" t="s">
        <v>508</v>
      </c>
      <c r="G579" s="197"/>
      <c r="H579" s="200">
        <v>8.4179999999999993</v>
      </c>
      <c r="I579" s="201"/>
      <c r="J579" s="197"/>
      <c r="K579" s="197"/>
      <c r="L579" s="202"/>
      <c r="M579" s="203"/>
      <c r="N579" s="204"/>
      <c r="O579" s="204"/>
      <c r="P579" s="204"/>
      <c r="Q579" s="204"/>
      <c r="R579" s="204"/>
      <c r="S579" s="204"/>
      <c r="T579" s="205"/>
      <c r="AT579" s="206" t="s">
        <v>140</v>
      </c>
      <c r="AU579" s="206" t="s">
        <v>80</v>
      </c>
      <c r="AV579" s="12" t="s">
        <v>80</v>
      </c>
      <c r="AW579" s="12" t="s">
        <v>32</v>
      </c>
      <c r="AX579" s="12" t="s">
        <v>70</v>
      </c>
      <c r="AY579" s="206" t="s">
        <v>132</v>
      </c>
    </row>
    <row r="580" spans="2:65" s="13" customFormat="1">
      <c r="B580" s="207"/>
      <c r="C580" s="208"/>
      <c r="D580" s="187" t="s">
        <v>140</v>
      </c>
      <c r="E580" s="209" t="s">
        <v>1</v>
      </c>
      <c r="F580" s="210" t="s">
        <v>143</v>
      </c>
      <c r="G580" s="208"/>
      <c r="H580" s="211">
        <v>8.4179999999999993</v>
      </c>
      <c r="I580" s="212"/>
      <c r="J580" s="208"/>
      <c r="K580" s="208"/>
      <c r="L580" s="213"/>
      <c r="M580" s="214"/>
      <c r="N580" s="215"/>
      <c r="O580" s="215"/>
      <c r="P580" s="215"/>
      <c r="Q580" s="215"/>
      <c r="R580" s="215"/>
      <c r="S580" s="215"/>
      <c r="T580" s="216"/>
      <c r="AT580" s="217" t="s">
        <v>140</v>
      </c>
      <c r="AU580" s="217" t="s">
        <v>80</v>
      </c>
      <c r="AV580" s="13" t="s">
        <v>138</v>
      </c>
      <c r="AW580" s="13" t="s">
        <v>32</v>
      </c>
      <c r="AX580" s="13" t="s">
        <v>78</v>
      </c>
      <c r="AY580" s="217" t="s">
        <v>132</v>
      </c>
    </row>
    <row r="581" spans="2:65" s="1" customFormat="1" ht="16.5" customHeight="1">
      <c r="B581" s="33"/>
      <c r="C581" s="173" t="s">
        <v>502</v>
      </c>
      <c r="D581" s="173" t="s">
        <v>133</v>
      </c>
      <c r="E581" s="174" t="s">
        <v>602</v>
      </c>
      <c r="F581" s="175" t="s">
        <v>603</v>
      </c>
      <c r="G581" s="176" t="s">
        <v>228</v>
      </c>
      <c r="H581" s="177">
        <v>8.15</v>
      </c>
      <c r="I581" s="178"/>
      <c r="J581" s="179">
        <f>ROUND(I581*H581,2)</f>
        <v>0</v>
      </c>
      <c r="K581" s="175" t="s">
        <v>137</v>
      </c>
      <c r="L581" s="37"/>
      <c r="M581" s="180" t="s">
        <v>1</v>
      </c>
      <c r="N581" s="181" t="s">
        <v>41</v>
      </c>
      <c r="O581" s="59"/>
      <c r="P581" s="182">
        <f>O581*H581</f>
        <v>0</v>
      </c>
      <c r="Q581" s="182">
        <v>0</v>
      </c>
      <c r="R581" s="182">
        <f>Q581*H581</f>
        <v>0</v>
      </c>
      <c r="S581" s="182">
        <v>8.9999999999999993E-3</v>
      </c>
      <c r="T581" s="183">
        <f>S581*H581</f>
        <v>7.3349999999999999E-2</v>
      </c>
      <c r="AR581" s="16" t="s">
        <v>138</v>
      </c>
      <c r="AT581" s="16" t="s">
        <v>133</v>
      </c>
      <c r="AU581" s="16" t="s">
        <v>80</v>
      </c>
      <c r="AY581" s="16" t="s">
        <v>132</v>
      </c>
      <c r="BE581" s="184">
        <f>IF(N581="základní",J581,0)</f>
        <v>0</v>
      </c>
      <c r="BF581" s="184">
        <f>IF(N581="snížená",J581,0)</f>
        <v>0</v>
      </c>
      <c r="BG581" s="184">
        <f>IF(N581="zákl. přenesená",J581,0)</f>
        <v>0</v>
      </c>
      <c r="BH581" s="184">
        <f>IF(N581="sníž. přenesená",J581,0)</f>
        <v>0</v>
      </c>
      <c r="BI581" s="184">
        <f>IF(N581="nulová",J581,0)</f>
        <v>0</v>
      </c>
      <c r="BJ581" s="16" t="s">
        <v>78</v>
      </c>
      <c r="BK581" s="184">
        <f>ROUND(I581*H581,2)</f>
        <v>0</v>
      </c>
      <c r="BL581" s="16" t="s">
        <v>138</v>
      </c>
      <c r="BM581" s="16" t="s">
        <v>604</v>
      </c>
    </row>
    <row r="582" spans="2:65" s="11" customFormat="1">
      <c r="B582" s="185"/>
      <c r="C582" s="186"/>
      <c r="D582" s="187" t="s">
        <v>140</v>
      </c>
      <c r="E582" s="188" t="s">
        <v>1</v>
      </c>
      <c r="F582" s="189" t="s">
        <v>507</v>
      </c>
      <c r="G582" s="186"/>
      <c r="H582" s="188" t="s">
        <v>1</v>
      </c>
      <c r="I582" s="190"/>
      <c r="J582" s="186"/>
      <c r="K582" s="186"/>
      <c r="L582" s="191"/>
      <c r="M582" s="192"/>
      <c r="N582" s="193"/>
      <c r="O582" s="193"/>
      <c r="P582" s="193"/>
      <c r="Q582" s="193"/>
      <c r="R582" s="193"/>
      <c r="S582" s="193"/>
      <c r="T582" s="194"/>
      <c r="AT582" s="195" t="s">
        <v>140</v>
      </c>
      <c r="AU582" s="195" t="s">
        <v>80</v>
      </c>
      <c r="AV582" s="11" t="s">
        <v>78</v>
      </c>
      <c r="AW582" s="11" t="s">
        <v>32</v>
      </c>
      <c r="AX582" s="11" t="s">
        <v>70</v>
      </c>
      <c r="AY582" s="195" t="s">
        <v>132</v>
      </c>
    </row>
    <row r="583" spans="2:65" s="12" customFormat="1">
      <c r="B583" s="196"/>
      <c r="C583" s="197"/>
      <c r="D583" s="187" t="s">
        <v>140</v>
      </c>
      <c r="E583" s="198" t="s">
        <v>1</v>
      </c>
      <c r="F583" s="199" t="s">
        <v>605</v>
      </c>
      <c r="G583" s="197"/>
      <c r="H583" s="200">
        <v>4.3</v>
      </c>
      <c r="I583" s="201"/>
      <c r="J583" s="197"/>
      <c r="K583" s="197"/>
      <c r="L583" s="202"/>
      <c r="M583" s="203"/>
      <c r="N583" s="204"/>
      <c r="O583" s="204"/>
      <c r="P583" s="204"/>
      <c r="Q583" s="204"/>
      <c r="R583" s="204"/>
      <c r="S583" s="204"/>
      <c r="T583" s="205"/>
      <c r="AT583" s="206" t="s">
        <v>140</v>
      </c>
      <c r="AU583" s="206" t="s">
        <v>80</v>
      </c>
      <c r="AV583" s="12" t="s">
        <v>80</v>
      </c>
      <c r="AW583" s="12" t="s">
        <v>32</v>
      </c>
      <c r="AX583" s="12" t="s">
        <v>70</v>
      </c>
      <c r="AY583" s="206" t="s">
        <v>132</v>
      </c>
    </row>
    <row r="584" spans="2:65" s="12" customFormat="1">
      <c r="B584" s="196"/>
      <c r="C584" s="197"/>
      <c r="D584" s="187" t="s">
        <v>140</v>
      </c>
      <c r="E584" s="198" t="s">
        <v>1</v>
      </c>
      <c r="F584" s="199" t="s">
        <v>606</v>
      </c>
      <c r="G584" s="197"/>
      <c r="H584" s="200">
        <v>3.85</v>
      </c>
      <c r="I584" s="201"/>
      <c r="J584" s="197"/>
      <c r="K584" s="197"/>
      <c r="L584" s="202"/>
      <c r="M584" s="203"/>
      <c r="N584" s="204"/>
      <c r="O584" s="204"/>
      <c r="P584" s="204"/>
      <c r="Q584" s="204"/>
      <c r="R584" s="204"/>
      <c r="S584" s="204"/>
      <c r="T584" s="205"/>
      <c r="AT584" s="206" t="s">
        <v>140</v>
      </c>
      <c r="AU584" s="206" t="s">
        <v>80</v>
      </c>
      <c r="AV584" s="12" t="s">
        <v>80</v>
      </c>
      <c r="AW584" s="12" t="s">
        <v>32</v>
      </c>
      <c r="AX584" s="12" t="s">
        <v>70</v>
      </c>
      <c r="AY584" s="206" t="s">
        <v>132</v>
      </c>
    </row>
    <row r="585" spans="2:65" s="13" customFormat="1">
      <c r="B585" s="207"/>
      <c r="C585" s="208"/>
      <c r="D585" s="187" t="s">
        <v>140</v>
      </c>
      <c r="E585" s="209" t="s">
        <v>1</v>
      </c>
      <c r="F585" s="210" t="s">
        <v>143</v>
      </c>
      <c r="G585" s="208"/>
      <c r="H585" s="211">
        <v>8.15</v>
      </c>
      <c r="I585" s="212"/>
      <c r="J585" s="208"/>
      <c r="K585" s="208"/>
      <c r="L585" s="213"/>
      <c r="M585" s="214"/>
      <c r="N585" s="215"/>
      <c r="O585" s="215"/>
      <c r="P585" s="215"/>
      <c r="Q585" s="215"/>
      <c r="R585" s="215"/>
      <c r="S585" s="215"/>
      <c r="T585" s="216"/>
      <c r="AT585" s="217" t="s">
        <v>140</v>
      </c>
      <c r="AU585" s="217" t="s">
        <v>80</v>
      </c>
      <c r="AV585" s="13" t="s">
        <v>138</v>
      </c>
      <c r="AW585" s="13" t="s">
        <v>32</v>
      </c>
      <c r="AX585" s="13" t="s">
        <v>78</v>
      </c>
      <c r="AY585" s="217" t="s">
        <v>132</v>
      </c>
    </row>
    <row r="586" spans="2:65" s="1" customFormat="1" ht="16.5" customHeight="1">
      <c r="B586" s="33"/>
      <c r="C586" s="173" t="s">
        <v>517</v>
      </c>
      <c r="D586" s="173" t="s">
        <v>133</v>
      </c>
      <c r="E586" s="174" t="s">
        <v>607</v>
      </c>
      <c r="F586" s="175" t="s">
        <v>608</v>
      </c>
      <c r="G586" s="176" t="s">
        <v>136</v>
      </c>
      <c r="H586" s="177">
        <v>18.992000000000001</v>
      </c>
      <c r="I586" s="178"/>
      <c r="J586" s="179">
        <f>ROUND(I586*H586,2)</f>
        <v>0</v>
      </c>
      <c r="K586" s="175" t="s">
        <v>1</v>
      </c>
      <c r="L586" s="37"/>
      <c r="M586" s="180" t="s">
        <v>1</v>
      </c>
      <c r="N586" s="181" t="s">
        <v>41</v>
      </c>
      <c r="O586" s="59"/>
      <c r="P586" s="182">
        <f>O586*H586</f>
        <v>0</v>
      </c>
      <c r="Q586" s="182">
        <v>0</v>
      </c>
      <c r="R586" s="182">
        <f>Q586*H586</f>
        <v>0</v>
      </c>
      <c r="S586" s="182">
        <v>6.0000000000000001E-3</v>
      </c>
      <c r="T586" s="183">
        <f>S586*H586</f>
        <v>0.11395200000000001</v>
      </c>
      <c r="AR586" s="16" t="s">
        <v>138</v>
      </c>
      <c r="AT586" s="16" t="s">
        <v>133</v>
      </c>
      <c r="AU586" s="16" t="s">
        <v>80</v>
      </c>
      <c r="AY586" s="16" t="s">
        <v>132</v>
      </c>
      <c r="BE586" s="184">
        <f>IF(N586="základní",J586,0)</f>
        <v>0</v>
      </c>
      <c r="BF586" s="184">
        <f>IF(N586="snížená",J586,0)</f>
        <v>0</v>
      </c>
      <c r="BG586" s="184">
        <f>IF(N586="zákl. přenesená",J586,0)</f>
        <v>0</v>
      </c>
      <c r="BH586" s="184">
        <f>IF(N586="sníž. přenesená",J586,0)</f>
        <v>0</v>
      </c>
      <c r="BI586" s="184">
        <f>IF(N586="nulová",J586,0)</f>
        <v>0</v>
      </c>
      <c r="BJ586" s="16" t="s">
        <v>78</v>
      </c>
      <c r="BK586" s="184">
        <f>ROUND(I586*H586,2)</f>
        <v>0</v>
      </c>
      <c r="BL586" s="16" t="s">
        <v>138</v>
      </c>
      <c r="BM586" s="16" t="s">
        <v>609</v>
      </c>
    </row>
    <row r="587" spans="2:65" s="11" customFormat="1">
      <c r="B587" s="185"/>
      <c r="C587" s="186"/>
      <c r="D587" s="187" t="s">
        <v>140</v>
      </c>
      <c r="E587" s="188" t="s">
        <v>1</v>
      </c>
      <c r="F587" s="189" t="s">
        <v>610</v>
      </c>
      <c r="G587" s="186"/>
      <c r="H587" s="188" t="s">
        <v>1</v>
      </c>
      <c r="I587" s="190"/>
      <c r="J587" s="186"/>
      <c r="K587" s="186"/>
      <c r="L587" s="191"/>
      <c r="M587" s="192"/>
      <c r="N587" s="193"/>
      <c r="O587" s="193"/>
      <c r="P587" s="193"/>
      <c r="Q587" s="193"/>
      <c r="R587" s="193"/>
      <c r="S587" s="193"/>
      <c r="T587" s="194"/>
      <c r="AT587" s="195" t="s">
        <v>140</v>
      </c>
      <c r="AU587" s="195" t="s">
        <v>80</v>
      </c>
      <c r="AV587" s="11" t="s">
        <v>78</v>
      </c>
      <c r="AW587" s="11" t="s">
        <v>32</v>
      </c>
      <c r="AX587" s="11" t="s">
        <v>70</v>
      </c>
      <c r="AY587" s="195" t="s">
        <v>132</v>
      </c>
    </row>
    <row r="588" spans="2:65" s="11" customFormat="1">
      <c r="B588" s="185"/>
      <c r="C588" s="186"/>
      <c r="D588" s="187" t="s">
        <v>140</v>
      </c>
      <c r="E588" s="188" t="s">
        <v>1</v>
      </c>
      <c r="F588" s="189" t="s">
        <v>166</v>
      </c>
      <c r="G588" s="186"/>
      <c r="H588" s="188" t="s">
        <v>1</v>
      </c>
      <c r="I588" s="190"/>
      <c r="J588" s="186"/>
      <c r="K588" s="186"/>
      <c r="L588" s="191"/>
      <c r="M588" s="192"/>
      <c r="N588" s="193"/>
      <c r="O588" s="193"/>
      <c r="P588" s="193"/>
      <c r="Q588" s="193"/>
      <c r="R588" s="193"/>
      <c r="S588" s="193"/>
      <c r="T588" s="194"/>
      <c r="AT588" s="195" t="s">
        <v>140</v>
      </c>
      <c r="AU588" s="195" t="s">
        <v>80</v>
      </c>
      <c r="AV588" s="11" t="s">
        <v>78</v>
      </c>
      <c r="AW588" s="11" t="s">
        <v>32</v>
      </c>
      <c r="AX588" s="11" t="s">
        <v>70</v>
      </c>
      <c r="AY588" s="195" t="s">
        <v>132</v>
      </c>
    </row>
    <row r="589" spans="2:65" s="12" customFormat="1">
      <c r="B589" s="196"/>
      <c r="C589" s="197"/>
      <c r="D589" s="187" t="s">
        <v>140</v>
      </c>
      <c r="E589" s="198" t="s">
        <v>1</v>
      </c>
      <c r="F589" s="199" t="s">
        <v>478</v>
      </c>
      <c r="G589" s="197"/>
      <c r="H589" s="200">
        <v>5.04</v>
      </c>
      <c r="I589" s="201"/>
      <c r="J589" s="197"/>
      <c r="K589" s="197"/>
      <c r="L589" s="202"/>
      <c r="M589" s="203"/>
      <c r="N589" s="204"/>
      <c r="O589" s="204"/>
      <c r="P589" s="204"/>
      <c r="Q589" s="204"/>
      <c r="R589" s="204"/>
      <c r="S589" s="204"/>
      <c r="T589" s="205"/>
      <c r="AT589" s="206" t="s">
        <v>140</v>
      </c>
      <c r="AU589" s="206" t="s">
        <v>80</v>
      </c>
      <c r="AV589" s="12" t="s">
        <v>80</v>
      </c>
      <c r="AW589" s="12" t="s">
        <v>32</v>
      </c>
      <c r="AX589" s="12" t="s">
        <v>70</v>
      </c>
      <c r="AY589" s="206" t="s">
        <v>132</v>
      </c>
    </row>
    <row r="590" spans="2:65" s="12" customFormat="1">
      <c r="B590" s="196"/>
      <c r="C590" s="197"/>
      <c r="D590" s="187" t="s">
        <v>140</v>
      </c>
      <c r="E590" s="198" t="s">
        <v>1</v>
      </c>
      <c r="F590" s="199" t="s">
        <v>611</v>
      </c>
      <c r="G590" s="197"/>
      <c r="H590" s="200">
        <v>0.72199999999999998</v>
      </c>
      <c r="I590" s="201"/>
      <c r="J590" s="197"/>
      <c r="K590" s="197"/>
      <c r="L590" s="202"/>
      <c r="M590" s="203"/>
      <c r="N590" s="204"/>
      <c r="O590" s="204"/>
      <c r="P590" s="204"/>
      <c r="Q590" s="204"/>
      <c r="R590" s="204"/>
      <c r="S590" s="204"/>
      <c r="T590" s="205"/>
      <c r="AT590" s="206" t="s">
        <v>140</v>
      </c>
      <c r="AU590" s="206" t="s">
        <v>80</v>
      </c>
      <c r="AV590" s="12" t="s">
        <v>80</v>
      </c>
      <c r="AW590" s="12" t="s">
        <v>32</v>
      </c>
      <c r="AX590" s="12" t="s">
        <v>70</v>
      </c>
      <c r="AY590" s="206" t="s">
        <v>132</v>
      </c>
    </row>
    <row r="591" spans="2:65" s="12" customFormat="1">
      <c r="B591" s="196"/>
      <c r="C591" s="197"/>
      <c r="D591" s="187" t="s">
        <v>140</v>
      </c>
      <c r="E591" s="198" t="s">
        <v>1</v>
      </c>
      <c r="F591" s="199" t="s">
        <v>480</v>
      </c>
      <c r="G591" s="197"/>
      <c r="H591" s="200">
        <v>5.76</v>
      </c>
      <c r="I591" s="201"/>
      <c r="J591" s="197"/>
      <c r="K591" s="197"/>
      <c r="L591" s="202"/>
      <c r="M591" s="203"/>
      <c r="N591" s="204"/>
      <c r="O591" s="204"/>
      <c r="P591" s="204"/>
      <c r="Q591" s="204"/>
      <c r="R591" s="204"/>
      <c r="S591" s="204"/>
      <c r="T591" s="205"/>
      <c r="AT591" s="206" t="s">
        <v>140</v>
      </c>
      <c r="AU591" s="206" t="s">
        <v>80</v>
      </c>
      <c r="AV591" s="12" t="s">
        <v>80</v>
      </c>
      <c r="AW591" s="12" t="s">
        <v>32</v>
      </c>
      <c r="AX591" s="12" t="s">
        <v>70</v>
      </c>
      <c r="AY591" s="206" t="s">
        <v>132</v>
      </c>
    </row>
    <row r="592" spans="2:65" s="12" customFormat="1">
      <c r="B592" s="196"/>
      <c r="C592" s="197"/>
      <c r="D592" s="187" t="s">
        <v>140</v>
      </c>
      <c r="E592" s="198" t="s">
        <v>1</v>
      </c>
      <c r="F592" s="199" t="s">
        <v>481</v>
      </c>
      <c r="G592" s="197"/>
      <c r="H592" s="200">
        <v>0.27</v>
      </c>
      <c r="I592" s="201"/>
      <c r="J592" s="197"/>
      <c r="K592" s="197"/>
      <c r="L592" s="202"/>
      <c r="M592" s="203"/>
      <c r="N592" s="204"/>
      <c r="O592" s="204"/>
      <c r="P592" s="204"/>
      <c r="Q592" s="204"/>
      <c r="R592" s="204"/>
      <c r="S592" s="204"/>
      <c r="T592" s="205"/>
      <c r="AT592" s="206" t="s">
        <v>140</v>
      </c>
      <c r="AU592" s="206" t="s">
        <v>80</v>
      </c>
      <c r="AV592" s="12" t="s">
        <v>80</v>
      </c>
      <c r="AW592" s="12" t="s">
        <v>32</v>
      </c>
      <c r="AX592" s="12" t="s">
        <v>70</v>
      </c>
      <c r="AY592" s="206" t="s">
        <v>132</v>
      </c>
    </row>
    <row r="593" spans="2:65" s="11" customFormat="1">
      <c r="B593" s="185"/>
      <c r="C593" s="186"/>
      <c r="D593" s="187" t="s">
        <v>140</v>
      </c>
      <c r="E593" s="188" t="s">
        <v>1</v>
      </c>
      <c r="F593" s="189" t="s">
        <v>236</v>
      </c>
      <c r="G593" s="186"/>
      <c r="H593" s="188" t="s">
        <v>1</v>
      </c>
      <c r="I593" s="190"/>
      <c r="J593" s="186"/>
      <c r="K593" s="186"/>
      <c r="L593" s="191"/>
      <c r="M593" s="192"/>
      <c r="N593" s="193"/>
      <c r="O593" s="193"/>
      <c r="P593" s="193"/>
      <c r="Q593" s="193"/>
      <c r="R593" s="193"/>
      <c r="S593" s="193"/>
      <c r="T593" s="194"/>
      <c r="AT593" s="195" t="s">
        <v>140</v>
      </c>
      <c r="AU593" s="195" t="s">
        <v>80</v>
      </c>
      <c r="AV593" s="11" t="s">
        <v>78</v>
      </c>
      <c r="AW593" s="11" t="s">
        <v>32</v>
      </c>
      <c r="AX593" s="11" t="s">
        <v>70</v>
      </c>
      <c r="AY593" s="195" t="s">
        <v>132</v>
      </c>
    </row>
    <row r="594" spans="2:65" s="12" customFormat="1">
      <c r="B594" s="196"/>
      <c r="C594" s="197"/>
      <c r="D594" s="187" t="s">
        <v>140</v>
      </c>
      <c r="E594" s="198" t="s">
        <v>1</v>
      </c>
      <c r="F594" s="199" t="s">
        <v>478</v>
      </c>
      <c r="G594" s="197"/>
      <c r="H594" s="200">
        <v>5.04</v>
      </c>
      <c r="I594" s="201"/>
      <c r="J594" s="197"/>
      <c r="K594" s="197"/>
      <c r="L594" s="202"/>
      <c r="M594" s="203"/>
      <c r="N594" s="204"/>
      <c r="O594" s="204"/>
      <c r="P594" s="204"/>
      <c r="Q594" s="204"/>
      <c r="R594" s="204"/>
      <c r="S594" s="204"/>
      <c r="T594" s="205"/>
      <c r="AT594" s="206" t="s">
        <v>140</v>
      </c>
      <c r="AU594" s="206" t="s">
        <v>80</v>
      </c>
      <c r="AV594" s="12" t="s">
        <v>80</v>
      </c>
      <c r="AW594" s="12" t="s">
        <v>32</v>
      </c>
      <c r="AX594" s="12" t="s">
        <v>70</v>
      </c>
      <c r="AY594" s="206" t="s">
        <v>132</v>
      </c>
    </row>
    <row r="595" spans="2:65" s="11" customFormat="1">
      <c r="B595" s="185"/>
      <c r="C595" s="186"/>
      <c r="D595" s="187" t="s">
        <v>140</v>
      </c>
      <c r="E595" s="188" t="s">
        <v>1</v>
      </c>
      <c r="F595" s="189" t="s">
        <v>169</v>
      </c>
      <c r="G595" s="186"/>
      <c r="H595" s="188" t="s">
        <v>1</v>
      </c>
      <c r="I595" s="190"/>
      <c r="J595" s="186"/>
      <c r="K595" s="186"/>
      <c r="L595" s="191"/>
      <c r="M595" s="192"/>
      <c r="N595" s="193"/>
      <c r="O595" s="193"/>
      <c r="P595" s="193"/>
      <c r="Q595" s="193"/>
      <c r="R595" s="193"/>
      <c r="S595" s="193"/>
      <c r="T595" s="194"/>
      <c r="AT595" s="195" t="s">
        <v>140</v>
      </c>
      <c r="AU595" s="195" t="s">
        <v>80</v>
      </c>
      <c r="AV595" s="11" t="s">
        <v>78</v>
      </c>
      <c r="AW595" s="11" t="s">
        <v>32</v>
      </c>
      <c r="AX595" s="11" t="s">
        <v>70</v>
      </c>
      <c r="AY595" s="195" t="s">
        <v>132</v>
      </c>
    </row>
    <row r="596" spans="2:65" s="12" customFormat="1">
      <c r="B596" s="196"/>
      <c r="C596" s="197"/>
      <c r="D596" s="187" t="s">
        <v>140</v>
      </c>
      <c r="E596" s="198" t="s">
        <v>1</v>
      </c>
      <c r="F596" s="199" t="s">
        <v>487</v>
      </c>
      <c r="G596" s="197"/>
      <c r="H596" s="200">
        <v>0.72</v>
      </c>
      <c r="I596" s="201"/>
      <c r="J596" s="197"/>
      <c r="K596" s="197"/>
      <c r="L596" s="202"/>
      <c r="M596" s="203"/>
      <c r="N596" s="204"/>
      <c r="O596" s="204"/>
      <c r="P596" s="204"/>
      <c r="Q596" s="204"/>
      <c r="R596" s="204"/>
      <c r="S596" s="204"/>
      <c r="T596" s="205"/>
      <c r="AT596" s="206" t="s">
        <v>140</v>
      </c>
      <c r="AU596" s="206" t="s">
        <v>80</v>
      </c>
      <c r="AV596" s="12" t="s">
        <v>80</v>
      </c>
      <c r="AW596" s="12" t="s">
        <v>32</v>
      </c>
      <c r="AX596" s="12" t="s">
        <v>70</v>
      </c>
      <c r="AY596" s="206" t="s">
        <v>132</v>
      </c>
    </row>
    <row r="597" spans="2:65" s="11" customFormat="1">
      <c r="B597" s="185"/>
      <c r="C597" s="186"/>
      <c r="D597" s="187" t="s">
        <v>140</v>
      </c>
      <c r="E597" s="188" t="s">
        <v>1</v>
      </c>
      <c r="F597" s="189" t="s">
        <v>172</v>
      </c>
      <c r="G597" s="186"/>
      <c r="H597" s="188" t="s">
        <v>1</v>
      </c>
      <c r="I597" s="190"/>
      <c r="J597" s="186"/>
      <c r="K597" s="186"/>
      <c r="L597" s="191"/>
      <c r="M597" s="192"/>
      <c r="N597" s="193"/>
      <c r="O597" s="193"/>
      <c r="P597" s="193"/>
      <c r="Q597" s="193"/>
      <c r="R597" s="193"/>
      <c r="S597" s="193"/>
      <c r="T597" s="194"/>
      <c r="AT597" s="195" t="s">
        <v>140</v>
      </c>
      <c r="AU597" s="195" t="s">
        <v>80</v>
      </c>
      <c r="AV597" s="11" t="s">
        <v>78</v>
      </c>
      <c r="AW597" s="11" t="s">
        <v>32</v>
      </c>
      <c r="AX597" s="11" t="s">
        <v>70</v>
      </c>
      <c r="AY597" s="195" t="s">
        <v>132</v>
      </c>
    </row>
    <row r="598" spans="2:65" s="12" customFormat="1">
      <c r="B598" s="196"/>
      <c r="C598" s="197"/>
      <c r="D598" s="187" t="s">
        <v>140</v>
      </c>
      <c r="E598" s="198" t="s">
        <v>1</v>
      </c>
      <c r="F598" s="199" t="s">
        <v>488</v>
      </c>
      <c r="G598" s="197"/>
      <c r="H598" s="200">
        <v>1.44</v>
      </c>
      <c r="I598" s="201"/>
      <c r="J598" s="197"/>
      <c r="K598" s="197"/>
      <c r="L598" s="202"/>
      <c r="M598" s="203"/>
      <c r="N598" s="204"/>
      <c r="O598" s="204"/>
      <c r="P598" s="204"/>
      <c r="Q598" s="204"/>
      <c r="R598" s="204"/>
      <c r="S598" s="204"/>
      <c r="T598" s="205"/>
      <c r="AT598" s="206" t="s">
        <v>140</v>
      </c>
      <c r="AU598" s="206" t="s">
        <v>80</v>
      </c>
      <c r="AV598" s="12" t="s">
        <v>80</v>
      </c>
      <c r="AW598" s="12" t="s">
        <v>32</v>
      </c>
      <c r="AX598" s="12" t="s">
        <v>70</v>
      </c>
      <c r="AY598" s="206" t="s">
        <v>132</v>
      </c>
    </row>
    <row r="599" spans="2:65" s="13" customFormat="1">
      <c r="B599" s="207"/>
      <c r="C599" s="208"/>
      <c r="D599" s="187" t="s">
        <v>140</v>
      </c>
      <c r="E599" s="209" t="s">
        <v>1</v>
      </c>
      <c r="F599" s="210" t="s">
        <v>143</v>
      </c>
      <c r="G599" s="208"/>
      <c r="H599" s="211">
        <v>18.992000000000001</v>
      </c>
      <c r="I599" s="212"/>
      <c r="J599" s="208"/>
      <c r="K599" s="208"/>
      <c r="L599" s="213"/>
      <c r="M599" s="214"/>
      <c r="N599" s="215"/>
      <c r="O599" s="215"/>
      <c r="P599" s="215"/>
      <c r="Q599" s="215"/>
      <c r="R599" s="215"/>
      <c r="S599" s="215"/>
      <c r="T599" s="216"/>
      <c r="AT599" s="217" t="s">
        <v>140</v>
      </c>
      <c r="AU599" s="217" t="s">
        <v>80</v>
      </c>
      <c r="AV599" s="13" t="s">
        <v>138</v>
      </c>
      <c r="AW599" s="13" t="s">
        <v>32</v>
      </c>
      <c r="AX599" s="13" t="s">
        <v>78</v>
      </c>
      <c r="AY599" s="217" t="s">
        <v>132</v>
      </c>
    </row>
    <row r="600" spans="2:65" s="1" customFormat="1" ht="16.5" customHeight="1">
      <c r="B600" s="33"/>
      <c r="C600" s="173" t="s">
        <v>612</v>
      </c>
      <c r="D600" s="173" t="s">
        <v>133</v>
      </c>
      <c r="E600" s="174" t="s">
        <v>613</v>
      </c>
      <c r="F600" s="175" t="s">
        <v>614</v>
      </c>
      <c r="G600" s="176" t="s">
        <v>136</v>
      </c>
      <c r="H600" s="177">
        <v>933.67600000000004</v>
      </c>
      <c r="I600" s="178"/>
      <c r="J600" s="179">
        <f>ROUND(I600*H600,2)</f>
        <v>0</v>
      </c>
      <c r="K600" s="175" t="s">
        <v>137</v>
      </c>
      <c r="L600" s="37"/>
      <c r="M600" s="180" t="s">
        <v>1</v>
      </c>
      <c r="N600" s="181" t="s">
        <v>41</v>
      </c>
      <c r="O600" s="59"/>
      <c r="P600" s="182">
        <f>O600*H600</f>
        <v>0</v>
      </c>
      <c r="Q600" s="182">
        <v>0</v>
      </c>
      <c r="R600" s="182">
        <f>Q600*H600</f>
        <v>0</v>
      </c>
      <c r="S600" s="182">
        <v>0.01</v>
      </c>
      <c r="T600" s="183">
        <f>S600*H600</f>
        <v>9.3367599999999999</v>
      </c>
      <c r="AR600" s="16" t="s">
        <v>138</v>
      </c>
      <c r="AT600" s="16" t="s">
        <v>133</v>
      </c>
      <c r="AU600" s="16" t="s">
        <v>80</v>
      </c>
      <c r="AY600" s="16" t="s">
        <v>132</v>
      </c>
      <c r="BE600" s="184">
        <f>IF(N600="základní",J600,0)</f>
        <v>0</v>
      </c>
      <c r="BF600" s="184">
        <f>IF(N600="snížená",J600,0)</f>
        <v>0</v>
      </c>
      <c r="BG600" s="184">
        <f>IF(N600="zákl. přenesená",J600,0)</f>
        <v>0</v>
      </c>
      <c r="BH600" s="184">
        <f>IF(N600="sníž. přenesená",J600,0)</f>
        <v>0</v>
      </c>
      <c r="BI600" s="184">
        <f>IF(N600="nulová",J600,0)</f>
        <v>0</v>
      </c>
      <c r="BJ600" s="16" t="s">
        <v>78</v>
      </c>
      <c r="BK600" s="184">
        <f>ROUND(I600*H600,2)</f>
        <v>0</v>
      </c>
      <c r="BL600" s="16" t="s">
        <v>138</v>
      </c>
      <c r="BM600" s="16" t="s">
        <v>615</v>
      </c>
    </row>
    <row r="601" spans="2:65" s="12" customFormat="1">
      <c r="B601" s="196"/>
      <c r="C601" s="197"/>
      <c r="D601" s="187" t="s">
        <v>140</v>
      </c>
      <c r="E601" s="198" t="s">
        <v>1</v>
      </c>
      <c r="F601" s="199" t="s">
        <v>616</v>
      </c>
      <c r="G601" s="197"/>
      <c r="H601" s="200">
        <v>933.67600000000004</v>
      </c>
      <c r="I601" s="201"/>
      <c r="J601" s="197"/>
      <c r="K601" s="197"/>
      <c r="L601" s="202"/>
      <c r="M601" s="203"/>
      <c r="N601" s="204"/>
      <c r="O601" s="204"/>
      <c r="P601" s="204"/>
      <c r="Q601" s="204"/>
      <c r="R601" s="204"/>
      <c r="S601" s="204"/>
      <c r="T601" s="205"/>
      <c r="AT601" s="206" t="s">
        <v>140</v>
      </c>
      <c r="AU601" s="206" t="s">
        <v>80</v>
      </c>
      <c r="AV601" s="12" t="s">
        <v>80</v>
      </c>
      <c r="AW601" s="12" t="s">
        <v>32</v>
      </c>
      <c r="AX601" s="12" t="s">
        <v>70</v>
      </c>
      <c r="AY601" s="206" t="s">
        <v>132</v>
      </c>
    </row>
    <row r="602" spans="2:65" s="13" customFormat="1">
      <c r="B602" s="207"/>
      <c r="C602" s="208"/>
      <c r="D602" s="187" t="s">
        <v>140</v>
      </c>
      <c r="E602" s="209" t="s">
        <v>1</v>
      </c>
      <c r="F602" s="210" t="s">
        <v>143</v>
      </c>
      <c r="G602" s="208"/>
      <c r="H602" s="211">
        <v>933.67600000000004</v>
      </c>
      <c r="I602" s="212"/>
      <c r="J602" s="208"/>
      <c r="K602" s="208"/>
      <c r="L602" s="213"/>
      <c r="M602" s="214"/>
      <c r="N602" s="215"/>
      <c r="O602" s="215"/>
      <c r="P602" s="215"/>
      <c r="Q602" s="215"/>
      <c r="R602" s="215"/>
      <c r="S602" s="215"/>
      <c r="T602" s="216"/>
      <c r="AT602" s="217" t="s">
        <v>140</v>
      </c>
      <c r="AU602" s="217" t="s">
        <v>80</v>
      </c>
      <c r="AV602" s="13" t="s">
        <v>138</v>
      </c>
      <c r="AW602" s="13" t="s">
        <v>32</v>
      </c>
      <c r="AX602" s="13" t="s">
        <v>78</v>
      </c>
      <c r="AY602" s="217" t="s">
        <v>132</v>
      </c>
    </row>
    <row r="603" spans="2:65" s="10" customFormat="1" ht="22.95" customHeight="1">
      <c r="B603" s="157"/>
      <c r="C603" s="158"/>
      <c r="D603" s="159" t="s">
        <v>69</v>
      </c>
      <c r="E603" s="171" t="s">
        <v>617</v>
      </c>
      <c r="F603" s="171" t="s">
        <v>1431</v>
      </c>
      <c r="G603" s="158"/>
      <c r="H603" s="158"/>
      <c r="I603" s="161"/>
      <c r="J603" s="172">
        <f>BK603</f>
        <v>0</v>
      </c>
      <c r="K603" s="158"/>
      <c r="L603" s="163"/>
      <c r="M603" s="164"/>
      <c r="N603" s="165"/>
      <c r="O603" s="165"/>
      <c r="P603" s="166">
        <f>SUM(P604:P613)</f>
        <v>0</v>
      </c>
      <c r="Q603" s="165"/>
      <c r="R603" s="166">
        <f>SUM(R604:R613)</f>
        <v>1.176E-2</v>
      </c>
      <c r="S603" s="165"/>
      <c r="T603" s="167">
        <f>SUM(T604:T613)</f>
        <v>8.0000000000000002E-3</v>
      </c>
      <c r="AR603" s="168" t="s">
        <v>78</v>
      </c>
      <c r="AT603" s="169" t="s">
        <v>69</v>
      </c>
      <c r="AU603" s="169" t="s">
        <v>78</v>
      </c>
      <c r="AY603" s="168" t="s">
        <v>132</v>
      </c>
      <c r="BK603" s="170">
        <f>SUM(BK604:BK613)</f>
        <v>0</v>
      </c>
    </row>
    <row r="604" spans="2:65" s="1" customFormat="1" ht="16.5" customHeight="1">
      <c r="B604" s="33"/>
      <c r="C604" s="173" t="s">
        <v>618</v>
      </c>
      <c r="D604" s="173" t="s">
        <v>133</v>
      </c>
      <c r="E604" s="174" t="s">
        <v>619</v>
      </c>
      <c r="F604" s="175" t="s">
        <v>620</v>
      </c>
      <c r="G604" s="176" t="s">
        <v>136</v>
      </c>
      <c r="H604" s="177">
        <v>9.35</v>
      </c>
      <c r="I604" s="178"/>
      <c r="J604" s="179">
        <f>ROUND(I604*H604,2)</f>
        <v>0</v>
      </c>
      <c r="K604" s="175" t="s">
        <v>137</v>
      </c>
      <c r="L604" s="37"/>
      <c r="M604" s="180" t="s">
        <v>1</v>
      </c>
      <c r="N604" s="181" t="s">
        <v>41</v>
      </c>
      <c r="O604" s="59"/>
      <c r="P604" s="182">
        <f>O604*H604</f>
        <v>0</v>
      </c>
      <c r="Q604" s="182">
        <v>0</v>
      </c>
      <c r="R604" s="182">
        <f>Q604*H604</f>
        <v>0</v>
      </c>
      <c r="S604" s="182">
        <v>0</v>
      </c>
      <c r="T604" s="183">
        <f>S604*H604</f>
        <v>0</v>
      </c>
      <c r="AR604" s="16" t="s">
        <v>138</v>
      </c>
      <c r="AT604" s="16" t="s">
        <v>133</v>
      </c>
      <c r="AU604" s="16" t="s">
        <v>80</v>
      </c>
      <c r="AY604" s="16" t="s">
        <v>132</v>
      </c>
      <c r="BE604" s="184">
        <f>IF(N604="základní",J604,0)</f>
        <v>0</v>
      </c>
      <c r="BF604" s="184">
        <f>IF(N604="snížená",J604,0)</f>
        <v>0</v>
      </c>
      <c r="BG604" s="184">
        <f>IF(N604="zákl. přenesená",J604,0)</f>
        <v>0</v>
      </c>
      <c r="BH604" s="184">
        <f>IF(N604="sníž. přenesená",J604,0)</f>
        <v>0</v>
      </c>
      <c r="BI604" s="184">
        <f>IF(N604="nulová",J604,0)</f>
        <v>0</v>
      </c>
      <c r="BJ604" s="16" t="s">
        <v>78</v>
      </c>
      <c r="BK604" s="184">
        <f>ROUND(I604*H604,2)</f>
        <v>0</v>
      </c>
      <c r="BL604" s="16" t="s">
        <v>138</v>
      </c>
      <c r="BM604" s="16" t="s">
        <v>621</v>
      </c>
    </row>
    <row r="605" spans="2:65" s="11" customFormat="1">
      <c r="B605" s="185"/>
      <c r="C605" s="186"/>
      <c r="D605" s="187" t="s">
        <v>140</v>
      </c>
      <c r="E605" s="188" t="s">
        <v>1</v>
      </c>
      <c r="F605" s="189" t="s">
        <v>622</v>
      </c>
      <c r="G605" s="186"/>
      <c r="H605" s="188" t="s">
        <v>1</v>
      </c>
      <c r="I605" s="190"/>
      <c r="J605" s="186"/>
      <c r="K605" s="186"/>
      <c r="L605" s="191"/>
      <c r="M605" s="192"/>
      <c r="N605" s="193"/>
      <c r="O605" s="193"/>
      <c r="P605" s="193"/>
      <c r="Q605" s="193"/>
      <c r="R605" s="193"/>
      <c r="S605" s="193"/>
      <c r="T605" s="194"/>
      <c r="AT605" s="195" t="s">
        <v>140</v>
      </c>
      <c r="AU605" s="195" t="s">
        <v>80</v>
      </c>
      <c r="AV605" s="11" t="s">
        <v>78</v>
      </c>
      <c r="AW605" s="11" t="s">
        <v>32</v>
      </c>
      <c r="AX605" s="11" t="s">
        <v>70</v>
      </c>
      <c r="AY605" s="195" t="s">
        <v>132</v>
      </c>
    </row>
    <row r="606" spans="2:65" s="12" customFormat="1">
      <c r="B606" s="196"/>
      <c r="C606" s="197"/>
      <c r="D606" s="187" t="s">
        <v>140</v>
      </c>
      <c r="E606" s="198" t="s">
        <v>1</v>
      </c>
      <c r="F606" s="199" t="s">
        <v>623</v>
      </c>
      <c r="G606" s="197"/>
      <c r="H606" s="200">
        <v>9.35</v>
      </c>
      <c r="I606" s="201"/>
      <c r="J606" s="197"/>
      <c r="K606" s="197"/>
      <c r="L606" s="202"/>
      <c r="M606" s="203"/>
      <c r="N606" s="204"/>
      <c r="O606" s="204"/>
      <c r="P606" s="204"/>
      <c r="Q606" s="204"/>
      <c r="R606" s="204"/>
      <c r="S606" s="204"/>
      <c r="T606" s="205"/>
      <c r="AT606" s="206" t="s">
        <v>140</v>
      </c>
      <c r="AU606" s="206" t="s">
        <v>80</v>
      </c>
      <c r="AV606" s="12" t="s">
        <v>80</v>
      </c>
      <c r="AW606" s="12" t="s">
        <v>32</v>
      </c>
      <c r="AX606" s="12" t="s">
        <v>70</v>
      </c>
      <c r="AY606" s="206" t="s">
        <v>132</v>
      </c>
    </row>
    <row r="607" spans="2:65" s="13" customFormat="1">
      <c r="B607" s="207"/>
      <c r="C607" s="208"/>
      <c r="D607" s="187" t="s">
        <v>140</v>
      </c>
      <c r="E607" s="209" t="s">
        <v>1</v>
      </c>
      <c r="F607" s="210" t="s">
        <v>143</v>
      </c>
      <c r="G607" s="208"/>
      <c r="H607" s="211">
        <v>9.35</v>
      </c>
      <c r="I607" s="212"/>
      <c r="J607" s="208"/>
      <c r="K607" s="208"/>
      <c r="L607" s="213"/>
      <c r="M607" s="214"/>
      <c r="N607" s="215"/>
      <c r="O607" s="215"/>
      <c r="P607" s="215"/>
      <c r="Q607" s="215"/>
      <c r="R607" s="215"/>
      <c r="S607" s="215"/>
      <c r="T607" s="216"/>
      <c r="AT607" s="217" t="s">
        <v>140</v>
      </c>
      <c r="AU607" s="217" t="s">
        <v>80</v>
      </c>
      <c r="AV607" s="13" t="s">
        <v>138</v>
      </c>
      <c r="AW607" s="13" t="s">
        <v>32</v>
      </c>
      <c r="AX607" s="13" t="s">
        <v>78</v>
      </c>
      <c r="AY607" s="217" t="s">
        <v>132</v>
      </c>
    </row>
    <row r="608" spans="2:65" s="1" customFormat="1" ht="22.5" customHeight="1">
      <c r="B608" s="33"/>
      <c r="C608" s="173" t="s">
        <v>624</v>
      </c>
      <c r="D608" s="173" t="s">
        <v>133</v>
      </c>
      <c r="E608" s="174" t="s">
        <v>625</v>
      </c>
      <c r="F608" s="175" t="s">
        <v>626</v>
      </c>
      <c r="G608" s="176" t="s">
        <v>228</v>
      </c>
      <c r="H608" s="177">
        <v>8</v>
      </c>
      <c r="I608" s="178"/>
      <c r="J608" s="179">
        <f>ROUND(I608*H608,2)</f>
        <v>0</v>
      </c>
      <c r="K608" s="175" t="s">
        <v>137</v>
      </c>
      <c r="L608" s="37"/>
      <c r="M608" s="180" t="s">
        <v>1</v>
      </c>
      <c r="N608" s="181" t="s">
        <v>41</v>
      </c>
      <c r="O608" s="59"/>
      <c r="P608" s="182">
        <f>O608*H608</f>
        <v>0</v>
      </c>
      <c r="Q608" s="182">
        <v>1.47E-3</v>
      </c>
      <c r="R608" s="182">
        <f>Q608*H608</f>
        <v>1.176E-2</v>
      </c>
      <c r="S608" s="182">
        <v>1E-3</v>
      </c>
      <c r="T608" s="183">
        <f>S608*H608</f>
        <v>8.0000000000000002E-3</v>
      </c>
      <c r="AR608" s="16" t="s">
        <v>138</v>
      </c>
      <c r="AT608" s="16" t="s">
        <v>133</v>
      </c>
      <c r="AU608" s="16" t="s">
        <v>80</v>
      </c>
      <c r="AY608" s="16" t="s">
        <v>132</v>
      </c>
      <c r="BE608" s="184">
        <f>IF(N608="základní",J608,0)</f>
        <v>0</v>
      </c>
      <c r="BF608" s="184">
        <f>IF(N608="snížená",J608,0)</f>
        <v>0</v>
      </c>
      <c r="BG608" s="184">
        <f>IF(N608="zákl. přenesená",J608,0)</f>
        <v>0</v>
      </c>
      <c r="BH608" s="184">
        <f>IF(N608="sníž. přenesená",J608,0)</f>
        <v>0</v>
      </c>
      <c r="BI608" s="184">
        <f>IF(N608="nulová",J608,0)</f>
        <v>0</v>
      </c>
      <c r="BJ608" s="16" t="s">
        <v>78</v>
      </c>
      <c r="BK608" s="184">
        <f>ROUND(I608*H608,2)</f>
        <v>0</v>
      </c>
      <c r="BL608" s="16" t="s">
        <v>138</v>
      </c>
      <c r="BM608" s="16" t="s">
        <v>627</v>
      </c>
    </row>
    <row r="609" spans="2:65" s="11" customFormat="1">
      <c r="B609" s="185"/>
      <c r="C609" s="186"/>
      <c r="D609" s="187" t="s">
        <v>140</v>
      </c>
      <c r="E609" s="188" t="s">
        <v>1</v>
      </c>
      <c r="F609" s="189" t="s">
        <v>628</v>
      </c>
      <c r="G609" s="186"/>
      <c r="H609" s="188" t="s">
        <v>1</v>
      </c>
      <c r="I609" s="190"/>
      <c r="J609" s="186"/>
      <c r="K609" s="186"/>
      <c r="L609" s="191"/>
      <c r="M609" s="192"/>
      <c r="N609" s="193"/>
      <c r="O609" s="193"/>
      <c r="P609" s="193"/>
      <c r="Q609" s="193"/>
      <c r="R609" s="193"/>
      <c r="S609" s="193"/>
      <c r="T609" s="194"/>
      <c r="AT609" s="195" t="s">
        <v>140</v>
      </c>
      <c r="AU609" s="195" t="s">
        <v>80</v>
      </c>
      <c r="AV609" s="11" t="s">
        <v>78</v>
      </c>
      <c r="AW609" s="11" t="s">
        <v>32</v>
      </c>
      <c r="AX609" s="11" t="s">
        <v>70</v>
      </c>
      <c r="AY609" s="195" t="s">
        <v>132</v>
      </c>
    </row>
    <row r="610" spans="2:65" s="12" customFormat="1">
      <c r="B610" s="196"/>
      <c r="C610" s="197"/>
      <c r="D610" s="187" t="s">
        <v>140</v>
      </c>
      <c r="E610" s="198" t="s">
        <v>1</v>
      </c>
      <c r="F610" s="199" t="s">
        <v>629</v>
      </c>
      <c r="G610" s="197"/>
      <c r="H610" s="200">
        <v>8</v>
      </c>
      <c r="I610" s="201"/>
      <c r="J610" s="197"/>
      <c r="K610" s="197"/>
      <c r="L610" s="202"/>
      <c r="M610" s="203"/>
      <c r="N610" s="204"/>
      <c r="O610" s="204"/>
      <c r="P610" s="204"/>
      <c r="Q610" s="204"/>
      <c r="R610" s="204"/>
      <c r="S610" s="204"/>
      <c r="T610" s="205"/>
      <c r="AT610" s="206" t="s">
        <v>140</v>
      </c>
      <c r="AU610" s="206" t="s">
        <v>80</v>
      </c>
      <c r="AV610" s="12" t="s">
        <v>80</v>
      </c>
      <c r="AW610" s="12" t="s">
        <v>32</v>
      </c>
      <c r="AX610" s="12" t="s">
        <v>70</v>
      </c>
      <c r="AY610" s="206" t="s">
        <v>132</v>
      </c>
    </row>
    <row r="611" spans="2:65" s="13" customFormat="1">
      <c r="B611" s="207"/>
      <c r="C611" s="208"/>
      <c r="D611" s="187" t="s">
        <v>140</v>
      </c>
      <c r="E611" s="209" t="s">
        <v>1</v>
      </c>
      <c r="F611" s="210" t="s">
        <v>143</v>
      </c>
      <c r="G611" s="208"/>
      <c r="H611" s="211">
        <v>8</v>
      </c>
      <c r="I611" s="212"/>
      <c r="J611" s="208"/>
      <c r="K611" s="208"/>
      <c r="L611" s="213"/>
      <c r="M611" s="214"/>
      <c r="N611" s="215"/>
      <c r="O611" s="215"/>
      <c r="P611" s="215"/>
      <c r="Q611" s="215"/>
      <c r="R611" s="215"/>
      <c r="S611" s="215"/>
      <c r="T611" s="216"/>
      <c r="AT611" s="217" t="s">
        <v>140</v>
      </c>
      <c r="AU611" s="217" t="s">
        <v>80</v>
      </c>
      <c r="AV611" s="13" t="s">
        <v>138</v>
      </c>
      <c r="AW611" s="13" t="s">
        <v>32</v>
      </c>
      <c r="AX611" s="13" t="s">
        <v>78</v>
      </c>
      <c r="AY611" s="217" t="s">
        <v>132</v>
      </c>
    </row>
    <row r="612" spans="2:65" s="1" customFormat="1" ht="16.5" customHeight="1">
      <c r="B612" s="33"/>
      <c r="C612" s="173" t="s">
        <v>630</v>
      </c>
      <c r="D612" s="173" t="s">
        <v>133</v>
      </c>
      <c r="E612" s="174" t="s">
        <v>631</v>
      </c>
      <c r="F612" s="175" t="s">
        <v>632</v>
      </c>
      <c r="G612" s="176" t="s">
        <v>521</v>
      </c>
      <c r="H612" s="177">
        <v>2</v>
      </c>
      <c r="I612" s="178"/>
      <c r="J612" s="179">
        <f>ROUND(I612*H612,2)</f>
        <v>0</v>
      </c>
      <c r="K612" s="175" t="s">
        <v>1</v>
      </c>
      <c r="L612" s="37"/>
      <c r="M612" s="180" t="s">
        <v>1</v>
      </c>
      <c r="N612" s="181" t="s">
        <v>41</v>
      </c>
      <c r="O612" s="59"/>
      <c r="P612" s="182">
        <f>O612*H612</f>
        <v>0</v>
      </c>
      <c r="Q612" s="182">
        <v>0</v>
      </c>
      <c r="R612" s="182">
        <f>Q612*H612</f>
        <v>0</v>
      </c>
      <c r="S612" s="182">
        <v>0</v>
      </c>
      <c r="T612" s="183">
        <f>S612*H612</f>
        <v>0</v>
      </c>
      <c r="AR612" s="16" t="s">
        <v>138</v>
      </c>
      <c r="AT612" s="16" t="s">
        <v>133</v>
      </c>
      <c r="AU612" s="16" t="s">
        <v>80</v>
      </c>
      <c r="AY612" s="16" t="s">
        <v>132</v>
      </c>
      <c r="BE612" s="184">
        <f>IF(N612="základní",J612,0)</f>
        <v>0</v>
      </c>
      <c r="BF612" s="184">
        <f>IF(N612="snížená",J612,0)</f>
        <v>0</v>
      </c>
      <c r="BG612" s="184">
        <f>IF(N612="zákl. přenesená",J612,0)</f>
        <v>0</v>
      </c>
      <c r="BH612" s="184">
        <f>IF(N612="sníž. přenesená",J612,0)</f>
        <v>0</v>
      </c>
      <c r="BI612" s="184">
        <f>IF(N612="nulová",J612,0)</f>
        <v>0</v>
      </c>
      <c r="BJ612" s="16" t="s">
        <v>78</v>
      </c>
      <c r="BK612" s="184">
        <f>ROUND(I612*H612,2)</f>
        <v>0</v>
      </c>
      <c r="BL612" s="16" t="s">
        <v>138</v>
      </c>
      <c r="BM612" s="16" t="s">
        <v>633</v>
      </c>
    </row>
    <row r="613" spans="2:65" s="1" customFormat="1" ht="22.5" customHeight="1">
      <c r="B613" s="33"/>
      <c r="C613" s="173" t="s">
        <v>634</v>
      </c>
      <c r="D613" s="173" t="s">
        <v>133</v>
      </c>
      <c r="E613" s="174" t="s">
        <v>635</v>
      </c>
      <c r="F613" s="175" t="s">
        <v>636</v>
      </c>
      <c r="G613" s="176" t="s">
        <v>521</v>
      </c>
      <c r="H613" s="177">
        <v>1</v>
      </c>
      <c r="I613" s="178"/>
      <c r="J613" s="179">
        <f>ROUND(I613*H613,2)</f>
        <v>0</v>
      </c>
      <c r="K613" s="175" t="s">
        <v>1</v>
      </c>
      <c r="L613" s="37"/>
      <c r="M613" s="180" t="s">
        <v>1</v>
      </c>
      <c r="N613" s="181" t="s">
        <v>41</v>
      </c>
      <c r="O613" s="59"/>
      <c r="P613" s="182">
        <f>O613*H613</f>
        <v>0</v>
      </c>
      <c r="Q613" s="182">
        <v>0</v>
      </c>
      <c r="R613" s="182">
        <f>Q613*H613</f>
        <v>0</v>
      </c>
      <c r="S613" s="182">
        <v>0</v>
      </c>
      <c r="T613" s="183">
        <f>S613*H613</f>
        <v>0</v>
      </c>
      <c r="AR613" s="16" t="s">
        <v>138</v>
      </c>
      <c r="AT613" s="16" t="s">
        <v>133</v>
      </c>
      <c r="AU613" s="16" t="s">
        <v>80</v>
      </c>
      <c r="AY613" s="16" t="s">
        <v>132</v>
      </c>
      <c r="BE613" s="184">
        <f>IF(N613="základní",J613,0)</f>
        <v>0</v>
      </c>
      <c r="BF613" s="184">
        <f>IF(N613="snížená",J613,0)</f>
        <v>0</v>
      </c>
      <c r="BG613" s="184">
        <f>IF(N613="zákl. přenesená",J613,0)</f>
        <v>0</v>
      </c>
      <c r="BH613" s="184">
        <f>IF(N613="sníž. přenesená",J613,0)</f>
        <v>0</v>
      </c>
      <c r="BI613" s="184">
        <f>IF(N613="nulová",J613,0)</f>
        <v>0</v>
      </c>
      <c r="BJ613" s="16" t="s">
        <v>78</v>
      </c>
      <c r="BK613" s="184">
        <f>ROUND(I613*H613,2)</f>
        <v>0</v>
      </c>
      <c r="BL613" s="16" t="s">
        <v>138</v>
      </c>
      <c r="BM613" s="16" t="s">
        <v>637</v>
      </c>
    </row>
    <row r="614" spans="2:65" s="10" customFormat="1" ht="22.95" customHeight="1">
      <c r="B614" s="157"/>
      <c r="C614" s="158"/>
      <c r="D614" s="159" t="s">
        <v>69</v>
      </c>
      <c r="E614" s="171" t="s">
        <v>638</v>
      </c>
      <c r="F614" s="171" t="s">
        <v>1432</v>
      </c>
      <c r="G614" s="158"/>
      <c r="H614" s="158"/>
      <c r="I614" s="161"/>
      <c r="J614" s="172">
        <f>BK614</f>
        <v>0</v>
      </c>
      <c r="K614" s="158"/>
      <c r="L614" s="163"/>
      <c r="M614" s="164"/>
      <c r="N614" s="165"/>
      <c r="O614" s="165"/>
      <c r="P614" s="166">
        <f>SUM(P615:P619)</f>
        <v>0</v>
      </c>
      <c r="Q614" s="165"/>
      <c r="R614" s="166">
        <f>SUM(R615:R619)</f>
        <v>0</v>
      </c>
      <c r="S614" s="165"/>
      <c r="T614" s="167">
        <f>SUM(T615:T619)</f>
        <v>0</v>
      </c>
      <c r="AR614" s="168" t="s">
        <v>78</v>
      </c>
      <c r="AT614" s="169" t="s">
        <v>69</v>
      </c>
      <c r="AU614" s="169" t="s">
        <v>78</v>
      </c>
      <c r="AY614" s="168" t="s">
        <v>132</v>
      </c>
      <c r="BK614" s="170">
        <f>SUM(BK615:BK619)</f>
        <v>0</v>
      </c>
    </row>
    <row r="615" spans="2:65" s="1" customFormat="1" ht="16.5" customHeight="1">
      <c r="B615" s="33"/>
      <c r="C615" s="173" t="s">
        <v>639</v>
      </c>
      <c r="D615" s="173" t="s">
        <v>133</v>
      </c>
      <c r="E615" s="174" t="s">
        <v>640</v>
      </c>
      <c r="F615" s="175" t="s">
        <v>641</v>
      </c>
      <c r="G615" s="176" t="s">
        <v>642</v>
      </c>
      <c r="H615" s="177">
        <v>24.707999999999998</v>
      </c>
      <c r="I615" s="178"/>
      <c r="J615" s="179">
        <f>ROUND(I615*H615,2)</f>
        <v>0</v>
      </c>
      <c r="K615" s="175" t="s">
        <v>137</v>
      </c>
      <c r="L615" s="37"/>
      <c r="M615" s="180" t="s">
        <v>1</v>
      </c>
      <c r="N615" s="181" t="s">
        <v>41</v>
      </c>
      <c r="O615" s="59"/>
      <c r="P615" s="182">
        <f>O615*H615</f>
        <v>0</v>
      </c>
      <c r="Q615" s="182">
        <v>0</v>
      </c>
      <c r="R615" s="182">
        <f>Q615*H615</f>
        <v>0</v>
      </c>
      <c r="S615" s="182">
        <v>0</v>
      </c>
      <c r="T615" s="183">
        <f>S615*H615</f>
        <v>0</v>
      </c>
      <c r="AR615" s="16" t="s">
        <v>138</v>
      </c>
      <c r="AT615" s="16" t="s">
        <v>133</v>
      </c>
      <c r="AU615" s="16" t="s">
        <v>80</v>
      </c>
      <c r="AY615" s="16" t="s">
        <v>132</v>
      </c>
      <c r="BE615" s="184">
        <f>IF(N615="základní",J615,0)</f>
        <v>0</v>
      </c>
      <c r="BF615" s="184">
        <f>IF(N615="snížená",J615,0)</f>
        <v>0</v>
      </c>
      <c r="BG615" s="184">
        <f>IF(N615="zákl. přenesená",J615,0)</f>
        <v>0</v>
      </c>
      <c r="BH615" s="184">
        <f>IF(N615="sníž. přenesená",J615,0)</f>
        <v>0</v>
      </c>
      <c r="BI615" s="184">
        <f>IF(N615="nulová",J615,0)</f>
        <v>0</v>
      </c>
      <c r="BJ615" s="16" t="s">
        <v>78</v>
      </c>
      <c r="BK615" s="184">
        <f>ROUND(I615*H615,2)</f>
        <v>0</v>
      </c>
      <c r="BL615" s="16" t="s">
        <v>138</v>
      </c>
      <c r="BM615" s="16" t="s">
        <v>643</v>
      </c>
    </row>
    <row r="616" spans="2:65" s="1" customFormat="1" ht="16.5" customHeight="1">
      <c r="B616" s="33"/>
      <c r="C616" s="173" t="s">
        <v>644</v>
      </c>
      <c r="D616" s="173" t="s">
        <v>133</v>
      </c>
      <c r="E616" s="174" t="s">
        <v>645</v>
      </c>
      <c r="F616" s="175" t="s">
        <v>646</v>
      </c>
      <c r="G616" s="176" t="s">
        <v>642</v>
      </c>
      <c r="H616" s="177">
        <v>24.707999999999998</v>
      </c>
      <c r="I616" s="178"/>
      <c r="J616" s="179">
        <f>ROUND(I616*H616,2)</f>
        <v>0</v>
      </c>
      <c r="K616" s="175" t="s">
        <v>137</v>
      </c>
      <c r="L616" s="37"/>
      <c r="M616" s="180" t="s">
        <v>1</v>
      </c>
      <c r="N616" s="181" t="s">
        <v>41</v>
      </c>
      <c r="O616" s="59"/>
      <c r="P616" s="182">
        <f>O616*H616</f>
        <v>0</v>
      </c>
      <c r="Q616" s="182">
        <v>0</v>
      </c>
      <c r="R616" s="182">
        <f>Q616*H616</f>
        <v>0</v>
      </c>
      <c r="S616" s="182">
        <v>0</v>
      </c>
      <c r="T616" s="183">
        <f>S616*H616</f>
        <v>0</v>
      </c>
      <c r="AR616" s="16" t="s">
        <v>138</v>
      </c>
      <c r="AT616" s="16" t="s">
        <v>133</v>
      </c>
      <c r="AU616" s="16" t="s">
        <v>80</v>
      </c>
      <c r="AY616" s="16" t="s">
        <v>132</v>
      </c>
      <c r="BE616" s="184">
        <f>IF(N616="základní",J616,0)</f>
        <v>0</v>
      </c>
      <c r="BF616" s="184">
        <f>IF(N616="snížená",J616,0)</f>
        <v>0</v>
      </c>
      <c r="BG616" s="184">
        <f>IF(N616="zákl. přenesená",J616,0)</f>
        <v>0</v>
      </c>
      <c r="BH616" s="184">
        <f>IF(N616="sníž. přenesená",J616,0)</f>
        <v>0</v>
      </c>
      <c r="BI616" s="184">
        <f>IF(N616="nulová",J616,0)</f>
        <v>0</v>
      </c>
      <c r="BJ616" s="16" t="s">
        <v>78</v>
      </c>
      <c r="BK616" s="184">
        <f>ROUND(I616*H616,2)</f>
        <v>0</v>
      </c>
      <c r="BL616" s="16" t="s">
        <v>138</v>
      </c>
      <c r="BM616" s="16" t="s">
        <v>647</v>
      </c>
    </row>
    <row r="617" spans="2:65" s="1" customFormat="1" ht="16.5" customHeight="1">
      <c r="B617" s="33"/>
      <c r="C617" s="173" t="s">
        <v>648</v>
      </c>
      <c r="D617" s="173" t="s">
        <v>133</v>
      </c>
      <c r="E617" s="174" t="s">
        <v>649</v>
      </c>
      <c r="F617" s="175" t="s">
        <v>650</v>
      </c>
      <c r="G617" s="176" t="s">
        <v>642</v>
      </c>
      <c r="H617" s="177">
        <v>345.91199999999998</v>
      </c>
      <c r="I617" s="178"/>
      <c r="J617" s="179">
        <f>ROUND(I617*H617,2)</f>
        <v>0</v>
      </c>
      <c r="K617" s="175" t="s">
        <v>137</v>
      </c>
      <c r="L617" s="37"/>
      <c r="M617" s="180" t="s">
        <v>1</v>
      </c>
      <c r="N617" s="181" t="s">
        <v>41</v>
      </c>
      <c r="O617" s="59"/>
      <c r="P617" s="182">
        <f>O617*H617</f>
        <v>0</v>
      </c>
      <c r="Q617" s="182">
        <v>0</v>
      </c>
      <c r="R617" s="182">
        <f>Q617*H617</f>
        <v>0</v>
      </c>
      <c r="S617" s="182">
        <v>0</v>
      </c>
      <c r="T617" s="183">
        <f>S617*H617</f>
        <v>0</v>
      </c>
      <c r="AR617" s="16" t="s">
        <v>138</v>
      </c>
      <c r="AT617" s="16" t="s">
        <v>133</v>
      </c>
      <c r="AU617" s="16" t="s">
        <v>80</v>
      </c>
      <c r="AY617" s="16" t="s">
        <v>132</v>
      </c>
      <c r="BE617" s="184">
        <f>IF(N617="základní",J617,0)</f>
        <v>0</v>
      </c>
      <c r="BF617" s="184">
        <f>IF(N617="snížená",J617,0)</f>
        <v>0</v>
      </c>
      <c r="BG617" s="184">
        <f>IF(N617="zákl. přenesená",J617,0)</f>
        <v>0</v>
      </c>
      <c r="BH617" s="184">
        <f>IF(N617="sníž. přenesená",J617,0)</f>
        <v>0</v>
      </c>
      <c r="BI617" s="184">
        <f>IF(N617="nulová",J617,0)</f>
        <v>0</v>
      </c>
      <c r="BJ617" s="16" t="s">
        <v>78</v>
      </c>
      <c r="BK617" s="184">
        <f>ROUND(I617*H617,2)</f>
        <v>0</v>
      </c>
      <c r="BL617" s="16" t="s">
        <v>138</v>
      </c>
      <c r="BM617" s="16" t="s">
        <v>651</v>
      </c>
    </row>
    <row r="618" spans="2:65" s="12" customFormat="1">
      <c r="B618" s="196"/>
      <c r="C618" s="197"/>
      <c r="D618" s="187" t="s">
        <v>140</v>
      </c>
      <c r="E618" s="197"/>
      <c r="F618" s="199" t="s">
        <v>652</v>
      </c>
      <c r="G618" s="197"/>
      <c r="H618" s="200">
        <v>345.91199999999998</v>
      </c>
      <c r="I618" s="201"/>
      <c r="J618" s="197"/>
      <c r="K618" s="197"/>
      <c r="L618" s="202"/>
      <c r="M618" s="203"/>
      <c r="N618" s="204"/>
      <c r="O618" s="204"/>
      <c r="P618" s="204"/>
      <c r="Q618" s="204"/>
      <c r="R618" s="204"/>
      <c r="S618" s="204"/>
      <c r="T618" s="205"/>
      <c r="AT618" s="206" t="s">
        <v>140</v>
      </c>
      <c r="AU618" s="206" t="s">
        <v>80</v>
      </c>
      <c r="AV618" s="12" t="s">
        <v>80</v>
      </c>
      <c r="AW618" s="12" t="s">
        <v>4</v>
      </c>
      <c r="AX618" s="12" t="s">
        <v>78</v>
      </c>
      <c r="AY618" s="206" t="s">
        <v>132</v>
      </c>
    </row>
    <row r="619" spans="2:65" s="1" customFormat="1" ht="16.5" customHeight="1">
      <c r="B619" s="33"/>
      <c r="C619" s="173" t="s">
        <v>653</v>
      </c>
      <c r="D619" s="173" t="s">
        <v>133</v>
      </c>
      <c r="E619" s="174" t="s">
        <v>654</v>
      </c>
      <c r="F619" s="175" t="s">
        <v>655</v>
      </c>
      <c r="G619" s="176" t="s">
        <v>642</v>
      </c>
      <c r="H619" s="177">
        <v>9.0370000000000008</v>
      </c>
      <c r="I619" s="178"/>
      <c r="J619" s="179">
        <f>ROUND(I619*H619,2)</f>
        <v>0</v>
      </c>
      <c r="K619" s="175" t="s">
        <v>1</v>
      </c>
      <c r="L619" s="37"/>
      <c r="M619" s="180" t="s">
        <v>1</v>
      </c>
      <c r="N619" s="181" t="s">
        <v>41</v>
      </c>
      <c r="O619" s="59"/>
      <c r="P619" s="182">
        <f>O619*H619</f>
        <v>0</v>
      </c>
      <c r="Q619" s="182">
        <v>0</v>
      </c>
      <c r="R619" s="182">
        <f>Q619*H619</f>
        <v>0</v>
      </c>
      <c r="S619" s="182">
        <v>0</v>
      </c>
      <c r="T619" s="183">
        <f>S619*H619</f>
        <v>0</v>
      </c>
      <c r="AR619" s="16" t="s">
        <v>138</v>
      </c>
      <c r="AT619" s="16" t="s">
        <v>133</v>
      </c>
      <c r="AU619" s="16" t="s">
        <v>80</v>
      </c>
      <c r="AY619" s="16" t="s">
        <v>132</v>
      </c>
      <c r="BE619" s="184">
        <f>IF(N619="základní",J619,0)</f>
        <v>0</v>
      </c>
      <c r="BF619" s="184">
        <f>IF(N619="snížená",J619,0)</f>
        <v>0</v>
      </c>
      <c r="BG619" s="184">
        <f>IF(N619="zákl. přenesená",J619,0)</f>
        <v>0</v>
      </c>
      <c r="BH619" s="184">
        <f>IF(N619="sníž. přenesená",J619,0)</f>
        <v>0</v>
      </c>
      <c r="BI619" s="184">
        <f>IF(N619="nulová",J619,0)</f>
        <v>0</v>
      </c>
      <c r="BJ619" s="16" t="s">
        <v>78</v>
      </c>
      <c r="BK619" s="184">
        <f>ROUND(I619*H619,2)</f>
        <v>0</v>
      </c>
      <c r="BL619" s="16" t="s">
        <v>138</v>
      </c>
      <c r="BM619" s="16" t="s">
        <v>656</v>
      </c>
    </row>
    <row r="620" spans="2:65" s="10" customFormat="1" ht="22.95" customHeight="1">
      <c r="B620" s="157"/>
      <c r="C620" s="158"/>
      <c r="D620" s="159" t="s">
        <v>69</v>
      </c>
      <c r="E620" s="171" t="s">
        <v>657</v>
      </c>
      <c r="F620" s="171" t="s">
        <v>1433</v>
      </c>
      <c r="G620" s="158"/>
      <c r="H620" s="158"/>
      <c r="I620" s="161"/>
      <c r="J620" s="172">
        <f>BK620</f>
        <v>0</v>
      </c>
      <c r="K620" s="158"/>
      <c r="L620" s="163"/>
      <c r="M620" s="164"/>
      <c r="N620" s="165"/>
      <c r="O620" s="165"/>
      <c r="P620" s="166">
        <f>P621</f>
        <v>0</v>
      </c>
      <c r="Q620" s="165"/>
      <c r="R620" s="166">
        <f>R621</f>
        <v>0</v>
      </c>
      <c r="S620" s="165"/>
      <c r="T620" s="167">
        <f>T621</f>
        <v>0</v>
      </c>
      <c r="AR620" s="168" t="s">
        <v>78</v>
      </c>
      <c r="AT620" s="169" t="s">
        <v>69</v>
      </c>
      <c r="AU620" s="169" t="s">
        <v>78</v>
      </c>
      <c r="AY620" s="168" t="s">
        <v>132</v>
      </c>
      <c r="BK620" s="170">
        <f>BK621</f>
        <v>0</v>
      </c>
    </row>
    <row r="621" spans="2:65" s="1" customFormat="1" ht="16.5" customHeight="1">
      <c r="B621" s="33"/>
      <c r="C621" s="173" t="s">
        <v>658</v>
      </c>
      <c r="D621" s="173" t="s">
        <v>133</v>
      </c>
      <c r="E621" s="174" t="s">
        <v>659</v>
      </c>
      <c r="F621" s="175" t="s">
        <v>660</v>
      </c>
      <c r="G621" s="176" t="s">
        <v>642</v>
      </c>
      <c r="H621" s="177">
        <v>44.616999999999997</v>
      </c>
      <c r="I621" s="178"/>
      <c r="J621" s="179">
        <f>ROUND(I621*H621,2)</f>
        <v>0</v>
      </c>
      <c r="K621" s="175" t="s">
        <v>137</v>
      </c>
      <c r="L621" s="37"/>
      <c r="M621" s="180" t="s">
        <v>1</v>
      </c>
      <c r="N621" s="181" t="s">
        <v>41</v>
      </c>
      <c r="O621" s="59"/>
      <c r="P621" s="182">
        <f>O621*H621</f>
        <v>0</v>
      </c>
      <c r="Q621" s="182">
        <v>0</v>
      </c>
      <c r="R621" s="182">
        <f>Q621*H621</f>
        <v>0</v>
      </c>
      <c r="S621" s="182">
        <v>0</v>
      </c>
      <c r="T621" s="183">
        <f>S621*H621</f>
        <v>0</v>
      </c>
      <c r="AR621" s="16" t="s">
        <v>138</v>
      </c>
      <c r="AT621" s="16" t="s">
        <v>133</v>
      </c>
      <c r="AU621" s="16" t="s">
        <v>80</v>
      </c>
      <c r="AY621" s="16" t="s">
        <v>132</v>
      </c>
      <c r="BE621" s="184">
        <f>IF(N621="základní",J621,0)</f>
        <v>0</v>
      </c>
      <c r="BF621" s="184">
        <f>IF(N621="snížená",J621,0)</f>
        <v>0</v>
      </c>
      <c r="BG621" s="184">
        <f>IF(N621="zákl. přenesená",J621,0)</f>
        <v>0</v>
      </c>
      <c r="BH621" s="184">
        <f>IF(N621="sníž. přenesená",J621,0)</f>
        <v>0</v>
      </c>
      <c r="BI621" s="184">
        <f>IF(N621="nulová",J621,0)</f>
        <v>0</v>
      </c>
      <c r="BJ621" s="16" t="s">
        <v>78</v>
      </c>
      <c r="BK621" s="184">
        <f>ROUND(I621*H621,2)</f>
        <v>0</v>
      </c>
      <c r="BL621" s="16" t="s">
        <v>138</v>
      </c>
      <c r="BM621" s="16" t="s">
        <v>661</v>
      </c>
    </row>
    <row r="622" spans="2:65" s="10" customFormat="1" ht="25.95" customHeight="1">
      <c r="B622" s="157"/>
      <c r="C622" s="158"/>
      <c r="D622" s="159" t="s">
        <v>69</v>
      </c>
      <c r="E622" s="160" t="s">
        <v>662</v>
      </c>
      <c r="F622" s="160" t="s">
        <v>663</v>
      </c>
      <c r="G622" s="158"/>
      <c r="H622" s="158"/>
      <c r="I622" s="161"/>
      <c r="J622" s="162">
        <f>BK622</f>
        <v>0</v>
      </c>
      <c r="K622" s="158"/>
      <c r="L622" s="163"/>
      <c r="M622" s="164"/>
      <c r="N622" s="165"/>
      <c r="O622" s="165"/>
      <c r="P622" s="166">
        <f>P623+P636+P644+P649+P652+P684+P809+P816+P834</f>
        <v>0</v>
      </c>
      <c r="Q622" s="165"/>
      <c r="R622" s="166">
        <f>R623+R636+R644+R649+R652+R684+R809+R816+R834</f>
        <v>4.8330037899999994</v>
      </c>
      <c r="S622" s="165"/>
      <c r="T622" s="167">
        <f>T623+T636+T644+T649+T652+T684+T809+T816+T834</f>
        <v>1.0166948</v>
      </c>
      <c r="AR622" s="168" t="s">
        <v>80</v>
      </c>
      <c r="AT622" s="169" t="s">
        <v>69</v>
      </c>
      <c r="AU622" s="169" t="s">
        <v>70</v>
      </c>
      <c r="AY622" s="168" t="s">
        <v>132</v>
      </c>
      <c r="BK622" s="170">
        <f>BK623+BK636+BK644+BK649+BK652+BK684+BK809+BK816+BK834</f>
        <v>0</v>
      </c>
    </row>
    <row r="623" spans="2:65" s="10" customFormat="1" ht="22.95" customHeight="1">
      <c r="B623" s="157"/>
      <c r="C623" s="158"/>
      <c r="D623" s="159" t="s">
        <v>69</v>
      </c>
      <c r="E623" s="171" t="s">
        <v>664</v>
      </c>
      <c r="F623" s="171" t="s">
        <v>1434</v>
      </c>
      <c r="G623" s="158"/>
      <c r="H623" s="158"/>
      <c r="I623" s="161"/>
      <c r="J623" s="172">
        <f>BK623</f>
        <v>0</v>
      </c>
      <c r="K623" s="158"/>
      <c r="L623" s="163"/>
      <c r="M623" s="164"/>
      <c r="N623" s="165"/>
      <c r="O623" s="165"/>
      <c r="P623" s="166">
        <f>SUM(P624:P635)</f>
        <v>0</v>
      </c>
      <c r="Q623" s="165"/>
      <c r="R623" s="166">
        <f>SUM(R624:R635)</f>
        <v>3.3049000000000002E-2</v>
      </c>
      <c r="S623" s="165"/>
      <c r="T623" s="167">
        <f>SUM(T624:T635)</f>
        <v>0</v>
      </c>
      <c r="AR623" s="168" t="s">
        <v>80</v>
      </c>
      <c r="AT623" s="169" t="s">
        <v>69</v>
      </c>
      <c r="AU623" s="169" t="s">
        <v>78</v>
      </c>
      <c r="AY623" s="168" t="s">
        <v>132</v>
      </c>
      <c r="BK623" s="170">
        <f>SUM(BK624:BK635)</f>
        <v>0</v>
      </c>
    </row>
    <row r="624" spans="2:65" s="1" customFormat="1" ht="16.5" customHeight="1">
      <c r="B624" s="33"/>
      <c r="C624" s="173" t="s">
        <v>665</v>
      </c>
      <c r="D624" s="173" t="s">
        <v>133</v>
      </c>
      <c r="E624" s="174" t="s">
        <v>666</v>
      </c>
      <c r="F624" s="175" t="s">
        <v>667</v>
      </c>
      <c r="G624" s="176" t="s">
        <v>136</v>
      </c>
      <c r="H624" s="177">
        <v>9.2330000000000005</v>
      </c>
      <c r="I624" s="178"/>
      <c r="J624" s="179">
        <f>ROUND(I624*H624,2)</f>
        <v>0</v>
      </c>
      <c r="K624" s="175" t="s">
        <v>137</v>
      </c>
      <c r="L624" s="37"/>
      <c r="M624" s="180" t="s">
        <v>1</v>
      </c>
      <c r="N624" s="181" t="s">
        <v>41</v>
      </c>
      <c r="O624" s="59"/>
      <c r="P624" s="182">
        <f>O624*H624</f>
        <v>0</v>
      </c>
      <c r="Q624" s="182">
        <v>3.5000000000000001E-3</v>
      </c>
      <c r="R624" s="182">
        <f>Q624*H624</f>
        <v>3.2315500000000004E-2</v>
      </c>
      <c r="S624" s="182">
        <v>0</v>
      </c>
      <c r="T624" s="183">
        <f>S624*H624</f>
        <v>0</v>
      </c>
      <c r="AR624" s="16" t="s">
        <v>248</v>
      </c>
      <c r="AT624" s="16" t="s">
        <v>133</v>
      </c>
      <c r="AU624" s="16" t="s">
        <v>80</v>
      </c>
      <c r="AY624" s="16" t="s">
        <v>132</v>
      </c>
      <c r="BE624" s="184">
        <f>IF(N624="základní",J624,0)</f>
        <v>0</v>
      </c>
      <c r="BF624" s="184">
        <f>IF(N624="snížená",J624,0)</f>
        <v>0</v>
      </c>
      <c r="BG624" s="184">
        <f>IF(N624="zákl. přenesená",J624,0)</f>
        <v>0</v>
      </c>
      <c r="BH624" s="184">
        <f>IF(N624="sníž. přenesená",J624,0)</f>
        <v>0</v>
      </c>
      <c r="BI624" s="184">
        <f>IF(N624="nulová",J624,0)</f>
        <v>0</v>
      </c>
      <c r="BJ624" s="16" t="s">
        <v>78</v>
      </c>
      <c r="BK624" s="184">
        <f>ROUND(I624*H624,2)</f>
        <v>0</v>
      </c>
      <c r="BL624" s="16" t="s">
        <v>248</v>
      </c>
      <c r="BM624" s="16" t="s">
        <v>668</v>
      </c>
    </row>
    <row r="625" spans="2:65" s="11" customFormat="1">
      <c r="B625" s="185"/>
      <c r="C625" s="186"/>
      <c r="D625" s="187" t="s">
        <v>140</v>
      </c>
      <c r="E625" s="188" t="s">
        <v>1</v>
      </c>
      <c r="F625" s="189" t="s">
        <v>507</v>
      </c>
      <c r="G625" s="186"/>
      <c r="H625" s="188" t="s">
        <v>1</v>
      </c>
      <c r="I625" s="190"/>
      <c r="J625" s="186"/>
      <c r="K625" s="186"/>
      <c r="L625" s="191"/>
      <c r="M625" s="192"/>
      <c r="N625" s="193"/>
      <c r="O625" s="193"/>
      <c r="P625" s="193"/>
      <c r="Q625" s="193"/>
      <c r="R625" s="193"/>
      <c r="S625" s="193"/>
      <c r="T625" s="194"/>
      <c r="AT625" s="195" t="s">
        <v>140</v>
      </c>
      <c r="AU625" s="195" t="s">
        <v>80</v>
      </c>
      <c r="AV625" s="11" t="s">
        <v>78</v>
      </c>
      <c r="AW625" s="11" t="s">
        <v>32</v>
      </c>
      <c r="AX625" s="11" t="s">
        <v>70</v>
      </c>
      <c r="AY625" s="195" t="s">
        <v>132</v>
      </c>
    </row>
    <row r="626" spans="2:65" s="12" customFormat="1">
      <c r="B626" s="196"/>
      <c r="C626" s="197"/>
      <c r="D626" s="187" t="s">
        <v>140</v>
      </c>
      <c r="E626" s="198" t="s">
        <v>1</v>
      </c>
      <c r="F626" s="199" t="s">
        <v>508</v>
      </c>
      <c r="G626" s="197"/>
      <c r="H626" s="200">
        <v>8.4179999999999993</v>
      </c>
      <c r="I626" s="201"/>
      <c r="J626" s="197"/>
      <c r="K626" s="197"/>
      <c r="L626" s="202"/>
      <c r="M626" s="203"/>
      <c r="N626" s="204"/>
      <c r="O626" s="204"/>
      <c r="P626" s="204"/>
      <c r="Q626" s="204"/>
      <c r="R626" s="204"/>
      <c r="S626" s="204"/>
      <c r="T626" s="205"/>
      <c r="AT626" s="206" t="s">
        <v>140</v>
      </c>
      <c r="AU626" s="206" t="s">
        <v>80</v>
      </c>
      <c r="AV626" s="12" t="s">
        <v>80</v>
      </c>
      <c r="AW626" s="12" t="s">
        <v>32</v>
      </c>
      <c r="AX626" s="12" t="s">
        <v>70</v>
      </c>
      <c r="AY626" s="206" t="s">
        <v>132</v>
      </c>
    </row>
    <row r="627" spans="2:65" s="12" customFormat="1">
      <c r="B627" s="196"/>
      <c r="C627" s="197"/>
      <c r="D627" s="187" t="s">
        <v>140</v>
      </c>
      <c r="E627" s="198" t="s">
        <v>1</v>
      </c>
      <c r="F627" s="199" t="s">
        <v>669</v>
      </c>
      <c r="G627" s="197"/>
      <c r="H627" s="200">
        <v>0.81499999999999995</v>
      </c>
      <c r="I627" s="201"/>
      <c r="J627" s="197"/>
      <c r="K627" s="197"/>
      <c r="L627" s="202"/>
      <c r="M627" s="203"/>
      <c r="N627" s="204"/>
      <c r="O627" s="204"/>
      <c r="P627" s="204"/>
      <c r="Q627" s="204"/>
      <c r="R627" s="204"/>
      <c r="S627" s="204"/>
      <c r="T627" s="205"/>
      <c r="AT627" s="206" t="s">
        <v>140</v>
      </c>
      <c r="AU627" s="206" t="s">
        <v>80</v>
      </c>
      <c r="AV627" s="12" t="s">
        <v>80</v>
      </c>
      <c r="AW627" s="12" t="s">
        <v>32</v>
      </c>
      <c r="AX627" s="12" t="s">
        <v>70</v>
      </c>
      <c r="AY627" s="206" t="s">
        <v>132</v>
      </c>
    </row>
    <row r="628" spans="2:65" s="13" customFormat="1">
      <c r="B628" s="207"/>
      <c r="C628" s="208"/>
      <c r="D628" s="187" t="s">
        <v>140</v>
      </c>
      <c r="E628" s="209" t="s">
        <v>1</v>
      </c>
      <c r="F628" s="210" t="s">
        <v>143</v>
      </c>
      <c r="G628" s="208"/>
      <c r="H628" s="211">
        <v>9.2330000000000005</v>
      </c>
      <c r="I628" s="212"/>
      <c r="J628" s="208"/>
      <c r="K628" s="208"/>
      <c r="L628" s="213"/>
      <c r="M628" s="214"/>
      <c r="N628" s="215"/>
      <c r="O628" s="215"/>
      <c r="P628" s="215"/>
      <c r="Q628" s="215"/>
      <c r="R628" s="215"/>
      <c r="S628" s="215"/>
      <c r="T628" s="216"/>
      <c r="AT628" s="217" t="s">
        <v>140</v>
      </c>
      <c r="AU628" s="217" t="s">
        <v>80</v>
      </c>
      <c r="AV628" s="13" t="s">
        <v>138</v>
      </c>
      <c r="AW628" s="13" t="s">
        <v>32</v>
      </c>
      <c r="AX628" s="13" t="s">
        <v>78</v>
      </c>
      <c r="AY628" s="217" t="s">
        <v>132</v>
      </c>
    </row>
    <row r="629" spans="2:65" s="1" customFormat="1" ht="16.5" customHeight="1">
      <c r="B629" s="33"/>
      <c r="C629" s="173" t="s">
        <v>670</v>
      </c>
      <c r="D629" s="173" t="s">
        <v>133</v>
      </c>
      <c r="E629" s="174" t="s">
        <v>671</v>
      </c>
      <c r="F629" s="175" t="s">
        <v>672</v>
      </c>
      <c r="G629" s="176" t="s">
        <v>228</v>
      </c>
      <c r="H629" s="177">
        <v>8.15</v>
      </c>
      <c r="I629" s="178"/>
      <c r="J629" s="179">
        <f>ROUND(I629*H629,2)</f>
        <v>0</v>
      </c>
      <c r="K629" s="175" t="s">
        <v>137</v>
      </c>
      <c r="L629" s="37"/>
      <c r="M629" s="180" t="s">
        <v>1</v>
      </c>
      <c r="N629" s="181" t="s">
        <v>41</v>
      </c>
      <c r="O629" s="59"/>
      <c r="P629" s="182">
        <f>O629*H629</f>
        <v>0</v>
      </c>
      <c r="Q629" s="182">
        <v>0</v>
      </c>
      <c r="R629" s="182">
        <f>Q629*H629</f>
        <v>0</v>
      </c>
      <c r="S629" s="182">
        <v>0</v>
      </c>
      <c r="T629" s="183">
        <f>S629*H629</f>
        <v>0</v>
      </c>
      <c r="AR629" s="16" t="s">
        <v>248</v>
      </c>
      <c r="AT629" s="16" t="s">
        <v>133</v>
      </c>
      <c r="AU629" s="16" t="s">
        <v>80</v>
      </c>
      <c r="AY629" s="16" t="s">
        <v>132</v>
      </c>
      <c r="BE629" s="184">
        <f>IF(N629="základní",J629,0)</f>
        <v>0</v>
      </c>
      <c r="BF629" s="184">
        <f>IF(N629="snížená",J629,0)</f>
        <v>0</v>
      </c>
      <c r="BG629" s="184">
        <f>IF(N629="zákl. přenesená",J629,0)</f>
        <v>0</v>
      </c>
      <c r="BH629" s="184">
        <f>IF(N629="sníž. přenesená",J629,0)</f>
        <v>0</v>
      </c>
      <c r="BI629" s="184">
        <f>IF(N629="nulová",J629,0)</f>
        <v>0</v>
      </c>
      <c r="BJ629" s="16" t="s">
        <v>78</v>
      </c>
      <c r="BK629" s="184">
        <f>ROUND(I629*H629,2)</f>
        <v>0</v>
      </c>
      <c r="BL629" s="16" t="s">
        <v>248</v>
      </c>
      <c r="BM629" s="16" t="s">
        <v>673</v>
      </c>
    </row>
    <row r="630" spans="2:65" s="11" customFormat="1">
      <c r="B630" s="185"/>
      <c r="C630" s="186"/>
      <c r="D630" s="187" t="s">
        <v>140</v>
      </c>
      <c r="E630" s="188" t="s">
        <v>1</v>
      </c>
      <c r="F630" s="189" t="s">
        <v>507</v>
      </c>
      <c r="G630" s="186"/>
      <c r="H630" s="188" t="s">
        <v>1</v>
      </c>
      <c r="I630" s="190"/>
      <c r="J630" s="186"/>
      <c r="K630" s="186"/>
      <c r="L630" s="191"/>
      <c r="M630" s="192"/>
      <c r="N630" s="193"/>
      <c r="O630" s="193"/>
      <c r="P630" s="193"/>
      <c r="Q630" s="193"/>
      <c r="R630" s="193"/>
      <c r="S630" s="193"/>
      <c r="T630" s="194"/>
      <c r="AT630" s="195" t="s">
        <v>140</v>
      </c>
      <c r="AU630" s="195" t="s">
        <v>80</v>
      </c>
      <c r="AV630" s="11" t="s">
        <v>78</v>
      </c>
      <c r="AW630" s="11" t="s">
        <v>32</v>
      </c>
      <c r="AX630" s="11" t="s">
        <v>70</v>
      </c>
      <c r="AY630" s="195" t="s">
        <v>132</v>
      </c>
    </row>
    <row r="631" spans="2:65" s="12" customFormat="1">
      <c r="B631" s="196"/>
      <c r="C631" s="197"/>
      <c r="D631" s="187" t="s">
        <v>140</v>
      </c>
      <c r="E631" s="198" t="s">
        <v>1</v>
      </c>
      <c r="F631" s="199" t="s">
        <v>605</v>
      </c>
      <c r="G631" s="197"/>
      <c r="H631" s="200">
        <v>4.3</v>
      </c>
      <c r="I631" s="201"/>
      <c r="J631" s="197"/>
      <c r="K631" s="197"/>
      <c r="L631" s="202"/>
      <c r="M631" s="203"/>
      <c r="N631" s="204"/>
      <c r="O631" s="204"/>
      <c r="P631" s="204"/>
      <c r="Q631" s="204"/>
      <c r="R631" s="204"/>
      <c r="S631" s="204"/>
      <c r="T631" s="205"/>
      <c r="AT631" s="206" t="s">
        <v>140</v>
      </c>
      <c r="AU631" s="206" t="s">
        <v>80</v>
      </c>
      <c r="AV631" s="12" t="s">
        <v>80</v>
      </c>
      <c r="AW631" s="12" t="s">
        <v>32</v>
      </c>
      <c r="AX631" s="12" t="s">
        <v>70</v>
      </c>
      <c r="AY631" s="206" t="s">
        <v>132</v>
      </c>
    </row>
    <row r="632" spans="2:65" s="12" customFormat="1">
      <c r="B632" s="196"/>
      <c r="C632" s="197"/>
      <c r="D632" s="187" t="s">
        <v>140</v>
      </c>
      <c r="E632" s="198" t="s">
        <v>1</v>
      </c>
      <c r="F632" s="199" t="s">
        <v>606</v>
      </c>
      <c r="G632" s="197"/>
      <c r="H632" s="200">
        <v>3.85</v>
      </c>
      <c r="I632" s="201"/>
      <c r="J632" s="197"/>
      <c r="K632" s="197"/>
      <c r="L632" s="202"/>
      <c r="M632" s="203"/>
      <c r="N632" s="204"/>
      <c r="O632" s="204"/>
      <c r="P632" s="204"/>
      <c r="Q632" s="204"/>
      <c r="R632" s="204"/>
      <c r="S632" s="204"/>
      <c r="T632" s="205"/>
      <c r="AT632" s="206" t="s">
        <v>140</v>
      </c>
      <c r="AU632" s="206" t="s">
        <v>80</v>
      </c>
      <c r="AV632" s="12" t="s">
        <v>80</v>
      </c>
      <c r="AW632" s="12" t="s">
        <v>32</v>
      </c>
      <c r="AX632" s="12" t="s">
        <v>70</v>
      </c>
      <c r="AY632" s="206" t="s">
        <v>132</v>
      </c>
    </row>
    <row r="633" spans="2:65" s="13" customFormat="1">
      <c r="B633" s="207"/>
      <c r="C633" s="208"/>
      <c r="D633" s="187" t="s">
        <v>140</v>
      </c>
      <c r="E633" s="209" t="s">
        <v>1</v>
      </c>
      <c r="F633" s="210" t="s">
        <v>143</v>
      </c>
      <c r="G633" s="208"/>
      <c r="H633" s="211">
        <v>8.15</v>
      </c>
      <c r="I633" s="212"/>
      <c r="J633" s="208"/>
      <c r="K633" s="208"/>
      <c r="L633" s="213"/>
      <c r="M633" s="214"/>
      <c r="N633" s="215"/>
      <c r="O633" s="215"/>
      <c r="P633" s="215"/>
      <c r="Q633" s="215"/>
      <c r="R633" s="215"/>
      <c r="S633" s="215"/>
      <c r="T633" s="216"/>
      <c r="AT633" s="217" t="s">
        <v>140</v>
      </c>
      <c r="AU633" s="217" t="s">
        <v>80</v>
      </c>
      <c r="AV633" s="13" t="s">
        <v>138</v>
      </c>
      <c r="AW633" s="13" t="s">
        <v>32</v>
      </c>
      <c r="AX633" s="13" t="s">
        <v>78</v>
      </c>
      <c r="AY633" s="217" t="s">
        <v>132</v>
      </c>
    </row>
    <row r="634" spans="2:65" s="1" customFormat="1" ht="16.5" customHeight="1">
      <c r="B634" s="33"/>
      <c r="C634" s="218" t="s">
        <v>674</v>
      </c>
      <c r="D634" s="218" t="s">
        <v>180</v>
      </c>
      <c r="E634" s="219" t="s">
        <v>675</v>
      </c>
      <c r="F634" s="220" t="s">
        <v>676</v>
      </c>
      <c r="G634" s="221" t="s">
        <v>228</v>
      </c>
      <c r="H634" s="222">
        <v>8.15</v>
      </c>
      <c r="I634" s="223"/>
      <c r="J634" s="224">
        <f>ROUND(I634*H634,2)</f>
        <v>0</v>
      </c>
      <c r="K634" s="220" t="s">
        <v>137</v>
      </c>
      <c r="L634" s="225"/>
      <c r="M634" s="226" t="s">
        <v>1</v>
      </c>
      <c r="N634" s="227" t="s">
        <v>41</v>
      </c>
      <c r="O634" s="59"/>
      <c r="P634" s="182">
        <f>O634*H634</f>
        <v>0</v>
      </c>
      <c r="Q634" s="182">
        <v>9.0000000000000006E-5</v>
      </c>
      <c r="R634" s="182">
        <f>Q634*H634</f>
        <v>7.335000000000001E-4</v>
      </c>
      <c r="S634" s="182">
        <v>0</v>
      </c>
      <c r="T634" s="183">
        <f>S634*H634</f>
        <v>0</v>
      </c>
      <c r="AR634" s="16" t="s">
        <v>410</v>
      </c>
      <c r="AT634" s="16" t="s">
        <v>180</v>
      </c>
      <c r="AU634" s="16" t="s">
        <v>80</v>
      </c>
      <c r="AY634" s="16" t="s">
        <v>132</v>
      </c>
      <c r="BE634" s="184">
        <f>IF(N634="základní",J634,0)</f>
        <v>0</v>
      </c>
      <c r="BF634" s="184">
        <f>IF(N634="snížená",J634,0)</f>
        <v>0</v>
      </c>
      <c r="BG634" s="184">
        <f>IF(N634="zákl. přenesená",J634,0)</f>
        <v>0</v>
      </c>
      <c r="BH634" s="184">
        <f>IF(N634="sníž. přenesená",J634,0)</f>
        <v>0</v>
      </c>
      <c r="BI634" s="184">
        <f>IF(N634="nulová",J634,0)</f>
        <v>0</v>
      </c>
      <c r="BJ634" s="16" t="s">
        <v>78</v>
      </c>
      <c r="BK634" s="184">
        <f>ROUND(I634*H634,2)</f>
        <v>0</v>
      </c>
      <c r="BL634" s="16" t="s">
        <v>248</v>
      </c>
      <c r="BM634" s="16" t="s">
        <v>677</v>
      </c>
    </row>
    <row r="635" spans="2:65" s="1" customFormat="1" ht="16.5" customHeight="1">
      <c r="B635" s="33"/>
      <c r="C635" s="173" t="s">
        <v>678</v>
      </c>
      <c r="D635" s="173" t="s">
        <v>133</v>
      </c>
      <c r="E635" s="174" t="s">
        <v>679</v>
      </c>
      <c r="F635" s="175" t="s">
        <v>680</v>
      </c>
      <c r="G635" s="176" t="s">
        <v>681</v>
      </c>
      <c r="H635" s="239"/>
      <c r="I635" s="178"/>
      <c r="J635" s="179">
        <f>ROUND(I635*H635,2)</f>
        <v>0</v>
      </c>
      <c r="K635" s="175" t="s">
        <v>137</v>
      </c>
      <c r="L635" s="37"/>
      <c r="M635" s="180" t="s">
        <v>1</v>
      </c>
      <c r="N635" s="181" t="s">
        <v>41</v>
      </c>
      <c r="O635" s="59"/>
      <c r="P635" s="182">
        <f>O635*H635</f>
        <v>0</v>
      </c>
      <c r="Q635" s="182">
        <v>0</v>
      </c>
      <c r="R635" s="182">
        <f>Q635*H635</f>
        <v>0</v>
      </c>
      <c r="S635" s="182">
        <v>0</v>
      </c>
      <c r="T635" s="183">
        <f>S635*H635</f>
        <v>0</v>
      </c>
      <c r="AR635" s="16" t="s">
        <v>248</v>
      </c>
      <c r="AT635" s="16" t="s">
        <v>133</v>
      </c>
      <c r="AU635" s="16" t="s">
        <v>80</v>
      </c>
      <c r="AY635" s="16" t="s">
        <v>132</v>
      </c>
      <c r="BE635" s="184">
        <f>IF(N635="základní",J635,0)</f>
        <v>0</v>
      </c>
      <c r="BF635" s="184">
        <f>IF(N635="snížená",J635,0)</f>
        <v>0</v>
      </c>
      <c r="BG635" s="184">
        <f>IF(N635="zákl. přenesená",J635,0)</f>
        <v>0</v>
      </c>
      <c r="BH635" s="184">
        <f>IF(N635="sníž. přenesená",J635,0)</f>
        <v>0</v>
      </c>
      <c r="BI635" s="184">
        <f>IF(N635="nulová",J635,0)</f>
        <v>0</v>
      </c>
      <c r="BJ635" s="16" t="s">
        <v>78</v>
      </c>
      <c r="BK635" s="184">
        <f>ROUND(I635*H635,2)</f>
        <v>0</v>
      </c>
      <c r="BL635" s="16" t="s">
        <v>248</v>
      </c>
      <c r="BM635" s="16" t="s">
        <v>682</v>
      </c>
    </row>
    <row r="636" spans="2:65" s="10" customFormat="1" ht="22.95" customHeight="1">
      <c r="B636" s="157"/>
      <c r="C636" s="158"/>
      <c r="D636" s="159" t="s">
        <v>69</v>
      </c>
      <c r="E636" s="171" t="s">
        <v>683</v>
      </c>
      <c r="F636" s="171" t="s">
        <v>1435</v>
      </c>
      <c r="G636" s="158"/>
      <c r="H636" s="158"/>
      <c r="I636" s="161"/>
      <c r="J636" s="172">
        <f>BK636</f>
        <v>0</v>
      </c>
      <c r="K636" s="158"/>
      <c r="L636" s="163"/>
      <c r="M636" s="164"/>
      <c r="N636" s="165"/>
      <c r="O636" s="165"/>
      <c r="P636" s="166">
        <f>SUM(P637:P643)</f>
        <v>0</v>
      </c>
      <c r="Q636" s="165"/>
      <c r="R636" s="166">
        <f>SUM(R637:R643)</f>
        <v>2.50562592</v>
      </c>
      <c r="S636" s="165"/>
      <c r="T636" s="167">
        <f>SUM(T637:T643)</f>
        <v>0</v>
      </c>
      <c r="AR636" s="168" t="s">
        <v>80</v>
      </c>
      <c r="AT636" s="169" t="s">
        <v>69</v>
      </c>
      <c r="AU636" s="169" t="s">
        <v>78</v>
      </c>
      <c r="AY636" s="168" t="s">
        <v>132</v>
      </c>
      <c r="BK636" s="170">
        <f>SUM(BK637:BK643)</f>
        <v>0</v>
      </c>
    </row>
    <row r="637" spans="2:65" s="1" customFormat="1" ht="22.5" customHeight="1">
      <c r="B637" s="33"/>
      <c r="C637" s="173" t="s">
        <v>684</v>
      </c>
      <c r="D637" s="173" t="s">
        <v>133</v>
      </c>
      <c r="E637" s="174" t="s">
        <v>685</v>
      </c>
      <c r="F637" s="175" t="s">
        <v>686</v>
      </c>
      <c r="G637" s="176" t="s">
        <v>136</v>
      </c>
      <c r="H637" s="177">
        <v>731.1</v>
      </c>
      <c r="I637" s="178"/>
      <c r="J637" s="179">
        <f>ROUND(I637*H637,2)</f>
        <v>0</v>
      </c>
      <c r="K637" s="175" t="s">
        <v>137</v>
      </c>
      <c r="L637" s="37"/>
      <c r="M637" s="180" t="s">
        <v>1</v>
      </c>
      <c r="N637" s="181" t="s">
        <v>41</v>
      </c>
      <c r="O637" s="59"/>
      <c r="P637" s="182">
        <f>O637*H637</f>
        <v>0</v>
      </c>
      <c r="Q637" s="182">
        <v>0</v>
      </c>
      <c r="R637" s="182">
        <f>Q637*H637</f>
        <v>0</v>
      </c>
      <c r="S637" s="182">
        <v>0</v>
      </c>
      <c r="T637" s="183">
        <f>S637*H637</f>
        <v>0</v>
      </c>
      <c r="AR637" s="16" t="s">
        <v>248</v>
      </c>
      <c r="AT637" s="16" t="s">
        <v>133</v>
      </c>
      <c r="AU637" s="16" t="s">
        <v>80</v>
      </c>
      <c r="AY637" s="16" t="s">
        <v>132</v>
      </c>
      <c r="BE637" s="184">
        <f>IF(N637="základní",J637,0)</f>
        <v>0</v>
      </c>
      <c r="BF637" s="184">
        <f>IF(N637="snížená",J637,0)</f>
        <v>0</v>
      </c>
      <c r="BG637" s="184">
        <f>IF(N637="zákl. přenesená",J637,0)</f>
        <v>0</v>
      </c>
      <c r="BH637" s="184">
        <f>IF(N637="sníž. přenesená",J637,0)</f>
        <v>0</v>
      </c>
      <c r="BI637" s="184">
        <f>IF(N637="nulová",J637,0)</f>
        <v>0</v>
      </c>
      <c r="BJ637" s="16" t="s">
        <v>78</v>
      </c>
      <c r="BK637" s="184">
        <f>ROUND(I637*H637,2)</f>
        <v>0</v>
      </c>
      <c r="BL637" s="16" t="s">
        <v>248</v>
      </c>
      <c r="BM637" s="16" t="s">
        <v>687</v>
      </c>
    </row>
    <row r="638" spans="2:65" s="11" customFormat="1">
      <c r="B638" s="185"/>
      <c r="C638" s="186"/>
      <c r="D638" s="187" t="s">
        <v>140</v>
      </c>
      <c r="E638" s="188" t="s">
        <v>1</v>
      </c>
      <c r="F638" s="189" t="s">
        <v>688</v>
      </c>
      <c r="G638" s="186"/>
      <c r="H638" s="188" t="s">
        <v>1</v>
      </c>
      <c r="I638" s="190"/>
      <c r="J638" s="186"/>
      <c r="K638" s="186"/>
      <c r="L638" s="191"/>
      <c r="M638" s="192"/>
      <c r="N638" s="193"/>
      <c r="O638" s="193"/>
      <c r="P638" s="193"/>
      <c r="Q638" s="193"/>
      <c r="R638" s="193"/>
      <c r="S638" s="193"/>
      <c r="T638" s="194"/>
      <c r="AT638" s="195" t="s">
        <v>140</v>
      </c>
      <c r="AU638" s="195" t="s">
        <v>80</v>
      </c>
      <c r="AV638" s="11" t="s">
        <v>78</v>
      </c>
      <c r="AW638" s="11" t="s">
        <v>32</v>
      </c>
      <c r="AX638" s="11" t="s">
        <v>70</v>
      </c>
      <c r="AY638" s="195" t="s">
        <v>132</v>
      </c>
    </row>
    <row r="639" spans="2:65" s="12" customFormat="1">
      <c r="B639" s="196"/>
      <c r="C639" s="197"/>
      <c r="D639" s="187" t="s">
        <v>140</v>
      </c>
      <c r="E639" s="198" t="s">
        <v>1</v>
      </c>
      <c r="F639" s="199" t="s">
        <v>689</v>
      </c>
      <c r="G639" s="197"/>
      <c r="H639" s="200">
        <v>731.1</v>
      </c>
      <c r="I639" s="201"/>
      <c r="J639" s="197"/>
      <c r="K639" s="197"/>
      <c r="L639" s="202"/>
      <c r="M639" s="203"/>
      <c r="N639" s="204"/>
      <c r="O639" s="204"/>
      <c r="P639" s="204"/>
      <c r="Q639" s="204"/>
      <c r="R639" s="204"/>
      <c r="S639" s="204"/>
      <c r="T639" s="205"/>
      <c r="AT639" s="206" t="s">
        <v>140</v>
      </c>
      <c r="AU639" s="206" t="s">
        <v>80</v>
      </c>
      <c r="AV639" s="12" t="s">
        <v>80</v>
      </c>
      <c r="AW639" s="12" t="s">
        <v>32</v>
      </c>
      <c r="AX639" s="12" t="s">
        <v>70</v>
      </c>
      <c r="AY639" s="206" t="s">
        <v>132</v>
      </c>
    </row>
    <row r="640" spans="2:65" s="13" customFormat="1">
      <c r="B640" s="207"/>
      <c r="C640" s="208"/>
      <c r="D640" s="187" t="s">
        <v>140</v>
      </c>
      <c r="E640" s="209" t="s">
        <v>1</v>
      </c>
      <c r="F640" s="210" t="s">
        <v>143</v>
      </c>
      <c r="G640" s="208"/>
      <c r="H640" s="211">
        <v>731.1</v>
      </c>
      <c r="I640" s="212"/>
      <c r="J640" s="208"/>
      <c r="K640" s="208"/>
      <c r="L640" s="213"/>
      <c r="M640" s="214"/>
      <c r="N640" s="215"/>
      <c r="O640" s="215"/>
      <c r="P640" s="215"/>
      <c r="Q640" s="215"/>
      <c r="R640" s="215"/>
      <c r="S640" s="215"/>
      <c r="T640" s="216"/>
      <c r="AT640" s="217" t="s">
        <v>140</v>
      </c>
      <c r="AU640" s="217" t="s">
        <v>80</v>
      </c>
      <c r="AV640" s="13" t="s">
        <v>138</v>
      </c>
      <c r="AW640" s="13" t="s">
        <v>32</v>
      </c>
      <c r="AX640" s="13" t="s">
        <v>78</v>
      </c>
      <c r="AY640" s="217" t="s">
        <v>132</v>
      </c>
    </row>
    <row r="641" spans="2:65" s="1" customFormat="1" ht="16.5" customHeight="1">
      <c r="B641" s="33"/>
      <c r="C641" s="218" t="s">
        <v>690</v>
      </c>
      <c r="D641" s="218" t="s">
        <v>180</v>
      </c>
      <c r="E641" s="219" t="s">
        <v>691</v>
      </c>
      <c r="F641" s="220" t="s">
        <v>692</v>
      </c>
      <c r="G641" s="221" t="s">
        <v>136</v>
      </c>
      <c r="H641" s="222">
        <v>745.72199999999998</v>
      </c>
      <c r="I641" s="223"/>
      <c r="J641" s="224">
        <f>ROUND(I641*H641,2)</f>
        <v>0</v>
      </c>
      <c r="K641" s="220" t="s">
        <v>137</v>
      </c>
      <c r="L641" s="225"/>
      <c r="M641" s="226" t="s">
        <v>1</v>
      </c>
      <c r="N641" s="227" t="s">
        <v>41</v>
      </c>
      <c r="O641" s="59"/>
      <c r="P641" s="182">
        <f>O641*H641</f>
        <v>0</v>
      </c>
      <c r="Q641" s="182">
        <v>3.3600000000000001E-3</v>
      </c>
      <c r="R641" s="182">
        <f>Q641*H641</f>
        <v>2.50562592</v>
      </c>
      <c r="S641" s="182">
        <v>0</v>
      </c>
      <c r="T641" s="183">
        <f>S641*H641</f>
        <v>0</v>
      </c>
      <c r="AR641" s="16" t="s">
        <v>410</v>
      </c>
      <c r="AT641" s="16" t="s">
        <v>180</v>
      </c>
      <c r="AU641" s="16" t="s">
        <v>80</v>
      </c>
      <c r="AY641" s="16" t="s">
        <v>132</v>
      </c>
      <c r="BE641" s="184">
        <f>IF(N641="základní",J641,0)</f>
        <v>0</v>
      </c>
      <c r="BF641" s="184">
        <f>IF(N641="snížená",J641,0)</f>
        <v>0</v>
      </c>
      <c r="BG641" s="184">
        <f>IF(N641="zákl. přenesená",J641,0)</f>
        <v>0</v>
      </c>
      <c r="BH641" s="184">
        <f>IF(N641="sníž. přenesená",J641,0)</f>
        <v>0</v>
      </c>
      <c r="BI641" s="184">
        <f>IF(N641="nulová",J641,0)</f>
        <v>0</v>
      </c>
      <c r="BJ641" s="16" t="s">
        <v>78</v>
      </c>
      <c r="BK641" s="184">
        <f>ROUND(I641*H641,2)</f>
        <v>0</v>
      </c>
      <c r="BL641" s="16" t="s">
        <v>248</v>
      </c>
      <c r="BM641" s="16" t="s">
        <v>693</v>
      </c>
    </row>
    <row r="642" spans="2:65" s="12" customFormat="1">
      <c r="B642" s="196"/>
      <c r="C642" s="197"/>
      <c r="D642" s="187" t="s">
        <v>140</v>
      </c>
      <c r="E642" s="197"/>
      <c r="F642" s="199" t="s">
        <v>694</v>
      </c>
      <c r="G642" s="197"/>
      <c r="H642" s="200">
        <v>745.72199999999998</v>
      </c>
      <c r="I642" s="201"/>
      <c r="J642" s="197"/>
      <c r="K642" s="197"/>
      <c r="L642" s="202"/>
      <c r="M642" s="203"/>
      <c r="N642" s="204"/>
      <c r="O642" s="204"/>
      <c r="P642" s="204"/>
      <c r="Q642" s="204"/>
      <c r="R642" s="204"/>
      <c r="S642" s="204"/>
      <c r="T642" s="205"/>
      <c r="AT642" s="206" t="s">
        <v>140</v>
      </c>
      <c r="AU642" s="206" t="s">
        <v>80</v>
      </c>
      <c r="AV642" s="12" t="s">
        <v>80</v>
      </c>
      <c r="AW642" s="12" t="s">
        <v>4</v>
      </c>
      <c r="AX642" s="12" t="s">
        <v>78</v>
      </c>
      <c r="AY642" s="206" t="s">
        <v>132</v>
      </c>
    </row>
    <row r="643" spans="2:65" s="1" customFormat="1" ht="16.5" customHeight="1">
      <c r="B643" s="33"/>
      <c r="C643" s="173" t="s">
        <v>695</v>
      </c>
      <c r="D643" s="173" t="s">
        <v>133</v>
      </c>
      <c r="E643" s="174" t="s">
        <v>696</v>
      </c>
      <c r="F643" s="175" t="s">
        <v>697</v>
      </c>
      <c r="G643" s="176" t="s">
        <v>681</v>
      </c>
      <c r="H643" s="239"/>
      <c r="I643" s="178"/>
      <c r="J643" s="179">
        <f>ROUND(I643*H643,2)</f>
        <v>0</v>
      </c>
      <c r="K643" s="175" t="s">
        <v>137</v>
      </c>
      <c r="L643" s="37"/>
      <c r="M643" s="180" t="s">
        <v>1</v>
      </c>
      <c r="N643" s="181" t="s">
        <v>41</v>
      </c>
      <c r="O643" s="59"/>
      <c r="P643" s="182">
        <f>O643*H643</f>
        <v>0</v>
      </c>
      <c r="Q643" s="182">
        <v>0</v>
      </c>
      <c r="R643" s="182">
        <f>Q643*H643</f>
        <v>0</v>
      </c>
      <c r="S643" s="182">
        <v>0</v>
      </c>
      <c r="T643" s="183">
        <f>S643*H643</f>
        <v>0</v>
      </c>
      <c r="AR643" s="16" t="s">
        <v>248</v>
      </c>
      <c r="AT643" s="16" t="s">
        <v>133</v>
      </c>
      <c r="AU643" s="16" t="s">
        <v>80</v>
      </c>
      <c r="AY643" s="16" t="s">
        <v>132</v>
      </c>
      <c r="BE643" s="184">
        <f>IF(N643="základní",J643,0)</f>
        <v>0</v>
      </c>
      <c r="BF643" s="184">
        <f>IF(N643="snížená",J643,0)</f>
        <v>0</v>
      </c>
      <c r="BG643" s="184">
        <f>IF(N643="zákl. přenesená",J643,0)</f>
        <v>0</v>
      </c>
      <c r="BH643" s="184">
        <f>IF(N643="sníž. přenesená",J643,0)</f>
        <v>0</v>
      </c>
      <c r="BI643" s="184">
        <f>IF(N643="nulová",J643,0)</f>
        <v>0</v>
      </c>
      <c r="BJ643" s="16" t="s">
        <v>78</v>
      </c>
      <c r="BK643" s="184">
        <f>ROUND(I643*H643,2)</f>
        <v>0</v>
      </c>
      <c r="BL643" s="16" t="s">
        <v>248</v>
      </c>
      <c r="BM643" s="16" t="s">
        <v>698</v>
      </c>
    </row>
    <row r="644" spans="2:65" s="10" customFormat="1" ht="22.95" customHeight="1">
      <c r="B644" s="157"/>
      <c r="C644" s="158"/>
      <c r="D644" s="159" t="s">
        <v>69</v>
      </c>
      <c r="E644" s="171" t="s">
        <v>699</v>
      </c>
      <c r="F644" s="171" t="s">
        <v>1436</v>
      </c>
      <c r="G644" s="158"/>
      <c r="H644" s="158"/>
      <c r="I644" s="161"/>
      <c r="J644" s="172">
        <f>BK644</f>
        <v>0</v>
      </c>
      <c r="K644" s="158"/>
      <c r="L644" s="163"/>
      <c r="M644" s="164"/>
      <c r="N644" s="165"/>
      <c r="O644" s="165"/>
      <c r="P644" s="166">
        <f>SUM(P645:P648)</f>
        <v>0</v>
      </c>
      <c r="Q644" s="165"/>
      <c r="R644" s="166">
        <f>SUM(R645:R648)</f>
        <v>1.32E-2</v>
      </c>
      <c r="S644" s="165"/>
      <c r="T644" s="167">
        <f>SUM(T645:T648)</f>
        <v>0.15102000000000002</v>
      </c>
      <c r="AR644" s="168" t="s">
        <v>80</v>
      </c>
      <c r="AT644" s="169" t="s">
        <v>69</v>
      </c>
      <c r="AU644" s="169" t="s">
        <v>78</v>
      </c>
      <c r="AY644" s="168" t="s">
        <v>132</v>
      </c>
      <c r="BK644" s="170">
        <f>SUM(BK645:BK648)</f>
        <v>0</v>
      </c>
    </row>
    <row r="645" spans="2:65" s="1" customFormat="1" ht="16.5" customHeight="1">
      <c r="B645" s="33"/>
      <c r="C645" s="173" t="s">
        <v>700</v>
      </c>
      <c r="D645" s="173" t="s">
        <v>133</v>
      </c>
      <c r="E645" s="174" t="s">
        <v>701</v>
      </c>
      <c r="F645" s="175" t="s">
        <v>702</v>
      </c>
      <c r="G645" s="176" t="s">
        <v>521</v>
      </c>
      <c r="H645" s="177">
        <v>6</v>
      </c>
      <c r="I645" s="178"/>
      <c r="J645" s="179">
        <f>ROUND(I645*H645,2)</f>
        <v>0</v>
      </c>
      <c r="K645" s="175" t="s">
        <v>137</v>
      </c>
      <c r="L645" s="37"/>
      <c r="M645" s="180" t="s">
        <v>1</v>
      </c>
      <c r="N645" s="181" t="s">
        <v>41</v>
      </c>
      <c r="O645" s="59"/>
      <c r="P645" s="182">
        <f>O645*H645</f>
        <v>0</v>
      </c>
      <c r="Q645" s="182">
        <v>1.1000000000000001E-3</v>
      </c>
      <c r="R645" s="182">
        <f>Q645*H645</f>
        <v>6.6E-3</v>
      </c>
      <c r="S645" s="182">
        <v>0</v>
      </c>
      <c r="T645" s="183">
        <f>S645*H645</f>
        <v>0</v>
      </c>
      <c r="AR645" s="16" t="s">
        <v>248</v>
      </c>
      <c r="AT645" s="16" t="s">
        <v>133</v>
      </c>
      <c r="AU645" s="16" t="s">
        <v>80</v>
      </c>
      <c r="AY645" s="16" t="s">
        <v>132</v>
      </c>
      <c r="BE645" s="184">
        <f>IF(N645="základní",J645,0)</f>
        <v>0</v>
      </c>
      <c r="BF645" s="184">
        <f>IF(N645="snížená",J645,0)</f>
        <v>0</v>
      </c>
      <c r="BG645" s="184">
        <f>IF(N645="zákl. přenesená",J645,0)</f>
        <v>0</v>
      </c>
      <c r="BH645" s="184">
        <f>IF(N645="sníž. přenesená",J645,0)</f>
        <v>0</v>
      </c>
      <c r="BI645" s="184">
        <f>IF(N645="nulová",J645,0)</f>
        <v>0</v>
      </c>
      <c r="BJ645" s="16" t="s">
        <v>78</v>
      </c>
      <c r="BK645" s="184">
        <f>ROUND(I645*H645,2)</f>
        <v>0</v>
      </c>
      <c r="BL645" s="16" t="s">
        <v>248</v>
      </c>
      <c r="BM645" s="16" t="s">
        <v>703</v>
      </c>
    </row>
    <row r="646" spans="2:65" s="1" customFormat="1" ht="16.5" customHeight="1">
      <c r="B646" s="33"/>
      <c r="C646" s="173" t="s">
        <v>704</v>
      </c>
      <c r="D646" s="173" t="s">
        <v>133</v>
      </c>
      <c r="E646" s="174" t="s">
        <v>705</v>
      </c>
      <c r="F646" s="175" t="s">
        <v>706</v>
      </c>
      <c r="G646" s="176" t="s">
        <v>521</v>
      </c>
      <c r="H646" s="177">
        <v>6</v>
      </c>
      <c r="I646" s="178"/>
      <c r="J646" s="179">
        <f>ROUND(I646*H646,2)</f>
        <v>0</v>
      </c>
      <c r="K646" s="175" t="s">
        <v>137</v>
      </c>
      <c r="L646" s="37"/>
      <c r="M646" s="180" t="s">
        <v>1</v>
      </c>
      <c r="N646" s="181" t="s">
        <v>41</v>
      </c>
      <c r="O646" s="59"/>
      <c r="P646" s="182">
        <f>O646*H646</f>
        <v>0</v>
      </c>
      <c r="Q646" s="182">
        <v>0</v>
      </c>
      <c r="R646" s="182">
        <f>Q646*H646</f>
        <v>0</v>
      </c>
      <c r="S646" s="182">
        <v>2.5170000000000001E-2</v>
      </c>
      <c r="T646" s="183">
        <f>S646*H646</f>
        <v>0.15102000000000002</v>
      </c>
      <c r="AR646" s="16" t="s">
        <v>248</v>
      </c>
      <c r="AT646" s="16" t="s">
        <v>133</v>
      </c>
      <c r="AU646" s="16" t="s">
        <v>80</v>
      </c>
      <c r="AY646" s="16" t="s">
        <v>132</v>
      </c>
      <c r="BE646" s="184">
        <f>IF(N646="základní",J646,0)</f>
        <v>0</v>
      </c>
      <c r="BF646" s="184">
        <f>IF(N646="snížená",J646,0)</f>
        <v>0</v>
      </c>
      <c r="BG646" s="184">
        <f>IF(N646="zákl. přenesená",J646,0)</f>
        <v>0</v>
      </c>
      <c r="BH646" s="184">
        <f>IF(N646="sníž. přenesená",J646,0)</f>
        <v>0</v>
      </c>
      <c r="BI646" s="184">
        <f>IF(N646="nulová",J646,0)</f>
        <v>0</v>
      </c>
      <c r="BJ646" s="16" t="s">
        <v>78</v>
      </c>
      <c r="BK646" s="184">
        <f>ROUND(I646*H646,2)</f>
        <v>0</v>
      </c>
      <c r="BL646" s="16" t="s">
        <v>248</v>
      </c>
      <c r="BM646" s="16" t="s">
        <v>707</v>
      </c>
    </row>
    <row r="647" spans="2:65" s="1" customFormat="1" ht="22.5" customHeight="1">
      <c r="B647" s="33"/>
      <c r="C647" s="173" t="s">
        <v>708</v>
      </c>
      <c r="D647" s="173" t="s">
        <v>133</v>
      </c>
      <c r="E647" s="174" t="s">
        <v>709</v>
      </c>
      <c r="F647" s="175" t="s">
        <v>710</v>
      </c>
      <c r="G647" s="176" t="s">
        <v>521</v>
      </c>
      <c r="H647" s="177">
        <v>6</v>
      </c>
      <c r="I647" s="178"/>
      <c r="J647" s="179">
        <f>ROUND(I647*H647,2)</f>
        <v>0</v>
      </c>
      <c r="K647" s="175" t="s">
        <v>1</v>
      </c>
      <c r="L647" s="37"/>
      <c r="M647" s="180" t="s">
        <v>1</v>
      </c>
      <c r="N647" s="181" t="s">
        <v>41</v>
      </c>
      <c r="O647" s="59"/>
      <c r="P647" s="182">
        <f>O647*H647</f>
        <v>0</v>
      </c>
      <c r="Q647" s="182">
        <v>1.1000000000000001E-3</v>
      </c>
      <c r="R647" s="182">
        <f>Q647*H647</f>
        <v>6.6E-3</v>
      </c>
      <c r="S647" s="182">
        <v>0</v>
      </c>
      <c r="T647" s="183">
        <f>S647*H647</f>
        <v>0</v>
      </c>
      <c r="AR647" s="16" t="s">
        <v>248</v>
      </c>
      <c r="AT647" s="16" t="s">
        <v>133</v>
      </c>
      <c r="AU647" s="16" t="s">
        <v>80</v>
      </c>
      <c r="AY647" s="16" t="s">
        <v>132</v>
      </c>
      <c r="BE647" s="184">
        <f>IF(N647="základní",J647,0)</f>
        <v>0</v>
      </c>
      <c r="BF647" s="184">
        <f>IF(N647="snížená",J647,0)</f>
        <v>0</v>
      </c>
      <c r="BG647" s="184">
        <f>IF(N647="zákl. přenesená",J647,0)</f>
        <v>0</v>
      </c>
      <c r="BH647" s="184">
        <f>IF(N647="sníž. přenesená",J647,0)</f>
        <v>0</v>
      </c>
      <c r="BI647" s="184">
        <f>IF(N647="nulová",J647,0)</f>
        <v>0</v>
      </c>
      <c r="BJ647" s="16" t="s">
        <v>78</v>
      </c>
      <c r="BK647" s="184">
        <f>ROUND(I647*H647,2)</f>
        <v>0</v>
      </c>
      <c r="BL647" s="16" t="s">
        <v>248</v>
      </c>
      <c r="BM647" s="16" t="s">
        <v>711</v>
      </c>
    </row>
    <row r="648" spans="2:65" s="1" customFormat="1" ht="16.5" customHeight="1">
      <c r="B648" s="33"/>
      <c r="C648" s="173" t="s">
        <v>712</v>
      </c>
      <c r="D648" s="173" t="s">
        <v>133</v>
      </c>
      <c r="E648" s="174" t="s">
        <v>713</v>
      </c>
      <c r="F648" s="175" t="s">
        <v>714</v>
      </c>
      <c r="G648" s="176" t="s">
        <v>681</v>
      </c>
      <c r="H648" s="239"/>
      <c r="I648" s="178"/>
      <c r="J648" s="179">
        <f>ROUND(I648*H648,2)</f>
        <v>0</v>
      </c>
      <c r="K648" s="175" t="s">
        <v>137</v>
      </c>
      <c r="L648" s="37"/>
      <c r="M648" s="180" t="s">
        <v>1</v>
      </c>
      <c r="N648" s="181" t="s">
        <v>41</v>
      </c>
      <c r="O648" s="59"/>
      <c r="P648" s="182">
        <f>O648*H648</f>
        <v>0</v>
      </c>
      <c r="Q648" s="182">
        <v>0</v>
      </c>
      <c r="R648" s="182">
        <f>Q648*H648</f>
        <v>0</v>
      </c>
      <c r="S648" s="182">
        <v>0</v>
      </c>
      <c r="T648" s="183">
        <f>S648*H648</f>
        <v>0</v>
      </c>
      <c r="AR648" s="16" t="s">
        <v>248</v>
      </c>
      <c r="AT648" s="16" t="s">
        <v>133</v>
      </c>
      <c r="AU648" s="16" t="s">
        <v>80</v>
      </c>
      <c r="AY648" s="16" t="s">
        <v>132</v>
      </c>
      <c r="BE648" s="184">
        <f>IF(N648="základní",J648,0)</f>
        <v>0</v>
      </c>
      <c r="BF648" s="184">
        <f>IF(N648="snížená",J648,0)</f>
        <v>0</v>
      </c>
      <c r="BG648" s="184">
        <f>IF(N648="zákl. přenesená",J648,0)</f>
        <v>0</v>
      </c>
      <c r="BH648" s="184">
        <f>IF(N648="sníž. přenesená",J648,0)</f>
        <v>0</v>
      </c>
      <c r="BI648" s="184">
        <f>IF(N648="nulová",J648,0)</f>
        <v>0</v>
      </c>
      <c r="BJ648" s="16" t="s">
        <v>78</v>
      </c>
      <c r="BK648" s="184">
        <f>ROUND(I648*H648,2)</f>
        <v>0</v>
      </c>
      <c r="BL648" s="16" t="s">
        <v>248</v>
      </c>
      <c r="BM648" s="16" t="s">
        <v>715</v>
      </c>
    </row>
    <row r="649" spans="2:65" s="10" customFormat="1" ht="22.95" customHeight="1">
      <c r="B649" s="157"/>
      <c r="C649" s="158"/>
      <c r="D649" s="159" t="s">
        <v>69</v>
      </c>
      <c r="E649" s="171" t="s">
        <v>716</v>
      </c>
      <c r="F649" s="171" t="s">
        <v>1437</v>
      </c>
      <c r="G649" s="158"/>
      <c r="H649" s="158"/>
      <c r="I649" s="161"/>
      <c r="J649" s="172">
        <f>BK649</f>
        <v>0</v>
      </c>
      <c r="K649" s="158"/>
      <c r="L649" s="163"/>
      <c r="M649" s="164"/>
      <c r="N649" s="165"/>
      <c r="O649" s="165"/>
      <c r="P649" s="166">
        <f>SUM(P650:P651)</f>
        <v>0</v>
      </c>
      <c r="Q649" s="165"/>
      <c r="R649" s="166">
        <f>SUM(R650:R651)</f>
        <v>0</v>
      </c>
      <c r="S649" s="165"/>
      <c r="T649" s="167">
        <f>SUM(T650:T651)</f>
        <v>0</v>
      </c>
      <c r="AR649" s="168" t="s">
        <v>80</v>
      </c>
      <c r="AT649" s="169" t="s">
        <v>69</v>
      </c>
      <c r="AU649" s="169" t="s">
        <v>78</v>
      </c>
      <c r="AY649" s="168" t="s">
        <v>132</v>
      </c>
      <c r="BK649" s="170">
        <f>SUM(BK650:BK651)</f>
        <v>0</v>
      </c>
    </row>
    <row r="650" spans="2:65" s="1" customFormat="1" ht="22.5" customHeight="1">
      <c r="B650" s="33"/>
      <c r="C650" s="173" t="s">
        <v>717</v>
      </c>
      <c r="D650" s="173" t="s">
        <v>133</v>
      </c>
      <c r="E650" s="174" t="s">
        <v>718</v>
      </c>
      <c r="F650" s="175" t="s">
        <v>719</v>
      </c>
      <c r="G650" s="176" t="s">
        <v>461</v>
      </c>
      <c r="H650" s="177">
        <v>1</v>
      </c>
      <c r="I650" s="178"/>
      <c r="J650" s="179">
        <f>ROUND(I650*H650,2)</f>
        <v>0</v>
      </c>
      <c r="K650" s="175" t="s">
        <v>1</v>
      </c>
      <c r="L650" s="37"/>
      <c r="M650" s="180" t="s">
        <v>1</v>
      </c>
      <c r="N650" s="181" t="s">
        <v>41</v>
      </c>
      <c r="O650" s="59"/>
      <c r="P650" s="182">
        <f>O650*H650</f>
        <v>0</v>
      </c>
      <c r="Q650" s="182">
        <v>0</v>
      </c>
      <c r="R650" s="182">
        <f>Q650*H650</f>
        <v>0</v>
      </c>
      <c r="S650" s="182">
        <v>0</v>
      </c>
      <c r="T650" s="183">
        <f>S650*H650</f>
        <v>0</v>
      </c>
      <c r="AR650" s="16" t="s">
        <v>248</v>
      </c>
      <c r="AT650" s="16" t="s">
        <v>133</v>
      </c>
      <c r="AU650" s="16" t="s">
        <v>80</v>
      </c>
      <c r="AY650" s="16" t="s">
        <v>132</v>
      </c>
      <c r="BE650" s="184">
        <f>IF(N650="základní",J650,0)</f>
        <v>0</v>
      </c>
      <c r="BF650" s="184">
        <f>IF(N650="snížená",J650,0)</f>
        <v>0</v>
      </c>
      <c r="BG650" s="184">
        <f>IF(N650="zákl. přenesená",J650,0)</f>
        <v>0</v>
      </c>
      <c r="BH650" s="184">
        <f>IF(N650="sníž. přenesená",J650,0)</f>
        <v>0</v>
      </c>
      <c r="BI650" s="184">
        <f>IF(N650="nulová",J650,0)</f>
        <v>0</v>
      </c>
      <c r="BJ650" s="16" t="s">
        <v>78</v>
      </c>
      <c r="BK650" s="184">
        <f>ROUND(I650*H650,2)</f>
        <v>0</v>
      </c>
      <c r="BL650" s="16" t="s">
        <v>248</v>
      </c>
      <c r="BM650" s="16" t="s">
        <v>720</v>
      </c>
    </row>
    <row r="651" spans="2:65" s="1" customFormat="1" ht="22.5" customHeight="1">
      <c r="B651" s="33"/>
      <c r="C651" s="173" t="s">
        <v>721</v>
      </c>
      <c r="D651" s="173" t="s">
        <v>133</v>
      </c>
      <c r="E651" s="174" t="s">
        <v>722</v>
      </c>
      <c r="F651" s="175" t="s">
        <v>723</v>
      </c>
      <c r="G651" s="176" t="s">
        <v>461</v>
      </c>
      <c r="H651" s="177">
        <v>1</v>
      </c>
      <c r="I651" s="178"/>
      <c r="J651" s="179">
        <f>ROUND(I651*H651,2)</f>
        <v>0</v>
      </c>
      <c r="K651" s="175" t="s">
        <v>1</v>
      </c>
      <c r="L651" s="37"/>
      <c r="M651" s="180" t="s">
        <v>1</v>
      </c>
      <c r="N651" s="181" t="s">
        <v>41</v>
      </c>
      <c r="O651" s="59"/>
      <c r="P651" s="182">
        <f>O651*H651</f>
        <v>0</v>
      </c>
      <c r="Q651" s="182">
        <v>0</v>
      </c>
      <c r="R651" s="182">
        <f>Q651*H651</f>
        <v>0</v>
      </c>
      <c r="S651" s="182">
        <v>0</v>
      </c>
      <c r="T651" s="183">
        <f>S651*H651</f>
        <v>0</v>
      </c>
      <c r="AR651" s="16" t="s">
        <v>248</v>
      </c>
      <c r="AT651" s="16" t="s">
        <v>133</v>
      </c>
      <c r="AU651" s="16" t="s">
        <v>80</v>
      </c>
      <c r="AY651" s="16" t="s">
        <v>132</v>
      </c>
      <c r="BE651" s="184">
        <f>IF(N651="základní",J651,0)</f>
        <v>0</v>
      </c>
      <c r="BF651" s="184">
        <f>IF(N651="snížená",J651,0)</f>
        <v>0</v>
      </c>
      <c r="BG651" s="184">
        <f>IF(N651="zákl. přenesená",J651,0)</f>
        <v>0</v>
      </c>
      <c r="BH651" s="184">
        <f>IF(N651="sníž. přenesená",J651,0)</f>
        <v>0</v>
      </c>
      <c r="BI651" s="184">
        <f>IF(N651="nulová",J651,0)</f>
        <v>0</v>
      </c>
      <c r="BJ651" s="16" t="s">
        <v>78</v>
      </c>
      <c r="BK651" s="184">
        <f>ROUND(I651*H651,2)</f>
        <v>0</v>
      </c>
      <c r="BL651" s="16" t="s">
        <v>248</v>
      </c>
      <c r="BM651" s="16" t="s">
        <v>724</v>
      </c>
    </row>
    <row r="652" spans="2:65" s="10" customFormat="1" ht="22.95" customHeight="1">
      <c r="B652" s="157"/>
      <c r="C652" s="158"/>
      <c r="D652" s="159" t="s">
        <v>69</v>
      </c>
      <c r="E652" s="171" t="s">
        <v>725</v>
      </c>
      <c r="F652" s="171" t="s">
        <v>1438</v>
      </c>
      <c r="G652" s="158"/>
      <c r="H652" s="158"/>
      <c r="I652" s="161"/>
      <c r="J652" s="172">
        <f>BK652</f>
        <v>0</v>
      </c>
      <c r="K652" s="158"/>
      <c r="L652" s="163"/>
      <c r="M652" s="164"/>
      <c r="N652" s="165"/>
      <c r="O652" s="165"/>
      <c r="P652" s="166">
        <f>SUM(P653:P683)</f>
        <v>0</v>
      </c>
      <c r="Q652" s="165"/>
      <c r="R652" s="166">
        <f>SUM(R653:R683)</f>
        <v>1.1072447800000003</v>
      </c>
      <c r="S652" s="165"/>
      <c r="T652" s="167">
        <f>SUM(T653:T683)</f>
        <v>0</v>
      </c>
      <c r="AR652" s="168" t="s">
        <v>80</v>
      </c>
      <c r="AT652" s="169" t="s">
        <v>69</v>
      </c>
      <c r="AU652" s="169" t="s">
        <v>78</v>
      </c>
      <c r="AY652" s="168" t="s">
        <v>132</v>
      </c>
      <c r="BK652" s="170">
        <f>SUM(BK653:BK683)</f>
        <v>0</v>
      </c>
    </row>
    <row r="653" spans="2:65" s="1" customFormat="1" ht="16.5" customHeight="1">
      <c r="B653" s="33"/>
      <c r="C653" s="173" t="s">
        <v>726</v>
      </c>
      <c r="D653" s="173" t="s">
        <v>133</v>
      </c>
      <c r="E653" s="174" t="s">
        <v>727</v>
      </c>
      <c r="F653" s="175" t="s">
        <v>728</v>
      </c>
      <c r="G653" s="176" t="s">
        <v>596</v>
      </c>
      <c r="H653" s="177">
        <v>1.1919999999999999</v>
      </c>
      <c r="I653" s="178"/>
      <c r="J653" s="179">
        <f>ROUND(I653*H653,2)</f>
        <v>0</v>
      </c>
      <c r="K653" s="175" t="s">
        <v>137</v>
      </c>
      <c r="L653" s="37"/>
      <c r="M653" s="180" t="s">
        <v>1</v>
      </c>
      <c r="N653" s="181" t="s">
        <v>41</v>
      </c>
      <c r="O653" s="59"/>
      <c r="P653" s="182">
        <f>O653*H653</f>
        <v>0</v>
      </c>
      <c r="Q653" s="182">
        <v>1.08E-3</v>
      </c>
      <c r="R653" s="182">
        <f>Q653*H653</f>
        <v>1.28736E-3</v>
      </c>
      <c r="S653" s="182">
        <v>0</v>
      </c>
      <c r="T653" s="183">
        <f>S653*H653</f>
        <v>0</v>
      </c>
      <c r="AR653" s="16" t="s">
        <v>248</v>
      </c>
      <c r="AT653" s="16" t="s">
        <v>133</v>
      </c>
      <c r="AU653" s="16" t="s">
        <v>80</v>
      </c>
      <c r="AY653" s="16" t="s">
        <v>132</v>
      </c>
      <c r="BE653" s="184">
        <f>IF(N653="základní",J653,0)</f>
        <v>0</v>
      </c>
      <c r="BF653" s="184">
        <f>IF(N653="snížená",J653,0)</f>
        <v>0</v>
      </c>
      <c r="BG653" s="184">
        <f>IF(N653="zákl. přenesená",J653,0)</f>
        <v>0</v>
      </c>
      <c r="BH653" s="184">
        <f>IF(N653="sníž. přenesená",J653,0)</f>
        <v>0</v>
      </c>
      <c r="BI653" s="184">
        <f>IF(N653="nulová",J653,0)</f>
        <v>0</v>
      </c>
      <c r="BJ653" s="16" t="s">
        <v>78</v>
      </c>
      <c r="BK653" s="184">
        <f>ROUND(I653*H653,2)</f>
        <v>0</v>
      </c>
      <c r="BL653" s="16" t="s">
        <v>248</v>
      </c>
      <c r="BM653" s="16" t="s">
        <v>729</v>
      </c>
    </row>
    <row r="654" spans="2:65" s="12" customFormat="1">
      <c r="B654" s="196"/>
      <c r="C654" s="197"/>
      <c r="D654" s="187" t="s">
        <v>140</v>
      </c>
      <c r="E654" s="198" t="s">
        <v>1</v>
      </c>
      <c r="F654" s="199" t="s">
        <v>730</v>
      </c>
      <c r="G654" s="197"/>
      <c r="H654" s="200">
        <v>1.1919999999999999</v>
      </c>
      <c r="I654" s="201"/>
      <c r="J654" s="197"/>
      <c r="K654" s="197"/>
      <c r="L654" s="202"/>
      <c r="M654" s="203"/>
      <c r="N654" s="204"/>
      <c r="O654" s="204"/>
      <c r="P654" s="204"/>
      <c r="Q654" s="204"/>
      <c r="R654" s="204"/>
      <c r="S654" s="204"/>
      <c r="T654" s="205"/>
      <c r="AT654" s="206" t="s">
        <v>140</v>
      </c>
      <c r="AU654" s="206" t="s">
        <v>80</v>
      </c>
      <c r="AV654" s="12" t="s">
        <v>80</v>
      </c>
      <c r="AW654" s="12" t="s">
        <v>32</v>
      </c>
      <c r="AX654" s="12" t="s">
        <v>70</v>
      </c>
      <c r="AY654" s="206" t="s">
        <v>132</v>
      </c>
    </row>
    <row r="655" spans="2:65" s="13" customFormat="1">
      <c r="B655" s="207"/>
      <c r="C655" s="208"/>
      <c r="D655" s="187" t="s">
        <v>140</v>
      </c>
      <c r="E655" s="209" t="s">
        <v>1</v>
      </c>
      <c r="F655" s="210" t="s">
        <v>143</v>
      </c>
      <c r="G655" s="208"/>
      <c r="H655" s="211">
        <v>1.1919999999999999</v>
      </c>
      <c r="I655" s="212"/>
      <c r="J655" s="208"/>
      <c r="K655" s="208"/>
      <c r="L655" s="213"/>
      <c r="M655" s="214"/>
      <c r="N655" s="215"/>
      <c r="O655" s="215"/>
      <c r="P655" s="215"/>
      <c r="Q655" s="215"/>
      <c r="R655" s="215"/>
      <c r="S655" s="215"/>
      <c r="T655" s="216"/>
      <c r="AT655" s="217" t="s">
        <v>140</v>
      </c>
      <c r="AU655" s="217" t="s">
        <v>80</v>
      </c>
      <c r="AV655" s="13" t="s">
        <v>138</v>
      </c>
      <c r="AW655" s="13" t="s">
        <v>32</v>
      </c>
      <c r="AX655" s="13" t="s">
        <v>78</v>
      </c>
      <c r="AY655" s="217" t="s">
        <v>132</v>
      </c>
    </row>
    <row r="656" spans="2:65" s="1" customFormat="1" ht="22.5" customHeight="1">
      <c r="B656" s="33"/>
      <c r="C656" s="173" t="s">
        <v>731</v>
      </c>
      <c r="D656" s="173" t="s">
        <v>133</v>
      </c>
      <c r="E656" s="174" t="s">
        <v>732</v>
      </c>
      <c r="F656" s="175" t="s">
        <v>733</v>
      </c>
      <c r="G656" s="176" t="s">
        <v>136</v>
      </c>
      <c r="H656" s="177">
        <v>29.968</v>
      </c>
      <c r="I656" s="178"/>
      <c r="J656" s="179">
        <f>ROUND(I656*H656,2)</f>
        <v>0</v>
      </c>
      <c r="K656" s="175" t="s">
        <v>137</v>
      </c>
      <c r="L656" s="37"/>
      <c r="M656" s="180" t="s">
        <v>1</v>
      </c>
      <c r="N656" s="181" t="s">
        <v>41</v>
      </c>
      <c r="O656" s="59"/>
      <c r="P656" s="182">
        <f>O656*H656</f>
        <v>0</v>
      </c>
      <c r="Q656" s="182">
        <v>1.388E-2</v>
      </c>
      <c r="R656" s="182">
        <f>Q656*H656</f>
        <v>0.41595584000000002</v>
      </c>
      <c r="S656" s="182">
        <v>0</v>
      </c>
      <c r="T656" s="183">
        <f>S656*H656</f>
        <v>0</v>
      </c>
      <c r="AR656" s="16" t="s">
        <v>248</v>
      </c>
      <c r="AT656" s="16" t="s">
        <v>133</v>
      </c>
      <c r="AU656" s="16" t="s">
        <v>80</v>
      </c>
      <c r="AY656" s="16" t="s">
        <v>132</v>
      </c>
      <c r="BE656" s="184">
        <f>IF(N656="základní",J656,0)</f>
        <v>0</v>
      </c>
      <c r="BF656" s="184">
        <f>IF(N656="snížená",J656,0)</f>
        <v>0</v>
      </c>
      <c r="BG656" s="184">
        <f>IF(N656="zákl. přenesená",J656,0)</f>
        <v>0</v>
      </c>
      <c r="BH656" s="184">
        <f>IF(N656="sníž. přenesená",J656,0)</f>
        <v>0</v>
      </c>
      <c r="BI656" s="184">
        <f>IF(N656="nulová",J656,0)</f>
        <v>0</v>
      </c>
      <c r="BJ656" s="16" t="s">
        <v>78</v>
      </c>
      <c r="BK656" s="184">
        <f>ROUND(I656*H656,2)</f>
        <v>0</v>
      </c>
      <c r="BL656" s="16" t="s">
        <v>248</v>
      </c>
      <c r="BM656" s="16" t="s">
        <v>734</v>
      </c>
    </row>
    <row r="657" spans="2:65" s="12" customFormat="1">
      <c r="B657" s="196"/>
      <c r="C657" s="197"/>
      <c r="D657" s="187" t="s">
        <v>140</v>
      </c>
      <c r="E657" s="198" t="s">
        <v>1</v>
      </c>
      <c r="F657" s="199" t="s">
        <v>735</v>
      </c>
      <c r="G657" s="197"/>
      <c r="H657" s="200">
        <v>29.968</v>
      </c>
      <c r="I657" s="201"/>
      <c r="J657" s="197"/>
      <c r="K657" s="197"/>
      <c r="L657" s="202"/>
      <c r="M657" s="203"/>
      <c r="N657" s="204"/>
      <c r="O657" s="204"/>
      <c r="P657" s="204"/>
      <c r="Q657" s="204"/>
      <c r="R657" s="204"/>
      <c r="S657" s="204"/>
      <c r="T657" s="205"/>
      <c r="AT657" s="206" t="s">
        <v>140</v>
      </c>
      <c r="AU657" s="206" t="s">
        <v>80</v>
      </c>
      <c r="AV657" s="12" t="s">
        <v>80</v>
      </c>
      <c r="AW657" s="12" t="s">
        <v>32</v>
      </c>
      <c r="AX657" s="12" t="s">
        <v>70</v>
      </c>
      <c r="AY657" s="206" t="s">
        <v>132</v>
      </c>
    </row>
    <row r="658" spans="2:65" s="13" customFormat="1">
      <c r="B658" s="207"/>
      <c r="C658" s="208"/>
      <c r="D658" s="187" t="s">
        <v>140</v>
      </c>
      <c r="E658" s="209" t="s">
        <v>1</v>
      </c>
      <c r="F658" s="210" t="s">
        <v>143</v>
      </c>
      <c r="G658" s="208"/>
      <c r="H658" s="211">
        <v>29.968</v>
      </c>
      <c r="I658" s="212"/>
      <c r="J658" s="208"/>
      <c r="K658" s="208"/>
      <c r="L658" s="213"/>
      <c r="M658" s="214"/>
      <c r="N658" s="215"/>
      <c r="O658" s="215"/>
      <c r="P658" s="215"/>
      <c r="Q658" s="215"/>
      <c r="R658" s="215"/>
      <c r="S658" s="215"/>
      <c r="T658" s="216"/>
      <c r="AT658" s="217" t="s">
        <v>140</v>
      </c>
      <c r="AU658" s="217" t="s">
        <v>80</v>
      </c>
      <c r="AV658" s="13" t="s">
        <v>138</v>
      </c>
      <c r="AW658" s="13" t="s">
        <v>32</v>
      </c>
      <c r="AX658" s="13" t="s">
        <v>78</v>
      </c>
      <c r="AY658" s="217" t="s">
        <v>132</v>
      </c>
    </row>
    <row r="659" spans="2:65" s="1" customFormat="1" ht="16.5" customHeight="1">
      <c r="B659" s="33"/>
      <c r="C659" s="173" t="s">
        <v>736</v>
      </c>
      <c r="D659" s="173" t="s">
        <v>133</v>
      </c>
      <c r="E659" s="174" t="s">
        <v>737</v>
      </c>
      <c r="F659" s="175" t="s">
        <v>738</v>
      </c>
      <c r="G659" s="176" t="s">
        <v>228</v>
      </c>
      <c r="H659" s="177">
        <v>188.25</v>
      </c>
      <c r="I659" s="178"/>
      <c r="J659" s="179">
        <f>ROUND(I659*H659,2)</f>
        <v>0</v>
      </c>
      <c r="K659" s="175" t="s">
        <v>137</v>
      </c>
      <c r="L659" s="37"/>
      <c r="M659" s="180" t="s">
        <v>1</v>
      </c>
      <c r="N659" s="181" t="s">
        <v>41</v>
      </c>
      <c r="O659" s="59"/>
      <c r="P659" s="182">
        <f>O659*H659</f>
        <v>0</v>
      </c>
      <c r="Q659" s="182">
        <v>1.0000000000000001E-5</v>
      </c>
      <c r="R659" s="182">
        <f>Q659*H659</f>
        <v>1.8825000000000001E-3</v>
      </c>
      <c r="S659" s="182">
        <v>0</v>
      </c>
      <c r="T659" s="183">
        <f>S659*H659</f>
        <v>0</v>
      </c>
      <c r="AR659" s="16" t="s">
        <v>248</v>
      </c>
      <c r="AT659" s="16" t="s">
        <v>133</v>
      </c>
      <c r="AU659" s="16" t="s">
        <v>80</v>
      </c>
      <c r="AY659" s="16" t="s">
        <v>132</v>
      </c>
      <c r="BE659" s="184">
        <f>IF(N659="základní",J659,0)</f>
        <v>0</v>
      </c>
      <c r="BF659" s="184">
        <f>IF(N659="snížená",J659,0)</f>
        <v>0</v>
      </c>
      <c r="BG659" s="184">
        <f>IF(N659="zákl. přenesená",J659,0)</f>
        <v>0</v>
      </c>
      <c r="BH659" s="184">
        <f>IF(N659="sníž. přenesená",J659,0)</f>
        <v>0</v>
      </c>
      <c r="BI659" s="184">
        <f>IF(N659="nulová",J659,0)</f>
        <v>0</v>
      </c>
      <c r="BJ659" s="16" t="s">
        <v>78</v>
      </c>
      <c r="BK659" s="184">
        <f>ROUND(I659*H659,2)</f>
        <v>0</v>
      </c>
      <c r="BL659" s="16" t="s">
        <v>248</v>
      </c>
      <c r="BM659" s="16" t="s">
        <v>739</v>
      </c>
    </row>
    <row r="660" spans="2:65" s="11" customFormat="1">
      <c r="B660" s="185"/>
      <c r="C660" s="186"/>
      <c r="D660" s="187" t="s">
        <v>140</v>
      </c>
      <c r="E660" s="188" t="s">
        <v>1</v>
      </c>
      <c r="F660" s="189" t="s">
        <v>740</v>
      </c>
      <c r="G660" s="186"/>
      <c r="H660" s="188" t="s">
        <v>1</v>
      </c>
      <c r="I660" s="190"/>
      <c r="J660" s="186"/>
      <c r="K660" s="186"/>
      <c r="L660" s="191"/>
      <c r="M660" s="192"/>
      <c r="N660" s="193"/>
      <c r="O660" s="193"/>
      <c r="P660" s="193"/>
      <c r="Q660" s="193"/>
      <c r="R660" s="193"/>
      <c r="S660" s="193"/>
      <c r="T660" s="194"/>
      <c r="AT660" s="195" t="s">
        <v>140</v>
      </c>
      <c r="AU660" s="195" t="s">
        <v>80</v>
      </c>
      <c r="AV660" s="11" t="s">
        <v>78</v>
      </c>
      <c r="AW660" s="11" t="s">
        <v>32</v>
      </c>
      <c r="AX660" s="11" t="s">
        <v>70</v>
      </c>
      <c r="AY660" s="195" t="s">
        <v>132</v>
      </c>
    </row>
    <row r="661" spans="2:65" s="12" customFormat="1">
      <c r="B661" s="196"/>
      <c r="C661" s="197"/>
      <c r="D661" s="187" t="s">
        <v>140</v>
      </c>
      <c r="E661" s="198" t="s">
        <v>1</v>
      </c>
      <c r="F661" s="199" t="s">
        <v>741</v>
      </c>
      <c r="G661" s="197"/>
      <c r="H661" s="200">
        <v>64.400000000000006</v>
      </c>
      <c r="I661" s="201"/>
      <c r="J661" s="197"/>
      <c r="K661" s="197"/>
      <c r="L661" s="202"/>
      <c r="M661" s="203"/>
      <c r="N661" s="204"/>
      <c r="O661" s="204"/>
      <c r="P661" s="204"/>
      <c r="Q661" s="204"/>
      <c r="R661" s="204"/>
      <c r="S661" s="204"/>
      <c r="T661" s="205"/>
      <c r="AT661" s="206" t="s">
        <v>140</v>
      </c>
      <c r="AU661" s="206" t="s">
        <v>80</v>
      </c>
      <c r="AV661" s="12" t="s">
        <v>80</v>
      </c>
      <c r="AW661" s="12" t="s">
        <v>32</v>
      </c>
      <c r="AX661" s="12" t="s">
        <v>70</v>
      </c>
      <c r="AY661" s="206" t="s">
        <v>132</v>
      </c>
    </row>
    <row r="662" spans="2:65" s="11" customFormat="1">
      <c r="B662" s="185"/>
      <c r="C662" s="186"/>
      <c r="D662" s="187" t="s">
        <v>140</v>
      </c>
      <c r="E662" s="188" t="s">
        <v>1</v>
      </c>
      <c r="F662" s="189" t="s">
        <v>742</v>
      </c>
      <c r="G662" s="186"/>
      <c r="H662" s="188" t="s">
        <v>1</v>
      </c>
      <c r="I662" s="190"/>
      <c r="J662" s="186"/>
      <c r="K662" s="186"/>
      <c r="L662" s="191"/>
      <c r="M662" s="192"/>
      <c r="N662" s="193"/>
      <c r="O662" s="193"/>
      <c r="P662" s="193"/>
      <c r="Q662" s="193"/>
      <c r="R662" s="193"/>
      <c r="S662" s="193"/>
      <c r="T662" s="194"/>
      <c r="AT662" s="195" t="s">
        <v>140</v>
      </c>
      <c r="AU662" s="195" t="s">
        <v>80</v>
      </c>
      <c r="AV662" s="11" t="s">
        <v>78</v>
      </c>
      <c r="AW662" s="11" t="s">
        <v>32</v>
      </c>
      <c r="AX662" s="11" t="s">
        <v>70</v>
      </c>
      <c r="AY662" s="195" t="s">
        <v>132</v>
      </c>
    </row>
    <row r="663" spans="2:65" s="12" customFormat="1">
      <c r="B663" s="196"/>
      <c r="C663" s="197"/>
      <c r="D663" s="187" t="s">
        <v>140</v>
      </c>
      <c r="E663" s="198" t="s">
        <v>1</v>
      </c>
      <c r="F663" s="199" t="s">
        <v>743</v>
      </c>
      <c r="G663" s="197"/>
      <c r="H663" s="200">
        <v>13.6</v>
      </c>
      <c r="I663" s="201"/>
      <c r="J663" s="197"/>
      <c r="K663" s="197"/>
      <c r="L663" s="202"/>
      <c r="M663" s="203"/>
      <c r="N663" s="204"/>
      <c r="O663" s="204"/>
      <c r="P663" s="204"/>
      <c r="Q663" s="204"/>
      <c r="R663" s="204"/>
      <c r="S663" s="204"/>
      <c r="T663" s="205"/>
      <c r="AT663" s="206" t="s">
        <v>140</v>
      </c>
      <c r="AU663" s="206" t="s">
        <v>80</v>
      </c>
      <c r="AV663" s="12" t="s">
        <v>80</v>
      </c>
      <c r="AW663" s="12" t="s">
        <v>32</v>
      </c>
      <c r="AX663" s="12" t="s">
        <v>70</v>
      </c>
      <c r="AY663" s="206" t="s">
        <v>132</v>
      </c>
    </row>
    <row r="664" spans="2:65" s="11" customFormat="1">
      <c r="B664" s="185"/>
      <c r="C664" s="186"/>
      <c r="D664" s="187" t="s">
        <v>140</v>
      </c>
      <c r="E664" s="188" t="s">
        <v>1</v>
      </c>
      <c r="F664" s="189" t="s">
        <v>744</v>
      </c>
      <c r="G664" s="186"/>
      <c r="H664" s="188" t="s">
        <v>1</v>
      </c>
      <c r="I664" s="190"/>
      <c r="J664" s="186"/>
      <c r="K664" s="186"/>
      <c r="L664" s="191"/>
      <c r="M664" s="192"/>
      <c r="N664" s="193"/>
      <c r="O664" s="193"/>
      <c r="P664" s="193"/>
      <c r="Q664" s="193"/>
      <c r="R664" s="193"/>
      <c r="S664" s="193"/>
      <c r="T664" s="194"/>
      <c r="AT664" s="195" t="s">
        <v>140</v>
      </c>
      <c r="AU664" s="195" t="s">
        <v>80</v>
      </c>
      <c r="AV664" s="11" t="s">
        <v>78</v>
      </c>
      <c r="AW664" s="11" t="s">
        <v>32</v>
      </c>
      <c r="AX664" s="11" t="s">
        <v>70</v>
      </c>
      <c r="AY664" s="195" t="s">
        <v>132</v>
      </c>
    </row>
    <row r="665" spans="2:65" s="12" customFormat="1">
      <c r="B665" s="196"/>
      <c r="C665" s="197"/>
      <c r="D665" s="187" t="s">
        <v>140</v>
      </c>
      <c r="E665" s="198" t="s">
        <v>1</v>
      </c>
      <c r="F665" s="199" t="s">
        <v>741</v>
      </c>
      <c r="G665" s="197"/>
      <c r="H665" s="200">
        <v>64.400000000000006</v>
      </c>
      <c r="I665" s="201"/>
      <c r="J665" s="197"/>
      <c r="K665" s="197"/>
      <c r="L665" s="202"/>
      <c r="M665" s="203"/>
      <c r="N665" s="204"/>
      <c r="O665" s="204"/>
      <c r="P665" s="204"/>
      <c r="Q665" s="204"/>
      <c r="R665" s="204"/>
      <c r="S665" s="204"/>
      <c r="T665" s="205"/>
      <c r="AT665" s="206" t="s">
        <v>140</v>
      </c>
      <c r="AU665" s="206" t="s">
        <v>80</v>
      </c>
      <c r="AV665" s="12" t="s">
        <v>80</v>
      </c>
      <c r="AW665" s="12" t="s">
        <v>32</v>
      </c>
      <c r="AX665" s="12" t="s">
        <v>70</v>
      </c>
      <c r="AY665" s="206" t="s">
        <v>132</v>
      </c>
    </row>
    <row r="666" spans="2:65" s="11" customFormat="1">
      <c r="B666" s="185"/>
      <c r="C666" s="186"/>
      <c r="D666" s="187" t="s">
        <v>140</v>
      </c>
      <c r="E666" s="188" t="s">
        <v>1</v>
      </c>
      <c r="F666" s="189" t="s">
        <v>745</v>
      </c>
      <c r="G666" s="186"/>
      <c r="H666" s="188" t="s">
        <v>1</v>
      </c>
      <c r="I666" s="190"/>
      <c r="J666" s="186"/>
      <c r="K666" s="186"/>
      <c r="L666" s="191"/>
      <c r="M666" s="192"/>
      <c r="N666" s="193"/>
      <c r="O666" s="193"/>
      <c r="P666" s="193"/>
      <c r="Q666" s="193"/>
      <c r="R666" s="193"/>
      <c r="S666" s="193"/>
      <c r="T666" s="194"/>
      <c r="AT666" s="195" t="s">
        <v>140</v>
      </c>
      <c r="AU666" s="195" t="s">
        <v>80</v>
      </c>
      <c r="AV666" s="11" t="s">
        <v>78</v>
      </c>
      <c r="AW666" s="11" t="s">
        <v>32</v>
      </c>
      <c r="AX666" s="11" t="s">
        <v>70</v>
      </c>
      <c r="AY666" s="195" t="s">
        <v>132</v>
      </c>
    </row>
    <row r="667" spans="2:65" s="12" customFormat="1">
      <c r="B667" s="196"/>
      <c r="C667" s="197"/>
      <c r="D667" s="187" t="s">
        <v>140</v>
      </c>
      <c r="E667" s="198" t="s">
        <v>1</v>
      </c>
      <c r="F667" s="199" t="s">
        <v>746</v>
      </c>
      <c r="G667" s="197"/>
      <c r="H667" s="200">
        <v>45.85</v>
      </c>
      <c r="I667" s="201"/>
      <c r="J667" s="197"/>
      <c r="K667" s="197"/>
      <c r="L667" s="202"/>
      <c r="M667" s="203"/>
      <c r="N667" s="204"/>
      <c r="O667" s="204"/>
      <c r="P667" s="204"/>
      <c r="Q667" s="204"/>
      <c r="R667" s="204"/>
      <c r="S667" s="204"/>
      <c r="T667" s="205"/>
      <c r="AT667" s="206" t="s">
        <v>140</v>
      </c>
      <c r="AU667" s="206" t="s">
        <v>80</v>
      </c>
      <c r="AV667" s="12" t="s">
        <v>80</v>
      </c>
      <c r="AW667" s="12" t="s">
        <v>32</v>
      </c>
      <c r="AX667" s="12" t="s">
        <v>70</v>
      </c>
      <c r="AY667" s="206" t="s">
        <v>132</v>
      </c>
    </row>
    <row r="668" spans="2:65" s="13" customFormat="1">
      <c r="B668" s="207"/>
      <c r="C668" s="208"/>
      <c r="D668" s="187" t="s">
        <v>140</v>
      </c>
      <c r="E668" s="209" t="s">
        <v>1</v>
      </c>
      <c r="F668" s="210" t="s">
        <v>143</v>
      </c>
      <c r="G668" s="208"/>
      <c r="H668" s="211">
        <v>188.25</v>
      </c>
      <c r="I668" s="212"/>
      <c r="J668" s="208"/>
      <c r="K668" s="208"/>
      <c r="L668" s="213"/>
      <c r="M668" s="214"/>
      <c r="N668" s="215"/>
      <c r="O668" s="215"/>
      <c r="P668" s="215"/>
      <c r="Q668" s="215"/>
      <c r="R668" s="215"/>
      <c r="S668" s="215"/>
      <c r="T668" s="216"/>
      <c r="AT668" s="217" t="s">
        <v>140</v>
      </c>
      <c r="AU668" s="217" t="s">
        <v>80</v>
      </c>
      <c r="AV668" s="13" t="s">
        <v>138</v>
      </c>
      <c r="AW668" s="13" t="s">
        <v>32</v>
      </c>
      <c r="AX668" s="13" t="s">
        <v>78</v>
      </c>
      <c r="AY668" s="217" t="s">
        <v>132</v>
      </c>
    </row>
    <row r="669" spans="2:65" s="1" customFormat="1" ht="16.5" customHeight="1">
      <c r="B669" s="33"/>
      <c r="C669" s="218" t="s">
        <v>747</v>
      </c>
      <c r="D669" s="218" t="s">
        <v>180</v>
      </c>
      <c r="E669" s="219" t="s">
        <v>748</v>
      </c>
      <c r="F669" s="220" t="s">
        <v>749</v>
      </c>
      <c r="G669" s="221" t="s">
        <v>596</v>
      </c>
      <c r="H669" s="222">
        <v>0.21299999999999999</v>
      </c>
      <c r="I669" s="223"/>
      <c r="J669" s="224">
        <f>ROUND(I669*H669,2)</f>
        <v>0</v>
      </c>
      <c r="K669" s="220" t="s">
        <v>137</v>
      </c>
      <c r="L669" s="225"/>
      <c r="M669" s="226" t="s">
        <v>1</v>
      </c>
      <c r="N669" s="227" t="s">
        <v>41</v>
      </c>
      <c r="O669" s="59"/>
      <c r="P669" s="182">
        <f>O669*H669</f>
        <v>0</v>
      </c>
      <c r="Q669" s="182">
        <v>0.55000000000000004</v>
      </c>
      <c r="R669" s="182">
        <f>Q669*H669</f>
        <v>0.11715</v>
      </c>
      <c r="S669" s="182">
        <v>0</v>
      </c>
      <c r="T669" s="183">
        <f>S669*H669</f>
        <v>0</v>
      </c>
      <c r="AR669" s="16" t="s">
        <v>410</v>
      </c>
      <c r="AT669" s="16" t="s">
        <v>180</v>
      </c>
      <c r="AU669" s="16" t="s">
        <v>80</v>
      </c>
      <c r="AY669" s="16" t="s">
        <v>132</v>
      </c>
      <c r="BE669" s="184">
        <f>IF(N669="základní",J669,0)</f>
        <v>0</v>
      </c>
      <c r="BF669" s="184">
        <f>IF(N669="snížená",J669,0)</f>
        <v>0</v>
      </c>
      <c r="BG669" s="184">
        <f>IF(N669="zákl. přenesená",J669,0)</f>
        <v>0</v>
      </c>
      <c r="BH669" s="184">
        <f>IF(N669="sníž. přenesená",J669,0)</f>
        <v>0</v>
      </c>
      <c r="BI669" s="184">
        <f>IF(N669="nulová",J669,0)</f>
        <v>0</v>
      </c>
      <c r="BJ669" s="16" t="s">
        <v>78</v>
      </c>
      <c r="BK669" s="184">
        <f>ROUND(I669*H669,2)</f>
        <v>0</v>
      </c>
      <c r="BL669" s="16" t="s">
        <v>248</v>
      </c>
      <c r="BM669" s="16" t="s">
        <v>750</v>
      </c>
    </row>
    <row r="670" spans="2:65" s="12" customFormat="1">
      <c r="B670" s="196"/>
      <c r="C670" s="197"/>
      <c r="D670" s="187" t="s">
        <v>140</v>
      </c>
      <c r="E670" s="198" t="s">
        <v>1</v>
      </c>
      <c r="F670" s="199" t="s">
        <v>751</v>
      </c>
      <c r="G670" s="197"/>
      <c r="H670" s="200">
        <v>0.21299999999999999</v>
      </c>
      <c r="I670" s="201"/>
      <c r="J670" s="197"/>
      <c r="K670" s="197"/>
      <c r="L670" s="202"/>
      <c r="M670" s="203"/>
      <c r="N670" s="204"/>
      <c r="O670" s="204"/>
      <c r="P670" s="204"/>
      <c r="Q670" s="204"/>
      <c r="R670" s="204"/>
      <c r="S670" s="204"/>
      <c r="T670" s="205"/>
      <c r="AT670" s="206" t="s">
        <v>140</v>
      </c>
      <c r="AU670" s="206" t="s">
        <v>80</v>
      </c>
      <c r="AV670" s="12" t="s">
        <v>80</v>
      </c>
      <c r="AW670" s="12" t="s">
        <v>32</v>
      </c>
      <c r="AX670" s="12" t="s">
        <v>70</v>
      </c>
      <c r="AY670" s="206" t="s">
        <v>132</v>
      </c>
    </row>
    <row r="671" spans="2:65" s="13" customFormat="1">
      <c r="B671" s="207"/>
      <c r="C671" s="208"/>
      <c r="D671" s="187" t="s">
        <v>140</v>
      </c>
      <c r="E671" s="209" t="s">
        <v>1</v>
      </c>
      <c r="F671" s="210" t="s">
        <v>143</v>
      </c>
      <c r="G671" s="208"/>
      <c r="H671" s="211">
        <v>0.21299999999999999</v>
      </c>
      <c r="I671" s="212"/>
      <c r="J671" s="208"/>
      <c r="K671" s="208"/>
      <c r="L671" s="213"/>
      <c r="M671" s="214"/>
      <c r="N671" s="215"/>
      <c r="O671" s="215"/>
      <c r="P671" s="215"/>
      <c r="Q671" s="215"/>
      <c r="R671" s="215"/>
      <c r="S671" s="215"/>
      <c r="T671" s="216"/>
      <c r="AT671" s="217" t="s">
        <v>140</v>
      </c>
      <c r="AU671" s="217" t="s">
        <v>80</v>
      </c>
      <c r="AV671" s="13" t="s">
        <v>138</v>
      </c>
      <c r="AW671" s="13" t="s">
        <v>32</v>
      </c>
      <c r="AX671" s="13" t="s">
        <v>78</v>
      </c>
      <c r="AY671" s="217" t="s">
        <v>132</v>
      </c>
    </row>
    <row r="672" spans="2:65" s="1" customFormat="1" ht="16.5" customHeight="1">
      <c r="B672" s="33"/>
      <c r="C672" s="218" t="s">
        <v>752</v>
      </c>
      <c r="D672" s="218" t="s">
        <v>180</v>
      </c>
      <c r="E672" s="219" t="s">
        <v>753</v>
      </c>
      <c r="F672" s="220" t="s">
        <v>754</v>
      </c>
      <c r="G672" s="221" t="s">
        <v>596</v>
      </c>
      <c r="H672" s="222">
        <v>0.121</v>
      </c>
      <c r="I672" s="223"/>
      <c r="J672" s="224">
        <f>ROUND(I672*H672,2)</f>
        <v>0</v>
      </c>
      <c r="K672" s="220" t="s">
        <v>137</v>
      </c>
      <c r="L672" s="225"/>
      <c r="M672" s="226" t="s">
        <v>1</v>
      </c>
      <c r="N672" s="227" t="s">
        <v>41</v>
      </c>
      <c r="O672" s="59"/>
      <c r="P672" s="182">
        <f>O672*H672</f>
        <v>0</v>
      </c>
      <c r="Q672" s="182">
        <v>0.55000000000000004</v>
      </c>
      <c r="R672" s="182">
        <f>Q672*H672</f>
        <v>6.6549999999999998E-2</v>
      </c>
      <c r="S672" s="182">
        <v>0</v>
      </c>
      <c r="T672" s="183">
        <f>S672*H672</f>
        <v>0</v>
      </c>
      <c r="AR672" s="16" t="s">
        <v>410</v>
      </c>
      <c r="AT672" s="16" t="s">
        <v>180</v>
      </c>
      <c r="AU672" s="16" t="s">
        <v>80</v>
      </c>
      <c r="AY672" s="16" t="s">
        <v>132</v>
      </c>
      <c r="BE672" s="184">
        <f>IF(N672="základní",J672,0)</f>
        <v>0</v>
      </c>
      <c r="BF672" s="184">
        <f>IF(N672="snížená",J672,0)</f>
        <v>0</v>
      </c>
      <c r="BG672" s="184">
        <f>IF(N672="zákl. přenesená",J672,0)</f>
        <v>0</v>
      </c>
      <c r="BH672" s="184">
        <f>IF(N672="sníž. přenesená",J672,0)</f>
        <v>0</v>
      </c>
      <c r="BI672" s="184">
        <f>IF(N672="nulová",J672,0)</f>
        <v>0</v>
      </c>
      <c r="BJ672" s="16" t="s">
        <v>78</v>
      </c>
      <c r="BK672" s="184">
        <f>ROUND(I672*H672,2)</f>
        <v>0</v>
      </c>
      <c r="BL672" s="16" t="s">
        <v>248</v>
      </c>
      <c r="BM672" s="16" t="s">
        <v>755</v>
      </c>
    </row>
    <row r="673" spans="2:65" s="12" customFormat="1">
      <c r="B673" s="196"/>
      <c r="C673" s="197"/>
      <c r="D673" s="187" t="s">
        <v>140</v>
      </c>
      <c r="E673" s="198" t="s">
        <v>1</v>
      </c>
      <c r="F673" s="199" t="s">
        <v>756</v>
      </c>
      <c r="G673" s="197"/>
      <c r="H673" s="200">
        <v>0.121</v>
      </c>
      <c r="I673" s="201"/>
      <c r="J673" s="197"/>
      <c r="K673" s="197"/>
      <c r="L673" s="202"/>
      <c r="M673" s="203"/>
      <c r="N673" s="204"/>
      <c r="O673" s="204"/>
      <c r="P673" s="204"/>
      <c r="Q673" s="204"/>
      <c r="R673" s="204"/>
      <c r="S673" s="204"/>
      <c r="T673" s="205"/>
      <c r="AT673" s="206" t="s">
        <v>140</v>
      </c>
      <c r="AU673" s="206" t="s">
        <v>80</v>
      </c>
      <c r="AV673" s="12" t="s">
        <v>80</v>
      </c>
      <c r="AW673" s="12" t="s">
        <v>32</v>
      </c>
      <c r="AX673" s="12" t="s">
        <v>70</v>
      </c>
      <c r="AY673" s="206" t="s">
        <v>132</v>
      </c>
    </row>
    <row r="674" spans="2:65" s="13" customFormat="1">
      <c r="B674" s="207"/>
      <c r="C674" s="208"/>
      <c r="D674" s="187" t="s">
        <v>140</v>
      </c>
      <c r="E674" s="209" t="s">
        <v>1</v>
      </c>
      <c r="F674" s="210" t="s">
        <v>143</v>
      </c>
      <c r="G674" s="208"/>
      <c r="H674" s="211">
        <v>0.121</v>
      </c>
      <c r="I674" s="212"/>
      <c r="J674" s="208"/>
      <c r="K674" s="208"/>
      <c r="L674" s="213"/>
      <c r="M674" s="214"/>
      <c r="N674" s="215"/>
      <c r="O674" s="215"/>
      <c r="P674" s="215"/>
      <c r="Q674" s="215"/>
      <c r="R674" s="215"/>
      <c r="S674" s="215"/>
      <c r="T674" s="216"/>
      <c r="AT674" s="217" t="s">
        <v>140</v>
      </c>
      <c r="AU674" s="217" t="s">
        <v>80</v>
      </c>
      <c r="AV674" s="13" t="s">
        <v>138</v>
      </c>
      <c r="AW674" s="13" t="s">
        <v>32</v>
      </c>
      <c r="AX674" s="13" t="s">
        <v>78</v>
      </c>
      <c r="AY674" s="217" t="s">
        <v>132</v>
      </c>
    </row>
    <row r="675" spans="2:65" s="1" customFormat="1" ht="16.5" customHeight="1">
      <c r="B675" s="33"/>
      <c r="C675" s="218" t="s">
        <v>757</v>
      </c>
      <c r="D675" s="218" t="s">
        <v>180</v>
      </c>
      <c r="E675" s="219" t="s">
        <v>758</v>
      </c>
      <c r="F675" s="220" t="s">
        <v>759</v>
      </c>
      <c r="G675" s="221" t="s">
        <v>596</v>
      </c>
      <c r="H675" s="222">
        <v>0.85799999999999998</v>
      </c>
      <c r="I675" s="223"/>
      <c r="J675" s="224">
        <f>ROUND(I675*H675,2)</f>
        <v>0</v>
      </c>
      <c r="K675" s="220" t="s">
        <v>137</v>
      </c>
      <c r="L675" s="225"/>
      <c r="M675" s="226" t="s">
        <v>1</v>
      </c>
      <c r="N675" s="227" t="s">
        <v>41</v>
      </c>
      <c r="O675" s="59"/>
      <c r="P675" s="182">
        <f>O675*H675</f>
        <v>0</v>
      </c>
      <c r="Q675" s="182">
        <v>0.55000000000000004</v>
      </c>
      <c r="R675" s="182">
        <f>Q675*H675</f>
        <v>0.47190000000000004</v>
      </c>
      <c r="S675" s="182">
        <v>0</v>
      </c>
      <c r="T675" s="183">
        <f>S675*H675</f>
        <v>0</v>
      </c>
      <c r="AR675" s="16" t="s">
        <v>410</v>
      </c>
      <c r="AT675" s="16" t="s">
        <v>180</v>
      </c>
      <c r="AU675" s="16" t="s">
        <v>80</v>
      </c>
      <c r="AY675" s="16" t="s">
        <v>132</v>
      </c>
      <c r="BE675" s="184">
        <f>IF(N675="základní",J675,0)</f>
        <v>0</v>
      </c>
      <c r="BF675" s="184">
        <f>IF(N675="snížená",J675,0)</f>
        <v>0</v>
      </c>
      <c r="BG675" s="184">
        <f>IF(N675="zákl. přenesená",J675,0)</f>
        <v>0</v>
      </c>
      <c r="BH675" s="184">
        <f>IF(N675="sníž. přenesená",J675,0)</f>
        <v>0</v>
      </c>
      <c r="BI675" s="184">
        <f>IF(N675="nulová",J675,0)</f>
        <v>0</v>
      </c>
      <c r="BJ675" s="16" t="s">
        <v>78</v>
      </c>
      <c r="BK675" s="184">
        <f>ROUND(I675*H675,2)</f>
        <v>0</v>
      </c>
      <c r="BL675" s="16" t="s">
        <v>248</v>
      </c>
      <c r="BM675" s="16" t="s">
        <v>760</v>
      </c>
    </row>
    <row r="676" spans="2:65" s="12" customFormat="1">
      <c r="B676" s="196"/>
      <c r="C676" s="197"/>
      <c r="D676" s="187" t="s">
        <v>140</v>
      </c>
      <c r="E676" s="198" t="s">
        <v>1</v>
      </c>
      <c r="F676" s="199" t="s">
        <v>761</v>
      </c>
      <c r="G676" s="197"/>
      <c r="H676" s="200">
        <v>0.15</v>
      </c>
      <c r="I676" s="201"/>
      <c r="J676" s="197"/>
      <c r="K676" s="197"/>
      <c r="L676" s="202"/>
      <c r="M676" s="203"/>
      <c r="N676" s="204"/>
      <c r="O676" s="204"/>
      <c r="P676" s="204"/>
      <c r="Q676" s="204"/>
      <c r="R676" s="204"/>
      <c r="S676" s="204"/>
      <c r="T676" s="205"/>
      <c r="AT676" s="206" t="s">
        <v>140</v>
      </c>
      <c r="AU676" s="206" t="s">
        <v>80</v>
      </c>
      <c r="AV676" s="12" t="s">
        <v>80</v>
      </c>
      <c r="AW676" s="12" t="s">
        <v>32</v>
      </c>
      <c r="AX676" s="12" t="s">
        <v>70</v>
      </c>
      <c r="AY676" s="206" t="s">
        <v>132</v>
      </c>
    </row>
    <row r="677" spans="2:65" s="12" customFormat="1">
      <c r="B677" s="196"/>
      <c r="C677" s="197"/>
      <c r="D677" s="187" t="s">
        <v>140</v>
      </c>
      <c r="E677" s="198" t="s">
        <v>1</v>
      </c>
      <c r="F677" s="199" t="s">
        <v>762</v>
      </c>
      <c r="G677" s="197"/>
      <c r="H677" s="200">
        <v>0.70799999999999996</v>
      </c>
      <c r="I677" s="201"/>
      <c r="J677" s="197"/>
      <c r="K677" s="197"/>
      <c r="L677" s="202"/>
      <c r="M677" s="203"/>
      <c r="N677" s="204"/>
      <c r="O677" s="204"/>
      <c r="P677" s="204"/>
      <c r="Q677" s="204"/>
      <c r="R677" s="204"/>
      <c r="S677" s="204"/>
      <c r="T677" s="205"/>
      <c r="AT677" s="206" t="s">
        <v>140</v>
      </c>
      <c r="AU677" s="206" t="s">
        <v>80</v>
      </c>
      <c r="AV677" s="12" t="s">
        <v>80</v>
      </c>
      <c r="AW677" s="12" t="s">
        <v>32</v>
      </c>
      <c r="AX677" s="12" t="s">
        <v>70</v>
      </c>
      <c r="AY677" s="206" t="s">
        <v>132</v>
      </c>
    </row>
    <row r="678" spans="2:65" s="13" customFormat="1">
      <c r="B678" s="207"/>
      <c r="C678" s="208"/>
      <c r="D678" s="187" t="s">
        <v>140</v>
      </c>
      <c r="E678" s="209" t="s">
        <v>1</v>
      </c>
      <c r="F678" s="210" t="s">
        <v>143</v>
      </c>
      <c r="G678" s="208"/>
      <c r="H678" s="211">
        <v>0.85799999999999998</v>
      </c>
      <c r="I678" s="212"/>
      <c r="J678" s="208"/>
      <c r="K678" s="208"/>
      <c r="L678" s="213"/>
      <c r="M678" s="214"/>
      <c r="N678" s="215"/>
      <c r="O678" s="215"/>
      <c r="P678" s="215"/>
      <c r="Q678" s="215"/>
      <c r="R678" s="215"/>
      <c r="S678" s="215"/>
      <c r="T678" s="216"/>
      <c r="AT678" s="217" t="s">
        <v>140</v>
      </c>
      <c r="AU678" s="217" t="s">
        <v>80</v>
      </c>
      <c r="AV678" s="13" t="s">
        <v>138</v>
      </c>
      <c r="AW678" s="13" t="s">
        <v>32</v>
      </c>
      <c r="AX678" s="13" t="s">
        <v>78</v>
      </c>
      <c r="AY678" s="217" t="s">
        <v>132</v>
      </c>
    </row>
    <row r="679" spans="2:65" s="1" customFormat="1" ht="16.5" customHeight="1">
      <c r="B679" s="33"/>
      <c r="C679" s="173" t="s">
        <v>526</v>
      </c>
      <c r="D679" s="173" t="s">
        <v>133</v>
      </c>
      <c r="E679" s="174" t="s">
        <v>763</v>
      </c>
      <c r="F679" s="175" t="s">
        <v>764</v>
      </c>
      <c r="G679" s="176" t="s">
        <v>136</v>
      </c>
      <c r="H679" s="177">
        <v>29.968</v>
      </c>
      <c r="I679" s="178"/>
      <c r="J679" s="179">
        <f>ROUND(I679*H679,2)</f>
        <v>0</v>
      </c>
      <c r="K679" s="175" t="s">
        <v>137</v>
      </c>
      <c r="L679" s="37"/>
      <c r="M679" s="180" t="s">
        <v>1</v>
      </c>
      <c r="N679" s="181" t="s">
        <v>41</v>
      </c>
      <c r="O679" s="59"/>
      <c r="P679" s="182">
        <f>O679*H679</f>
        <v>0</v>
      </c>
      <c r="Q679" s="182">
        <v>2.0000000000000001E-4</v>
      </c>
      <c r="R679" s="182">
        <f>Q679*H679</f>
        <v>5.9936E-3</v>
      </c>
      <c r="S679" s="182">
        <v>0</v>
      </c>
      <c r="T679" s="183">
        <f>S679*H679</f>
        <v>0</v>
      </c>
      <c r="AR679" s="16" t="s">
        <v>248</v>
      </c>
      <c r="AT679" s="16" t="s">
        <v>133</v>
      </c>
      <c r="AU679" s="16" t="s">
        <v>80</v>
      </c>
      <c r="AY679" s="16" t="s">
        <v>132</v>
      </c>
      <c r="BE679" s="184">
        <f>IF(N679="základní",J679,0)</f>
        <v>0</v>
      </c>
      <c r="BF679" s="184">
        <f>IF(N679="snížená",J679,0)</f>
        <v>0</v>
      </c>
      <c r="BG679" s="184">
        <f>IF(N679="zákl. přenesená",J679,0)</f>
        <v>0</v>
      </c>
      <c r="BH679" s="184">
        <f>IF(N679="sníž. přenesená",J679,0)</f>
        <v>0</v>
      </c>
      <c r="BI679" s="184">
        <f>IF(N679="nulová",J679,0)</f>
        <v>0</v>
      </c>
      <c r="BJ679" s="16" t="s">
        <v>78</v>
      </c>
      <c r="BK679" s="184">
        <f>ROUND(I679*H679,2)</f>
        <v>0</v>
      </c>
      <c r="BL679" s="16" t="s">
        <v>248</v>
      </c>
      <c r="BM679" s="16" t="s">
        <v>765</v>
      </c>
    </row>
    <row r="680" spans="2:65" s="1" customFormat="1" ht="16.5" customHeight="1">
      <c r="B680" s="33"/>
      <c r="C680" s="173" t="s">
        <v>577</v>
      </c>
      <c r="D680" s="173" t="s">
        <v>133</v>
      </c>
      <c r="E680" s="174" t="s">
        <v>766</v>
      </c>
      <c r="F680" s="175" t="s">
        <v>767</v>
      </c>
      <c r="G680" s="176" t="s">
        <v>596</v>
      </c>
      <c r="H680" s="177">
        <v>1.0840000000000001</v>
      </c>
      <c r="I680" s="178"/>
      <c r="J680" s="179">
        <f>ROUND(I680*H680,2)</f>
        <v>0</v>
      </c>
      <c r="K680" s="175" t="s">
        <v>137</v>
      </c>
      <c r="L680" s="37"/>
      <c r="M680" s="180" t="s">
        <v>1</v>
      </c>
      <c r="N680" s="181" t="s">
        <v>41</v>
      </c>
      <c r="O680" s="59"/>
      <c r="P680" s="182">
        <f>O680*H680</f>
        <v>0</v>
      </c>
      <c r="Q680" s="182">
        <v>2.4469999999999999E-2</v>
      </c>
      <c r="R680" s="182">
        <f>Q680*H680</f>
        <v>2.6525480000000001E-2</v>
      </c>
      <c r="S680" s="182">
        <v>0</v>
      </c>
      <c r="T680" s="183">
        <f>S680*H680</f>
        <v>0</v>
      </c>
      <c r="AR680" s="16" t="s">
        <v>248</v>
      </c>
      <c r="AT680" s="16" t="s">
        <v>133</v>
      </c>
      <c r="AU680" s="16" t="s">
        <v>80</v>
      </c>
      <c r="AY680" s="16" t="s">
        <v>132</v>
      </c>
      <c r="BE680" s="184">
        <f>IF(N680="základní",J680,0)</f>
        <v>0</v>
      </c>
      <c r="BF680" s="184">
        <f>IF(N680="snížená",J680,0)</f>
        <v>0</v>
      </c>
      <c r="BG680" s="184">
        <f>IF(N680="zákl. přenesená",J680,0)</f>
        <v>0</v>
      </c>
      <c r="BH680" s="184">
        <f>IF(N680="sníž. přenesená",J680,0)</f>
        <v>0</v>
      </c>
      <c r="BI680" s="184">
        <f>IF(N680="nulová",J680,0)</f>
        <v>0</v>
      </c>
      <c r="BJ680" s="16" t="s">
        <v>78</v>
      </c>
      <c r="BK680" s="184">
        <f>ROUND(I680*H680,2)</f>
        <v>0</v>
      </c>
      <c r="BL680" s="16" t="s">
        <v>248</v>
      </c>
      <c r="BM680" s="16" t="s">
        <v>768</v>
      </c>
    </row>
    <row r="681" spans="2:65" s="12" customFormat="1">
      <c r="B681" s="196"/>
      <c r="C681" s="197"/>
      <c r="D681" s="187" t="s">
        <v>140</v>
      </c>
      <c r="E681" s="198" t="s">
        <v>1</v>
      </c>
      <c r="F681" s="199" t="s">
        <v>769</v>
      </c>
      <c r="G681" s="197"/>
      <c r="H681" s="200">
        <v>1.0840000000000001</v>
      </c>
      <c r="I681" s="201"/>
      <c r="J681" s="197"/>
      <c r="K681" s="197"/>
      <c r="L681" s="202"/>
      <c r="M681" s="203"/>
      <c r="N681" s="204"/>
      <c r="O681" s="204"/>
      <c r="P681" s="204"/>
      <c r="Q681" s="204"/>
      <c r="R681" s="204"/>
      <c r="S681" s="204"/>
      <c r="T681" s="205"/>
      <c r="AT681" s="206" t="s">
        <v>140</v>
      </c>
      <c r="AU681" s="206" t="s">
        <v>80</v>
      </c>
      <c r="AV681" s="12" t="s">
        <v>80</v>
      </c>
      <c r="AW681" s="12" t="s">
        <v>32</v>
      </c>
      <c r="AX681" s="12" t="s">
        <v>70</v>
      </c>
      <c r="AY681" s="206" t="s">
        <v>132</v>
      </c>
    </row>
    <row r="682" spans="2:65" s="13" customFormat="1">
      <c r="B682" s="207"/>
      <c r="C682" s="208"/>
      <c r="D682" s="187" t="s">
        <v>140</v>
      </c>
      <c r="E682" s="209" t="s">
        <v>1</v>
      </c>
      <c r="F682" s="210" t="s">
        <v>143</v>
      </c>
      <c r="G682" s="208"/>
      <c r="H682" s="211">
        <v>1.0840000000000001</v>
      </c>
      <c r="I682" s="212"/>
      <c r="J682" s="208"/>
      <c r="K682" s="208"/>
      <c r="L682" s="213"/>
      <c r="M682" s="214"/>
      <c r="N682" s="215"/>
      <c r="O682" s="215"/>
      <c r="P682" s="215"/>
      <c r="Q682" s="215"/>
      <c r="R682" s="215"/>
      <c r="S682" s="215"/>
      <c r="T682" s="216"/>
      <c r="AT682" s="217" t="s">
        <v>140</v>
      </c>
      <c r="AU682" s="217" t="s">
        <v>80</v>
      </c>
      <c r="AV682" s="13" t="s">
        <v>138</v>
      </c>
      <c r="AW682" s="13" t="s">
        <v>32</v>
      </c>
      <c r="AX682" s="13" t="s">
        <v>78</v>
      </c>
      <c r="AY682" s="217" t="s">
        <v>132</v>
      </c>
    </row>
    <row r="683" spans="2:65" s="1" customFormat="1" ht="16.5" customHeight="1">
      <c r="B683" s="33"/>
      <c r="C683" s="173" t="s">
        <v>588</v>
      </c>
      <c r="D683" s="173" t="s">
        <v>133</v>
      </c>
      <c r="E683" s="174" t="s">
        <v>770</v>
      </c>
      <c r="F683" s="175" t="s">
        <v>771</v>
      </c>
      <c r="G683" s="176" t="s">
        <v>681</v>
      </c>
      <c r="H683" s="239"/>
      <c r="I683" s="178"/>
      <c r="J683" s="179">
        <f>ROUND(I683*H683,2)</f>
        <v>0</v>
      </c>
      <c r="K683" s="175" t="s">
        <v>137</v>
      </c>
      <c r="L683" s="37"/>
      <c r="M683" s="180" t="s">
        <v>1</v>
      </c>
      <c r="N683" s="181" t="s">
        <v>41</v>
      </c>
      <c r="O683" s="59"/>
      <c r="P683" s="182">
        <f>O683*H683</f>
        <v>0</v>
      </c>
      <c r="Q683" s="182">
        <v>0</v>
      </c>
      <c r="R683" s="182">
        <f>Q683*H683</f>
        <v>0</v>
      </c>
      <c r="S683" s="182">
        <v>0</v>
      </c>
      <c r="T683" s="183">
        <f>S683*H683</f>
        <v>0</v>
      </c>
      <c r="AR683" s="16" t="s">
        <v>248</v>
      </c>
      <c r="AT683" s="16" t="s">
        <v>133</v>
      </c>
      <c r="AU683" s="16" t="s">
        <v>80</v>
      </c>
      <c r="AY683" s="16" t="s">
        <v>132</v>
      </c>
      <c r="BE683" s="184">
        <f>IF(N683="základní",J683,0)</f>
        <v>0</v>
      </c>
      <c r="BF683" s="184">
        <f>IF(N683="snížená",J683,0)</f>
        <v>0</v>
      </c>
      <c r="BG683" s="184">
        <f>IF(N683="zákl. přenesená",J683,0)</f>
        <v>0</v>
      </c>
      <c r="BH683" s="184">
        <f>IF(N683="sníž. přenesená",J683,0)</f>
        <v>0</v>
      </c>
      <c r="BI683" s="184">
        <f>IF(N683="nulová",J683,0)</f>
        <v>0</v>
      </c>
      <c r="BJ683" s="16" t="s">
        <v>78</v>
      </c>
      <c r="BK683" s="184">
        <f>ROUND(I683*H683,2)</f>
        <v>0</v>
      </c>
      <c r="BL683" s="16" t="s">
        <v>248</v>
      </c>
      <c r="BM683" s="16" t="s">
        <v>772</v>
      </c>
    </row>
    <row r="684" spans="2:65" s="10" customFormat="1" ht="22.95" customHeight="1">
      <c r="B684" s="157"/>
      <c r="C684" s="158"/>
      <c r="D684" s="159" t="s">
        <v>69</v>
      </c>
      <c r="E684" s="171" t="s">
        <v>773</v>
      </c>
      <c r="F684" s="171" t="s">
        <v>1439</v>
      </c>
      <c r="G684" s="158"/>
      <c r="H684" s="158"/>
      <c r="I684" s="161"/>
      <c r="J684" s="172">
        <f>BK684</f>
        <v>0</v>
      </c>
      <c r="K684" s="158"/>
      <c r="L684" s="163"/>
      <c r="M684" s="164"/>
      <c r="N684" s="165"/>
      <c r="O684" s="165"/>
      <c r="P684" s="166">
        <f>SUM(P685:P808)</f>
        <v>0</v>
      </c>
      <c r="Q684" s="165"/>
      <c r="R684" s="166">
        <f>SUM(R685:R808)</f>
        <v>0.88842439999999989</v>
      </c>
      <c r="S684" s="165"/>
      <c r="T684" s="167">
        <f>SUM(T685:T808)</f>
        <v>0.86567479999999997</v>
      </c>
      <c r="AR684" s="168" t="s">
        <v>80</v>
      </c>
      <c r="AT684" s="169" t="s">
        <v>69</v>
      </c>
      <c r="AU684" s="169" t="s">
        <v>78</v>
      </c>
      <c r="AY684" s="168" t="s">
        <v>132</v>
      </c>
      <c r="BK684" s="170">
        <f>SUM(BK685:BK808)</f>
        <v>0</v>
      </c>
    </row>
    <row r="685" spans="2:65" s="1" customFormat="1" ht="16.5" customHeight="1">
      <c r="B685" s="33"/>
      <c r="C685" s="173" t="s">
        <v>774</v>
      </c>
      <c r="D685" s="173" t="s">
        <v>133</v>
      </c>
      <c r="E685" s="174" t="s">
        <v>775</v>
      </c>
      <c r="F685" s="175" t="s">
        <v>776</v>
      </c>
      <c r="G685" s="176" t="s">
        <v>228</v>
      </c>
      <c r="H685" s="177">
        <v>9.1</v>
      </c>
      <c r="I685" s="178"/>
      <c r="J685" s="179">
        <f>ROUND(I685*H685,2)</f>
        <v>0</v>
      </c>
      <c r="K685" s="175" t="s">
        <v>137</v>
      </c>
      <c r="L685" s="37"/>
      <c r="M685" s="180" t="s">
        <v>1</v>
      </c>
      <c r="N685" s="181" t="s">
        <v>41</v>
      </c>
      <c r="O685" s="59"/>
      <c r="P685" s="182">
        <f>O685*H685</f>
        <v>0</v>
      </c>
      <c r="Q685" s="182">
        <v>0</v>
      </c>
      <c r="R685" s="182">
        <f>Q685*H685</f>
        <v>0</v>
      </c>
      <c r="S685" s="182">
        <v>1.7700000000000001E-3</v>
      </c>
      <c r="T685" s="183">
        <f>S685*H685</f>
        <v>1.6107E-2</v>
      </c>
      <c r="AR685" s="16" t="s">
        <v>248</v>
      </c>
      <c r="AT685" s="16" t="s">
        <v>133</v>
      </c>
      <c r="AU685" s="16" t="s">
        <v>80</v>
      </c>
      <c r="AY685" s="16" t="s">
        <v>132</v>
      </c>
      <c r="BE685" s="184">
        <f>IF(N685="základní",J685,0)</f>
        <v>0</v>
      </c>
      <c r="BF685" s="184">
        <f>IF(N685="snížená",J685,0)</f>
        <v>0</v>
      </c>
      <c r="BG685" s="184">
        <f>IF(N685="zákl. přenesená",J685,0)</f>
        <v>0</v>
      </c>
      <c r="BH685" s="184">
        <f>IF(N685="sníž. přenesená",J685,0)</f>
        <v>0</v>
      </c>
      <c r="BI685" s="184">
        <f>IF(N685="nulová",J685,0)</f>
        <v>0</v>
      </c>
      <c r="BJ685" s="16" t="s">
        <v>78</v>
      </c>
      <c r="BK685" s="184">
        <f>ROUND(I685*H685,2)</f>
        <v>0</v>
      </c>
      <c r="BL685" s="16" t="s">
        <v>248</v>
      </c>
      <c r="BM685" s="16" t="s">
        <v>777</v>
      </c>
    </row>
    <row r="686" spans="2:65" s="11" customFormat="1">
      <c r="B686" s="185"/>
      <c r="C686" s="186"/>
      <c r="D686" s="187" t="s">
        <v>140</v>
      </c>
      <c r="E686" s="188" t="s">
        <v>1</v>
      </c>
      <c r="F686" s="189" t="s">
        <v>778</v>
      </c>
      <c r="G686" s="186"/>
      <c r="H686" s="188" t="s">
        <v>1</v>
      </c>
      <c r="I686" s="190"/>
      <c r="J686" s="186"/>
      <c r="K686" s="186"/>
      <c r="L686" s="191"/>
      <c r="M686" s="192"/>
      <c r="N686" s="193"/>
      <c r="O686" s="193"/>
      <c r="P686" s="193"/>
      <c r="Q686" s="193"/>
      <c r="R686" s="193"/>
      <c r="S686" s="193"/>
      <c r="T686" s="194"/>
      <c r="AT686" s="195" t="s">
        <v>140</v>
      </c>
      <c r="AU686" s="195" t="s">
        <v>80</v>
      </c>
      <c r="AV686" s="11" t="s">
        <v>78</v>
      </c>
      <c r="AW686" s="11" t="s">
        <v>32</v>
      </c>
      <c r="AX686" s="11" t="s">
        <v>70</v>
      </c>
      <c r="AY686" s="195" t="s">
        <v>132</v>
      </c>
    </row>
    <row r="687" spans="2:65" s="12" customFormat="1">
      <c r="B687" s="196"/>
      <c r="C687" s="197"/>
      <c r="D687" s="187" t="s">
        <v>140</v>
      </c>
      <c r="E687" s="198" t="s">
        <v>1</v>
      </c>
      <c r="F687" s="199" t="s">
        <v>779</v>
      </c>
      <c r="G687" s="197"/>
      <c r="H687" s="200">
        <v>9.1</v>
      </c>
      <c r="I687" s="201"/>
      <c r="J687" s="197"/>
      <c r="K687" s="197"/>
      <c r="L687" s="202"/>
      <c r="M687" s="203"/>
      <c r="N687" s="204"/>
      <c r="O687" s="204"/>
      <c r="P687" s="204"/>
      <c r="Q687" s="204"/>
      <c r="R687" s="204"/>
      <c r="S687" s="204"/>
      <c r="T687" s="205"/>
      <c r="AT687" s="206" t="s">
        <v>140</v>
      </c>
      <c r="AU687" s="206" t="s">
        <v>80</v>
      </c>
      <c r="AV687" s="12" t="s">
        <v>80</v>
      </c>
      <c r="AW687" s="12" t="s">
        <v>32</v>
      </c>
      <c r="AX687" s="12" t="s">
        <v>70</v>
      </c>
      <c r="AY687" s="206" t="s">
        <v>132</v>
      </c>
    </row>
    <row r="688" spans="2:65" s="13" customFormat="1">
      <c r="B688" s="207"/>
      <c r="C688" s="208"/>
      <c r="D688" s="187" t="s">
        <v>140</v>
      </c>
      <c r="E688" s="209" t="s">
        <v>1</v>
      </c>
      <c r="F688" s="210" t="s">
        <v>143</v>
      </c>
      <c r="G688" s="208"/>
      <c r="H688" s="211">
        <v>9.1</v>
      </c>
      <c r="I688" s="212"/>
      <c r="J688" s="208"/>
      <c r="K688" s="208"/>
      <c r="L688" s="213"/>
      <c r="M688" s="214"/>
      <c r="N688" s="215"/>
      <c r="O688" s="215"/>
      <c r="P688" s="215"/>
      <c r="Q688" s="215"/>
      <c r="R688" s="215"/>
      <c r="S688" s="215"/>
      <c r="T688" s="216"/>
      <c r="AT688" s="217" t="s">
        <v>140</v>
      </c>
      <c r="AU688" s="217" t="s">
        <v>80</v>
      </c>
      <c r="AV688" s="13" t="s">
        <v>138</v>
      </c>
      <c r="AW688" s="13" t="s">
        <v>32</v>
      </c>
      <c r="AX688" s="13" t="s">
        <v>78</v>
      </c>
      <c r="AY688" s="217" t="s">
        <v>132</v>
      </c>
    </row>
    <row r="689" spans="2:65" s="1" customFormat="1" ht="16.5" customHeight="1">
      <c r="B689" s="33"/>
      <c r="C689" s="173" t="s">
        <v>617</v>
      </c>
      <c r="D689" s="173" t="s">
        <v>133</v>
      </c>
      <c r="E689" s="174" t="s">
        <v>780</v>
      </c>
      <c r="F689" s="175" t="s">
        <v>781</v>
      </c>
      <c r="G689" s="176" t="s">
        <v>228</v>
      </c>
      <c r="H689" s="177">
        <v>7</v>
      </c>
      <c r="I689" s="178"/>
      <c r="J689" s="179">
        <f>ROUND(I689*H689,2)</f>
        <v>0</v>
      </c>
      <c r="K689" s="175" t="s">
        <v>137</v>
      </c>
      <c r="L689" s="37"/>
      <c r="M689" s="180" t="s">
        <v>1</v>
      </c>
      <c r="N689" s="181" t="s">
        <v>41</v>
      </c>
      <c r="O689" s="59"/>
      <c r="P689" s="182">
        <f>O689*H689</f>
        <v>0</v>
      </c>
      <c r="Q689" s="182">
        <v>0</v>
      </c>
      <c r="R689" s="182">
        <f>Q689*H689</f>
        <v>0</v>
      </c>
      <c r="S689" s="182">
        <v>1.91E-3</v>
      </c>
      <c r="T689" s="183">
        <f>S689*H689</f>
        <v>1.337E-2</v>
      </c>
      <c r="AR689" s="16" t="s">
        <v>248</v>
      </c>
      <c r="AT689" s="16" t="s">
        <v>133</v>
      </c>
      <c r="AU689" s="16" t="s">
        <v>80</v>
      </c>
      <c r="AY689" s="16" t="s">
        <v>132</v>
      </c>
      <c r="BE689" s="184">
        <f>IF(N689="základní",J689,0)</f>
        <v>0</v>
      </c>
      <c r="BF689" s="184">
        <f>IF(N689="snížená",J689,0)</f>
        <v>0</v>
      </c>
      <c r="BG689" s="184">
        <f>IF(N689="zákl. přenesená",J689,0)</f>
        <v>0</v>
      </c>
      <c r="BH689" s="184">
        <f>IF(N689="sníž. přenesená",J689,0)</f>
        <v>0</v>
      </c>
      <c r="BI689" s="184">
        <f>IF(N689="nulová",J689,0)</f>
        <v>0</v>
      </c>
      <c r="BJ689" s="16" t="s">
        <v>78</v>
      </c>
      <c r="BK689" s="184">
        <f>ROUND(I689*H689,2)</f>
        <v>0</v>
      </c>
      <c r="BL689" s="16" t="s">
        <v>248</v>
      </c>
      <c r="BM689" s="16" t="s">
        <v>782</v>
      </c>
    </row>
    <row r="690" spans="2:65" s="11" customFormat="1">
      <c r="B690" s="185"/>
      <c r="C690" s="186"/>
      <c r="D690" s="187" t="s">
        <v>140</v>
      </c>
      <c r="E690" s="188" t="s">
        <v>1</v>
      </c>
      <c r="F690" s="189" t="s">
        <v>783</v>
      </c>
      <c r="G690" s="186"/>
      <c r="H690" s="188" t="s">
        <v>1</v>
      </c>
      <c r="I690" s="190"/>
      <c r="J690" s="186"/>
      <c r="K690" s="186"/>
      <c r="L690" s="191"/>
      <c r="M690" s="192"/>
      <c r="N690" s="193"/>
      <c r="O690" s="193"/>
      <c r="P690" s="193"/>
      <c r="Q690" s="193"/>
      <c r="R690" s="193"/>
      <c r="S690" s="193"/>
      <c r="T690" s="194"/>
      <c r="AT690" s="195" t="s">
        <v>140</v>
      </c>
      <c r="AU690" s="195" t="s">
        <v>80</v>
      </c>
      <c r="AV690" s="11" t="s">
        <v>78</v>
      </c>
      <c r="AW690" s="11" t="s">
        <v>32</v>
      </c>
      <c r="AX690" s="11" t="s">
        <v>70</v>
      </c>
      <c r="AY690" s="195" t="s">
        <v>132</v>
      </c>
    </row>
    <row r="691" spans="2:65" s="11" customFormat="1">
      <c r="B691" s="185"/>
      <c r="C691" s="186"/>
      <c r="D691" s="187" t="s">
        <v>140</v>
      </c>
      <c r="E691" s="188" t="s">
        <v>1</v>
      </c>
      <c r="F691" s="189" t="s">
        <v>169</v>
      </c>
      <c r="G691" s="186"/>
      <c r="H691" s="188" t="s">
        <v>1</v>
      </c>
      <c r="I691" s="190"/>
      <c r="J691" s="186"/>
      <c r="K691" s="186"/>
      <c r="L691" s="191"/>
      <c r="M691" s="192"/>
      <c r="N691" s="193"/>
      <c r="O691" s="193"/>
      <c r="P691" s="193"/>
      <c r="Q691" s="193"/>
      <c r="R691" s="193"/>
      <c r="S691" s="193"/>
      <c r="T691" s="194"/>
      <c r="AT691" s="195" t="s">
        <v>140</v>
      </c>
      <c r="AU691" s="195" t="s">
        <v>80</v>
      </c>
      <c r="AV691" s="11" t="s">
        <v>78</v>
      </c>
      <c r="AW691" s="11" t="s">
        <v>32</v>
      </c>
      <c r="AX691" s="11" t="s">
        <v>70</v>
      </c>
      <c r="AY691" s="195" t="s">
        <v>132</v>
      </c>
    </row>
    <row r="692" spans="2:65" s="12" customFormat="1">
      <c r="B692" s="196"/>
      <c r="C692" s="197"/>
      <c r="D692" s="187" t="s">
        <v>140</v>
      </c>
      <c r="E692" s="198" t="s">
        <v>1</v>
      </c>
      <c r="F692" s="199" t="s">
        <v>784</v>
      </c>
      <c r="G692" s="197"/>
      <c r="H692" s="200">
        <v>2.5</v>
      </c>
      <c r="I692" s="201"/>
      <c r="J692" s="197"/>
      <c r="K692" s="197"/>
      <c r="L692" s="202"/>
      <c r="M692" s="203"/>
      <c r="N692" s="204"/>
      <c r="O692" s="204"/>
      <c r="P692" s="204"/>
      <c r="Q692" s="204"/>
      <c r="R692" s="204"/>
      <c r="S692" s="204"/>
      <c r="T692" s="205"/>
      <c r="AT692" s="206" t="s">
        <v>140</v>
      </c>
      <c r="AU692" s="206" t="s">
        <v>80</v>
      </c>
      <c r="AV692" s="12" t="s">
        <v>80</v>
      </c>
      <c r="AW692" s="12" t="s">
        <v>32</v>
      </c>
      <c r="AX692" s="12" t="s">
        <v>70</v>
      </c>
      <c r="AY692" s="206" t="s">
        <v>132</v>
      </c>
    </row>
    <row r="693" spans="2:65" s="11" customFormat="1">
      <c r="B693" s="185"/>
      <c r="C693" s="186"/>
      <c r="D693" s="187" t="s">
        <v>140</v>
      </c>
      <c r="E693" s="188" t="s">
        <v>1</v>
      </c>
      <c r="F693" s="189" t="s">
        <v>172</v>
      </c>
      <c r="G693" s="186"/>
      <c r="H693" s="188" t="s">
        <v>1</v>
      </c>
      <c r="I693" s="190"/>
      <c r="J693" s="186"/>
      <c r="K693" s="186"/>
      <c r="L693" s="191"/>
      <c r="M693" s="192"/>
      <c r="N693" s="193"/>
      <c r="O693" s="193"/>
      <c r="P693" s="193"/>
      <c r="Q693" s="193"/>
      <c r="R693" s="193"/>
      <c r="S693" s="193"/>
      <c r="T693" s="194"/>
      <c r="AT693" s="195" t="s">
        <v>140</v>
      </c>
      <c r="AU693" s="195" t="s">
        <v>80</v>
      </c>
      <c r="AV693" s="11" t="s">
        <v>78</v>
      </c>
      <c r="AW693" s="11" t="s">
        <v>32</v>
      </c>
      <c r="AX693" s="11" t="s">
        <v>70</v>
      </c>
      <c r="AY693" s="195" t="s">
        <v>132</v>
      </c>
    </row>
    <row r="694" spans="2:65" s="12" customFormat="1">
      <c r="B694" s="196"/>
      <c r="C694" s="197"/>
      <c r="D694" s="187" t="s">
        <v>140</v>
      </c>
      <c r="E694" s="198" t="s">
        <v>1</v>
      </c>
      <c r="F694" s="199" t="s">
        <v>784</v>
      </c>
      <c r="G694" s="197"/>
      <c r="H694" s="200">
        <v>2.5</v>
      </c>
      <c r="I694" s="201"/>
      <c r="J694" s="197"/>
      <c r="K694" s="197"/>
      <c r="L694" s="202"/>
      <c r="M694" s="203"/>
      <c r="N694" s="204"/>
      <c r="O694" s="204"/>
      <c r="P694" s="204"/>
      <c r="Q694" s="204"/>
      <c r="R694" s="204"/>
      <c r="S694" s="204"/>
      <c r="T694" s="205"/>
      <c r="AT694" s="206" t="s">
        <v>140</v>
      </c>
      <c r="AU694" s="206" t="s">
        <v>80</v>
      </c>
      <c r="AV694" s="12" t="s">
        <v>80</v>
      </c>
      <c r="AW694" s="12" t="s">
        <v>32</v>
      </c>
      <c r="AX694" s="12" t="s">
        <v>70</v>
      </c>
      <c r="AY694" s="206" t="s">
        <v>132</v>
      </c>
    </row>
    <row r="695" spans="2:65" s="11" customFormat="1">
      <c r="B695" s="185"/>
      <c r="C695" s="186"/>
      <c r="D695" s="187" t="s">
        <v>140</v>
      </c>
      <c r="E695" s="188" t="s">
        <v>1</v>
      </c>
      <c r="F695" s="189" t="s">
        <v>785</v>
      </c>
      <c r="G695" s="186"/>
      <c r="H695" s="188" t="s">
        <v>1</v>
      </c>
      <c r="I695" s="190"/>
      <c r="J695" s="186"/>
      <c r="K695" s="186"/>
      <c r="L695" s="191"/>
      <c r="M695" s="192"/>
      <c r="N695" s="193"/>
      <c r="O695" s="193"/>
      <c r="P695" s="193"/>
      <c r="Q695" s="193"/>
      <c r="R695" s="193"/>
      <c r="S695" s="193"/>
      <c r="T695" s="194"/>
      <c r="AT695" s="195" t="s">
        <v>140</v>
      </c>
      <c r="AU695" s="195" t="s">
        <v>80</v>
      </c>
      <c r="AV695" s="11" t="s">
        <v>78</v>
      </c>
      <c r="AW695" s="11" t="s">
        <v>32</v>
      </c>
      <c r="AX695" s="11" t="s">
        <v>70</v>
      </c>
      <c r="AY695" s="195" t="s">
        <v>132</v>
      </c>
    </row>
    <row r="696" spans="2:65" s="11" customFormat="1">
      <c r="B696" s="185"/>
      <c r="C696" s="186"/>
      <c r="D696" s="187" t="s">
        <v>140</v>
      </c>
      <c r="E696" s="188" t="s">
        <v>1</v>
      </c>
      <c r="F696" s="189" t="s">
        <v>166</v>
      </c>
      <c r="G696" s="186"/>
      <c r="H696" s="188" t="s">
        <v>1</v>
      </c>
      <c r="I696" s="190"/>
      <c r="J696" s="186"/>
      <c r="K696" s="186"/>
      <c r="L696" s="191"/>
      <c r="M696" s="192"/>
      <c r="N696" s="193"/>
      <c r="O696" s="193"/>
      <c r="P696" s="193"/>
      <c r="Q696" s="193"/>
      <c r="R696" s="193"/>
      <c r="S696" s="193"/>
      <c r="T696" s="194"/>
      <c r="AT696" s="195" t="s">
        <v>140</v>
      </c>
      <c r="AU696" s="195" t="s">
        <v>80</v>
      </c>
      <c r="AV696" s="11" t="s">
        <v>78</v>
      </c>
      <c r="AW696" s="11" t="s">
        <v>32</v>
      </c>
      <c r="AX696" s="11" t="s">
        <v>70</v>
      </c>
      <c r="AY696" s="195" t="s">
        <v>132</v>
      </c>
    </row>
    <row r="697" spans="2:65" s="12" customFormat="1">
      <c r="B697" s="196"/>
      <c r="C697" s="197"/>
      <c r="D697" s="187" t="s">
        <v>140</v>
      </c>
      <c r="E697" s="198" t="s">
        <v>1</v>
      </c>
      <c r="F697" s="199" t="s">
        <v>786</v>
      </c>
      <c r="G697" s="197"/>
      <c r="H697" s="200">
        <v>2</v>
      </c>
      <c r="I697" s="201"/>
      <c r="J697" s="197"/>
      <c r="K697" s="197"/>
      <c r="L697" s="202"/>
      <c r="M697" s="203"/>
      <c r="N697" s="204"/>
      <c r="O697" s="204"/>
      <c r="P697" s="204"/>
      <c r="Q697" s="204"/>
      <c r="R697" s="204"/>
      <c r="S697" s="204"/>
      <c r="T697" s="205"/>
      <c r="AT697" s="206" t="s">
        <v>140</v>
      </c>
      <c r="AU697" s="206" t="s">
        <v>80</v>
      </c>
      <c r="AV697" s="12" t="s">
        <v>80</v>
      </c>
      <c r="AW697" s="12" t="s">
        <v>32</v>
      </c>
      <c r="AX697" s="12" t="s">
        <v>70</v>
      </c>
      <c r="AY697" s="206" t="s">
        <v>132</v>
      </c>
    </row>
    <row r="698" spans="2:65" s="13" customFormat="1">
      <c r="B698" s="207"/>
      <c r="C698" s="208"/>
      <c r="D698" s="187" t="s">
        <v>140</v>
      </c>
      <c r="E698" s="209" t="s">
        <v>1</v>
      </c>
      <c r="F698" s="210" t="s">
        <v>143</v>
      </c>
      <c r="G698" s="208"/>
      <c r="H698" s="211">
        <v>7</v>
      </c>
      <c r="I698" s="212"/>
      <c r="J698" s="208"/>
      <c r="K698" s="208"/>
      <c r="L698" s="213"/>
      <c r="M698" s="214"/>
      <c r="N698" s="215"/>
      <c r="O698" s="215"/>
      <c r="P698" s="215"/>
      <c r="Q698" s="215"/>
      <c r="R698" s="215"/>
      <c r="S698" s="215"/>
      <c r="T698" s="216"/>
      <c r="AT698" s="217" t="s">
        <v>140</v>
      </c>
      <c r="AU698" s="217" t="s">
        <v>80</v>
      </c>
      <c r="AV698" s="13" t="s">
        <v>138</v>
      </c>
      <c r="AW698" s="13" t="s">
        <v>32</v>
      </c>
      <c r="AX698" s="13" t="s">
        <v>78</v>
      </c>
      <c r="AY698" s="217" t="s">
        <v>132</v>
      </c>
    </row>
    <row r="699" spans="2:65" s="1" customFormat="1" ht="16.5" customHeight="1">
      <c r="B699" s="33"/>
      <c r="C699" s="173" t="s">
        <v>787</v>
      </c>
      <c r="D699" s="173" t="s">
        <v>133</v>
      </c>
      <c r="E699" s="174" t="s">
        <v>788</v>
      </c>
      <c r="F699" s="175" t="s">
        <v>789</v>
      </c>
      <c r="G699" s="176" t="s">
        <v>228</v>
      </c>
      <c r="H699" s="177">
        <v>99.46</v>
      </c>
      <c r="I699" s="178"/>
      <c r="J699" s="179">
        <f>ROUND(I699*H699,2)</f>
        <v>0</v>
      </c>
      <c r="K699" s="175" t="s">
        <v>137</v>
      </c>
      <c r="L699" s="37"/>
      <c r="M699" s="180" t="s">
        <v>1</v>
      </c>
      <c r="N699" s="181" t="s">
        <v>41</v>
      </c>
      <c r="O699" s="59"/>
      <c r="P699" s="182">
        <f>O699*H699</f>
        <v>0</v>
      </c>
      <c r="Q699" s="182">
        <v>0</v>
      </c>
      <c r="R699" s="182">
        <f>Q699*H699</f>
        <v>0</v>
      </c>
      <c r="S699" s="182">
        <v>2.2300000000000002E-3</v>
      </c>
      <c r="T699" s="183">
        <f>S699*H699</f>
        <v>0.22179580000000002</v>
      </c>
      <c r="AR699" s="16" t="s">
        <v>138</v>
      </c>
      <c r="AT699" s="16" t="s">
        <v>133</v>
      </c>
      <c r="AU699" s="16" t="s">
        <v>80</v>
      </c>
      <c r="AY699" s="16" t="s">
        <v>132</v>
      </c>
      <c r="BE699" s="184">
        <f>IF(N699="základní",J699,0)</f>
        <v>0</v>
      </c>
      <c r="BF699" s="184">
        <f>IF(N699="snížená",J699,0)</f>
        <v>0</v>
      </c>
      <c r="BG699" s="184">
        <f>IF(N699="zákl. přenesená",J699,0)</f>
        <v>0</v>
      </c>
      <c r="BH699" s="184">
        <f>IF(N699="sníž. přenesená",J699,0)</f>
        <v>0</v>
      </c>
      <c r="BI699" s="184">
        <f>IF(N699="nulová",J699,0)</f>
        <v>0</v>
      </c>
      <c r="BJ699" s="16" t="s">
        <v>78</v>
      </c>
      <c r="BK699" s="184">
        <f>ROUND(I699*H699,2)</f>
        <v>0</v>
      </c>
      <c r="BL699" s="16" t="s">
        <v>138</v>
      </c>
      <c r="BM699" s="16" t="s">
        <v>790</v>
      </c>
    </row>
    <row r="700" spans="2:65" s="11" customFormat="1">
      <c r="B700" s="185"/>
      <c r="C700" s="186"/>
      <c r="D700" s="187" t="s">
        <v>140</v>
      </c>
      <c r="E700" s="188" t="s">
        <v>1</v>
      </c>
      <c r="F700" s="189" t="s">
        <v>166</v>
      </c>
      <c r="G700" s="186"/>
      <c r="H700" s="188" t="s">
        <v>1</v>
      </c>
      <c r="I700" s="190"/>
      <c r="J700" s="186"/>
      <c r="K700" s="186"/>
      <c r="L700" s="191"/>
      <c r="M700" s="192"/>
      <c r="N700" s="193"/>
      <c r="O700" s="193"/>
      <c r="P700" s="193"/>
      <c r="Q700" s="193"/>
      <c r="R700" s="193"/>
      <c r="S700" s="193"/>
      <c r="T700" s="194"/>
      <c r="AT700" s="195" t="s">
        <v>140</v>
      </c>
      <c r="AU700" s="195" t="s">
        <v>80</v>
      </c>
      <c r="AV700" s="11" t="s">
        <v>78</v>
      </c>
      <c r="AW700" s="11" t="s">
        <v>32</v>
      </c>
      <c r="AX700" s="11" t="s">
        <v>70</v>
      </c>
      <c r="AY700" s="195" t="s">
        <v>132</v>
      </c>
    </row>
    <row r="701" spans="2:65" s="12" customFormat="1">
      <c r="B701" s="196"/>
      <c r="C701" s="197"/>
      <c r="D701" s="187" t="s">
        <v>140</v>
      </c>
      <c r="E701" s="198" t="s">
        <v>1</v>
      </c>
      <c r="F701" s="199" t="s">
        <v>791</v>
      </c>
      <c r="G701" s="197"/>
      <c r="H701" s="200">
        <v>32.1</v>
      </c>
      <c r="I701" s="201"/>
      <c r="J701" s="197"/>
      <c r="K701" s="197"/>
      <c r="L701" s="202"/>
      <c r="M701" s="203"/>
      <c r="N701" s="204"/>
      <c r="O701" s="204"/>
      <c r="P701" s="204"/>
      <c r="Q701" s="204"/>
      <c r="R701" s="204"/>
      <c r="S701" s="204"/>
      <c r="T701" s="205"/>
      <c r="AT701" s="206" t="s">
        <v>140</v>
      </c>
      <c r="AU701" s="206" t="s">
        <v>80</v>
      </c>
      <c r="AV701" s="12" t="s">
        <v>80</v>
      </c>
      <c r="AW701" s="12" t="s">
        <v>32</v>
      </c>
      <c r="AX701" s="12" t="s">
        <v>70</v>
      </c>
      <c r="AY701" s="206" t="s">
        <v>132</v>
      </c>
    </row>
    <row r="702" spans="2:65" s="12" customFormat="1">
      <c r="B702" s="196"/>
      <c r="C702" s="197"/>
      <c r="D702" s="187" t="s">
        <v>140</v>
      </c>
      <c r="E702" s="198" t="s">
        <v>1</v>
      </c>
      <c r="F702" s="199" t="s">
        <v>792</v>
      </c>
      <c r="G702" s="197"/>
      <c r="H702" s="200">
        <v>3.06</v>
      </c>
      <c r="I702" s="201"/>
      <c r="J702" s="197"/>
      <c r="K702" s="197"/>
      <c r="L702" s="202"/>
      <c r="M702" s="203"/>
      <c r="N702" s="204"/>
      <c r="O702" s="204"/>
      <c r="P702" s="204"/>
      <c r="Q702" s="204"/>
      <c r="R702" s="204"/>
      <c r="S702" s="204"/>
      <c r="T702" s="205"/>
      <c r="AT702" s="206" t="s">
        <v>140</v>
      </c>
      <c r="AU702" s="206" t="s">
        <v>80</v>
      </c>
      <c r="AV702" s="12" t="s">
        <v>80</v>
      </c>
      <c r="AW702" s="12" t="s">
        <v>32</v>
      </c>
      <c r="AX702" s="12" t="s">
        <v>70</v>
      </c>
      <c r="AY702" s="206" t="s">
        <v>132</v>
      </c>
    </row>
    <row r="703" spans="2:65" s="11" customFormat="1">
      <c r="B703" s="185"/>
      <c r="C703" s="186"/>
      <c r="D703" s="187" t="s">
        <v>140</v>
      </c>
      <c r="E703" s="188" t="s">
        <v>1</v>
      </c>
      <c r="F703" s="189" t="s">
        <v>236</v>
      </c>
      <c r="G703" s="186"/>
      <c r="H703" s="188" t="s">
        <v>1</v>
      </c>
      <c r="I703" s="190"/>
      <c r="J703" s="186"/>
      <c r="K703" s="186"/>
      <c r="L703" s="191"/>
      <c r="M703" s="192"/>
      <c r="N703" s="193"/>
      <c r="O703" s="193"/>
      <c r="P703" s="193"/>
      <c r="Q703" s="193"/>
      <c r="R703" s="193"/>
      <c r="S703" s="193"/>
      <c r="T703" s="194"/>
      <c r="AT703" s="195" t="s">
        <v>140</v>
      </c>
      <c r="AU703" s="195" t="s">
        <v>80</v>
      </c>
      <c r="AV703" s="11" t="s">
        <v>78</v>
      </c>
      <c r="AW703" s="11" t="s">
        <v>32</v>
      </c>
      <c r="AX703" s="11" t="s">
        <v>70</v>
      </c>
      <c r="AY703" s="195" t="s">
        <v>132</v>
      </c>
    </row>
    <row r="704" spans="2:65" s="12" customFormat="1">
      <c r="B704" s="196"/>
      <c r="C704" s="197"/>
      <c r="D704" s="187" t="s">
        <v>140</v>
      </c>
      <c r="E704" s="198" t="s">
        <v>1</v>
      </c>
      <c r="F704" s="199" t="s">
        <v>793</v>
      </c>
      <c r="G704" s="197"/>
      <c r="H704" s="200">
        <v>35.700000000000003</v>
      </c>
      <c r="I704" s="201"/>
      <c r="J704" s="197"/>
      <c r="K704" s="197"/>
      <c r="L704" s="202"/>
      <c r="M704" s="203"/>
      <c r="N704" s="204"/>
      <c r="O704" s="204"/>
      <c r="P704" s="204"/>
      <c r="Q704" s="204"/>
      <c r="R704" s="204"/>
      <c r="S704" s="204"/>
      <c r="T704" s="205"/>
      <c r="AT704" s="206" t="s">
        <v>140</v>
      </c>
      <c r="AU704" s="206" t="s">
        <v>80</v>
      </c>
      <c r="AV704" s="12" t="s">
        <v>80</v>
      </c>
      <c r="AW704" s="12" t="s">
        <v>32</v>
      </c>
      <c r="AX704" s="12" t="s">
        <v>70</v>
      </c>
      <c r="AY704" s="206" t="s">
        <v>132</v>
      </c>
    </row>
    <row r="705" spans="2:65" s="11" customFormat="1">
      <c r="B705" s="185"/>
      <c r="C705" s="186"/>
      <c r="D705" s="187" t="s">
        <v>140</v>
      </c>
      <c r="E705" s="188" t="s">
        <v>1</v>
      </c>
      <c r="F705" s="189" t="s">
        <v>169</v>
      </c>
      <c r="G705" s="186"/>
      <c r="H705" s="188" t="s">
        <v>1</v>
      </c>
      <c r="I705" s="190"/>
      <c r="J705" s="186"/>
      <c r="K705" s="186"/>
      <c r="L705" s="191"/>
      <c r="M705" s="192"/>
      <c r="N705" s="193"/>
      <c r="O705" s="193"/>
      <c r="P705" s="193"/>
      <c r="Q705" s="193"/>
      <c r="R705" s="193"/>
      <c r="S705" s="193"/>
      <c r="T705" s="194"/>
      <c r="AT705" s="195" t="s">
        <v>140</v>
      </c>
      <c r="AU705" s="195" t="s">
        <v>80</v>
      </c>
      <c r="AV705" s="11" t="s">
        <v>78</v>
      </c>
      <c r="AW705" s="11" t="s">
        <v>32</v>
      </c>
      <c r="AX705" s="11" t="s">
        <v>70</v>
      </c>
      <c r="AY705" s="195" t="s">
        <v>132</v>
      </c>
    </row>
    <row r="706" spans="2:65" s="12" customFormat="1">
      <c r="B706" s="196"/>
      <c r="C706" s="197"/>
      <c r="D706" s="187" t="s">
        <v>140</v>
      </c>
      <c r="E706" s="198" t="s">
        <v>1</v>
      </c>
      <c r="F706" s="199" t="s">
        <v>794</v>
      </c>
      <c r="G706" s="197"/>
      <c r="H706" s="200">
        <v>14.3</v>
      </c>
      <c r="I706" s="201"/>
      <c r="J706" s="197"/>
      <c r="K706" s="197"/>
      <c r="L706" s="202"/>
      <c r="M706" s="203"/>
      <c r="N706" s="204"/>
      <c r="O706" s="204"/>
      <c r="P706" s="204"/>
      <c r="Q706" s="204"/>
      <c r="R706" s="204"/>
      <c r="S706" s="204"/>
      <c r="T706" s="205"/>
      <c r="AT706" s="206" t="s">
        <v>140</v>
      </c>
      <c r="AU706" s="206" t="s">
        <v>80</v>
      </c>
      <c r="AV706" s="12" t="s">
        <v>80</v>
      </c>
      <c r="AW706" s="12" t="s">
        <v>32</v>
      </c>
      <c r="AX706" s="12" t="s">
        <v>70</v>
      </c>
      <c r="AY706" s="206" t="s">
        <v>132</v>
      </c>
    </row>
    <row r="707" spans="2:65" s="11" customFormat="1">
      <c r="B707" s="185"/>
      <c r="C707" s="186"/>
      <c r="D707" s="187" t="s">
        <v>140</v>
      </c>
      <c r="E707" s="188" t="s">
        <v>1</v>
      </c>
      <c r="F707" s="189" t="s">
        <v>795</v>
      </c>
      <c r="G707" s="186"/>
      <c r="H707" s="188" t="s">
        <v>1</v>
      </c>
      <c r="I707" s="190"/>
      <c r="J707" s="186"/>
      <c r="K707" s="186"/>
      <c r="L707" s="191"/>
      <c r="M707" s="192"/>
      <c r="N707" s="193"/>
      <c r="O707" s="193"/>
      <c r="P707" s="193"/>
      <c r="Q707" s="193"/>
      <c r="R707" s="193"/>
      <c r="S707" s="193"/>
      <c r="T707" s="194"/>
      <c r="AT707" s="195" t="s">
        <v>140</v>
      </c>
      <c r="AU707" s="195" t="s">
        <v>80</v>
      </c>
      <c r="AV707" s="11" t="s">
        <v>78</v>
      </c>
      <c r="AW707" s="11" t="s">
        <v>32</v>
      </c>
      <c r="AX707" s="11" t="s">
        <v>70</v>
      </c>
      <c r="AY707" s="195" t="s">
        <v>132</v>
      </c>
    </row>
    <row r="708" spans="2:65" s="12" customFormat="1">
      <c r="B708" s="196"/>
      <c r="C708" s="197"/>
      <c r="D708" s="187" t="s">
        <v>140</v>
      </c>
      <c r="E708" s="198" t="s">
        <v>1</v>
      </c>
      <c r="F708" s="199" t="s">
        <v>794</v>
      </c>
      <c r="G708" s="197"/>
      <c r="H708" s="200">
        <v>14.3</v>
      </c>
      <c r="I708" s="201"/>
      <c r="J708" s="197"/>
      <c r="K708" s="197"/>
      <c r="L708" s="202"/>
      <c r="M708" s="203"/>
      <c r="N708" s="204"/>
      <c r="O708" s="204"/>
      <c r="P708" s="204"/>
      <c r="Q708" s="204"/>
      <c r="R708" s="204"/>
      <c r="S708" s="204"/>
      <c r="T708" s="205"/>
      <c r="AT708" s="206" t="s">
        <v>140</v>
      </c>
      <c r="AU708" s="206" t="s">
        <v>80</v>
      </c>
      <c r="AV708" s="12" t="s">
        <v>80</v>
      </c>
      <c r="AW708" s="12" t="s">
        <v>32</v>
      </c>
      <c r="AX708" s="12" t="s">
        <v>70</v>
      </c>
      <c r="AY708" s="206" t="s">
        <v>132</v>
      </c>
    </row>
    <row r="709" spans="2:65" s="13" customFormat="1">
      <c r="B709" s="207"/>
      <c r="C709" s="208"/>
      <c r="D709" s="187" t="s">
        <v>140</v>
      </c>
      <c r="E709" s="209" t="s">
        <v>1</v>
      </c>
      <c r="F709" s="210" t="s">
        <v>143</v>
      </c>
      <c r="G709" s="208"/>
      <c r="H709" s="211">
        <v>99.46</v>
      </c>
      <c r="I709" s="212"/>
      <c r="J709" s="208"/>
      <c r="K709" s="208"/>
      <c r="L709" s="213"/>
      <c r="M709" s="214"/>
      <c r="N709" s="215"/>
      <c r="O709" s="215"/>
      <c r="P709" s="215"/>
      <c r="Q709" s="215"/>
      <c r="R709" s="215"/>
      <c r="S709" s="215"/>
      <c r="T709" s="216"/>
      <c r="AT709" s="217" t="s">
        <v>140</v>
      </c>
      <c r="AU709" s="217" t="s">
        <v>80</v>
      </c>
      <c r="AV709" s="13" t="s">
        <v>138</v>
      </c>
      <c r="AW709" s="13" t="s">
        <v>32</v>
      </c>
      <c r="AX709" s="13" t="s">
        <v>78</v>
      </c>
      <c r="AY709" s="217" t="s">
        <v>132</v>
      </c>
    </row>
    <row r="710" spans="2:65" s="1" customFormat="1" ht="16.5" customHeight="1">
      <c r="B710" s="33"/>
      <c r="C710" s="173" t="s">
        <v>796</v>
      </c>
      <c r="D710" s="173" t="s">
        <v>133</v>
      </c>
      <c r="E710" s="174" t="s">
        <v>797</v>
      </c>
      <c r="F710" s="175" t="s">
        <v>798</v>
      </c>
      <c r="G710" s="176" t="s">
        <v>228</v>
      </c>
      <c r="H710" s="177">
        <v>134.02000000000001</v>
      </c>
      <c r="I710" s="178"/>
      <c r="J710" s="179">
        <f>ROUND(I710*H710,2)</f>
        <v>0</v>
      </c>
      <c r="K710" s="175" t="s">
        <v>137</v>
      </c>
      <c r="L710" s="37"/>
      <c r="M710" s="180" t="s">
        <v>1</v>
      </c>
      <c r="N710" s="181" t="s">
        <v>41</v>
      </c>
      <c r="O710" s="59"/>
      <c r="P710" s="182">
        <f>O710*H710</f>
        <v>0</v>
      </c>
      <c r="Q710" s="182">
        <v>0</v>
      </c>
      <c r="R710" s="182">
        <f>Q710*H710</f>
        <v>0</v>
      </c>
      <c r="S710" s="182">
        <v>2.5999999999999999E-3</v>
      </c>
      <c r="T710" s="183">
        <f>S710*H710</f>
        <v>0.34845199999999998</v>
      </c>
      <c r="AR710" s="16" t="s">
        <v>248</v>
      </c>
      <c r="AT710" s="16" t="s">
        <v>133</v>
      </c>
      <c r="AU710" s="16" t="s">
        <v>80</v>
      </c>
      <c r="AY710" s="16" t="s">
        <v>132</v>
      </c>
      <c r="BE710" s="184">
        <f>IF(N710="základní",J710,0)</f>
        <v>0</v>
      </c>
      <c r="BF710" s="184">
        <f>IF(N710="snížená",J710,0)</f>
        <v>0</v>
      </c>
      <c r="BG710" s="184">
        <f>IF(N710="zákl. přenesená",J710,0)</f>
        <v>0</v>
      </c>
      <c r="BH710" s="184">
        <f>IF(N710="sníž. přenesená",J710,0)</f>
        <v>0</v>
      </c>
      <c r="BI710" s="184">
        <f>IF(N710="nulová",J710,0)</f>
        <v>0</v>
      </c>
      <c r="BJ710" s="16" t="s">
        <v>78</v>
      </c>
      <c r="BK710" s="184">
        <f>ROUND(I710*H710,2)</f>
        <v>0</v>
      </c>
      <c r="BL710" s="16" t="s">
        <v>248</v>
      </c>
      <c r="BM710" s="16" t="s">
        <v>799</v>
      </c>
    </row>
    <row r="711" spans="2:65" s="11" customFormat="1">
      <c r="B711" s="185"/>
      <c r="C711" s="186"/>
      <c r="D711" s="187" t="s">
        <v>140</v>
      </c>
      <c r="E711" s="188" t="s">
        <v>1</v>
      </c>
      <c r="F711" s="189" t="s">
        <v>800</v>
      </c>
      <c r="G711" s="186"/>
      <c r="H711" s="188" t="s">
        <v>1</v>
      </c>
      <c r="I711" s="190"/>
      <c r="J711" s="186"/>
      <c r="K711" s="186"/>
      <c r="L711" s="191"/>
      <c r="M711" s="192"/>
      <c r="N711" s="193"/>
      <c r="O711" s="193"/>
      <c r="P711" s="193"/>
      <c r="Q711" s="193"/>
      <c r="R711" s="193"/>
      <c r="S711" s="193"/>
      <c r="T711" s="194"/>
      <c r="AT711" s="195" t="s">
        <v>140</v>
      </c>
      <c r="AU711" s="195" t="s">
        <v>80</v>
      </c>
      <c r="AV711" s="11" t="s">
        <v>78</v>
      </c>
      <c r="AW711" s="11" t="s">
        <v>32</v>
      </c>
      <c r="AX711" s="11" t="s">
        <v>70</v>
      </c>
      <c r="AY711" s="195" t="s">
        <v>132</v>
      </c>
    </row>
    <row r="712" spans="2:65" s="12" customFormat="1">
      <c r="B712" s="196"/>
      <c r="C712" s="197"/>
      <c r="D712" s="187" t="s">
        <v>140</v>
      </c>
      <c r="E712" s="198" t="s">
        <v>1</v>
      </c>
      <c r="F712" s="199" t="s">
        <v>801</v>
      </c>
      <c r="G712" s="197"/>
      <c r="H712" s="200">
        <v>105.32</v>
      </c>
      <c r="I712" s="201"/>
      <c r="J712" s="197"/>
      <c r="K712" s="197"/>
      <c r="L712" s="202"/>
      <c r="M712" s="203"/>
      <c r="N712" s="204"/>
      <c r="O712" s="204"/>
      <c r="P712" s="204"/>
      <c r="Q712" s="204"/>
      <c r="R712" s="204"/>
      <c r="S712" s="204"/>
      <c r="T712" s="205"/>
      <c r="AT712" s="206" t="s">
        <v>140</v>
      </c>
      <c r="AU712" s="206" t="s">
        <v>80</v>
      </c>
      <c r="AV712" s="12" t="s">
        <v>80</v>
      </c>
      <c r="AW712" s="12" t="s">
        <v>32</v>
      </c>
      <c r="AX712" s="12" t="s">
        <v>70</v>
      </c>
      <c r="AY712" s="206" t="s">
        <v>132</v>
      </c>
    </row>
    <row r="713" spans="2:65" s="11" customFormat="1">
      <c r="B713" s="185"/>
      <c r="C713" s="186"/>
      <c r="D713" s="187" t="s">
        <v>140</v>
      </c>
      <c r="E713" s="188" t="s">
        <v>1</v>
      </c>
      <c r="F713" s="189" t="s">
        <v>376</v>
      </c>
      <c r="G713" s="186"/>
      <c r="H713" s="188" t="s">
        <v>1</v>
      </c>
      <c r="I713" s="190"/>
      <c r="J713" s="186"/>
      <c r="K713" s="186"/>
      <c r="L713" s="191"/>
      <c r="M713" s="192"/>
      <c r="N713" s="193"/>
      <c r="O713" s="193"/>
      <c r="P713" s="193"/>
      <c r="Q713" s="193"/>
      <c r="R713" s="193"/>
      <c r="S713" s="193"/>
      <c r="T713" s="194"/>
      <c r="AT713" s="195" t="s">
        <v>140</v>
      </c>
      <c r="AU713" s="195" t="s">
        <v>80</v>
      </c>
      <c r="AV713" s="11" t="s">
        <v>78</v>
      </c>
      <c r="AW713" s="11" t="s">
        <v>32</v>
      </c>
      <c r="AX713" s="11" t="s">
        <v>70</v>
      </c>
      <c r="AY713" s="195" t="s">
        <v>132</v>
      </c>
    </row>
    <row r="714" spans="2:65" s="12" customFormat="1">
      <c r="B714" s="196"/>
      <c r="C714" s="197"/>
      <c r="D714" s="187" t="s">
        <v>140</v>
      </c>
      <c r="E714" s="198" t="s">
        <v>1</v>
      </c>
      <c r="F714" s="199" t="s">
        <v>802</v>
      </c>
      <c r="G714" s="197"/>
      <c r="H714" s="200">
        <v>9.9</v>
      </c>
      <c r="I714" s="201"/>
      <c r="J714" s="197"/>
      <c r="K714" s="197"/>
      <c r="L714" s="202"/>
      <c r="M714" s="203"/>
      <c r="N714" s="204"/>
      <c r="O714" s="204"/>
      <c r="P714" s="204"/>
      <c r="Q714" s="204"/>
      <c r="R714" s="204"/>
      <c r="S714" s="204"/>
      <c r="T714" s="205"/>
      <c r="AT714" s="206" t="s">
        <v>140</v>
      </c>
      <c r="AU714" s="206" t="s">
        <v>80</v>
      </c>
      <c r="AV714" s="12" t="s">
        <v>80</v>
      </c>
      <c r="AW714" s="12" t="s">
        <v>32</v>
      </c>
      <c r="AX714" s="12" t="s">
        <v>70</v>
      </c>
      <c r="AY714" s="206" t="s">
        <v>132</v>
      </c>
    </row>
    <row r="715" spans="2:65" s="11" customFormat="1">
      <c r="B715" s="185"/>
      <c r="C715" s="186"/>
      <c r="D715" s="187" t="s">
        <v>140</v>
      </c>
      <c r="E715" s="188" t="s">
        <v>1</v>
      </c>
      <c r="F715" s="189" t="s">
        <v>379</v>
      </c>
      <c r="G715" s="186"/>
      <c r="H715" s="188" t="s">
        <v>1</v>
      </c>
      <c r="I715" s="190"/>
      <c r="J715" s="186"/>
      <c r="K715" s="186"/>
      <c r="L715" s="191"/>
      <c r="M715" s="192"/>
      <c r="N715" s="193"/>
      <c r="O715" s="193"/>
      <c r="P715" s="193"/>
      <c r="Q715" s="193"/>
      <c r="R715" s="193"/>
      <c r="S715" s="193"/>
      <c r="T715" s="194"/>
      <c r="AT715" s="195" t="s">
        <v>140</v>
      </c>
      <c r="AU715" s="195" t="s">
        <v>80</v>
      </c>
      <c r="AV715" s="11" t="s">
        <v>78</v>
      </c>
      <c r="AW715" s="11" t="s">
        <v>32</v>
      </c>
      <c r="AX715" s="11" t="s">
        <v>70</v>
      </c>
      <c r="AY715" s="195" t="s">
        <v>132</v>
      </c>
    </row>
    <row r="716" spans="2:65" s="12" customFormat="1">
      <c r="B716" s="196"/>
      <c r="C716" s="197"/>
      <c r="D716" s="187" t="s">
        <v>140</v>
      </c>
      <c r="E716" s="198" t="s">
        <v>1</v>
      </c>
      <c r="F716" s="199" t="s">
        <v>803</v>
      </c>
      <c r="G716" s="197"/>
      <c r="H716" s="200">
        <v>9.4</v>
      </c>
      <c r="I716" s="201"/>
      <c r="J716" s="197"/>
      <c r="K716" s="197"/>
      <c r="L716" s="202"/>
      <c r="M716" s="203"/>
      <c r="N716" s="204"/>
      <c r="O716" s="204"/>
      <c r="P716" s="204"/>
      <c r="Q716" s="204"/>
      <c r="R716" s="204"/>
      <c r="S716" s="204"/>
      <c r="T716" s="205"/>
      <c r="AT716" s="206" t="s">
        <v>140</v>
      </c>
      <c r="AU716" s="206" t="s">
        <v>80</v>
      </c>
      <c r="AV716" s="12" t="s">
        <v>80</v>
      </c>
      <c r="AW716" s="12" t="s">
        <v>32</v>
      </c>
      <c r="AX716" s="12" t="s">
        <v>70</v>
      </c>
      <c r="AY716" s="206" t="s">
        <v>132</v>
      </c>
    </row>
    <row r="717" spans="2:65" s="11" customFormat="1">
      <c r="B717" s="185"/>
      <c r="C717" s="186"/>
      <c r="D717" s="187" t="s">
        <v>140</v>
      </c>
      <c r="E717" s="188" t="s">
        <v>1</v>
      </c>
      <c r="F717" s="189" t="s">
        <v>385</v>
      </c>
      <c r="G717" s="186"/>
      <c r="H717" s="188" t="s">
        <v>1</v>
      </c>
      <c r="I717" s="190"/>
      <c r="J717" s="186"/>
      <c r="K717" s="186"/>
      <c r="L717" s="191"/>
      <c r="M717" s="192"/>
      <c r="N717" s="193"/>
      <c r="O717" s="193"/>
      <c r="P717" s="193"/>
      <c r="Q717" s="193"/>
      <c r="R717" s="193"/>
      <c r="S717" s="193"/>
      <c r="T717" s="194"/>
      <c r="AT717" s="195" t="s">
        <v>140</v>
      </c>
      <c r="AU717" s="195" t="s">
        <v>80</v>
      </c>
      <c r="AV717" s="11" t="s">
        <v>78</v>
      </c>
      <c r="AW717" s="11" t="s">
        <v>32</v>
      </c>
      <c r="AX717" s="11" t="s">
        <v>70</v>
      </c>
      <c r="AY717" s="195" t="s">
        <v>132</v>
      </c>
    </row>
    <row r="718" spans="2:65" s="12" customFormat="1">
      <c r="B718" s="196"/>
      <c r="C718" s="197"/>
      <c r="D718" s="187" t="s">
        <v>140</v>
      </c>
      <c r="E718" s="198" t="s">
        <v>1</v>
      </c>
      <c r="F718" s="199" t="s">
        <v>803</v>
      </c>
      <c r="G718" s="197"/>
      <c r="H718" s="200">
        <v>9.4</v>
      </c>
      <c r="I718" s="201"/>
      <c r="J718" s="197"/>
      <c r="K718" s="197"/>
      <c r="L718" s="202"/>
      <c r="M718" s="203"/>
      <c r="N718" s="204"/>
      <c r="O718" s="204"/>
      <c r="P718" s="204"/>
      <c r="Q718" s="204"/>
      <c r="R718" s="204"/>
      <c r="S718" s="204"/>
      <c r="T718" s="205"/>
      <c r="AT718" s="206" t="s">
        <v>140</v>
      </c>
      <c r="AU718" s="206" t="s">
        <v>80</v>
      </c>
      <c r="AV718" s="12" t="s">
        <v>80</v>
      </c>
      <c r="AW718" s="12" t="s">
        <v>32</v>
      </c>
      <c r="AX718" s="12" t="s">
        <v>70</v>
      </c>
      <c r="AY718" s="206" t="s">
        <v>132</v>
      </c>
    </row>
    <row r="719" spans="2:65" s="13" customFormat="1">
      <c r="B719" s="207"/>
      <c r="C719" s="208"/>
      <c r="D719" s="187" t="s">
        <v>140</v>
      </c>
      <c r="E719" s="209" t="s">
        <v>1</v>
      </c>
      <c r="F719" s="210" t="s">
        <v>143</v>
      </c>
      <c r="G719" s="208"/>
      <c r="H719" s="211">
        <v>134.02000000000001</v>
      </c>
      <c r="I719" s="212"/>
      <c r="J719" s="208"/>
      <c r="K719" s="208"/>
      <c r="L719" s="213"/>
      <c r="M719" s="214"/>
      <c r="N719" s="215"/>
      <c r="O719" s="215"/>
      <c r="P719" s="215"/>
      <c r="Q719" s="215"/>
      <c r="R719" s="215"/>
      <c r="S719" s="215"/>
      <c r="T719" s="216"/>
      <c r="AT719" s="217" t="s">
        <v>140</v>
      </c>
      <c r="AU719" s="217" t="s">
        <v>80</v>
      </c>
      <c r="AV719" s="13" t="s">
        <v>138</v>
      </c>
      <c r="AW719" s="13" t="s">
        <v>32</v>
      </c>
      <c r="AX719" s="13" t="s">
        <v>78</v>
      </c>
      <c r="AY719" s="217" t="s">
        <v>132</v>
      </c>
    </row>
    <row r="720" spans="2:65" s="1" customFormat="1" ht="16.5" customHeight="1">
      <c r="B720" s="33"/>
      <c r="C720" s="173" t="s">
        <v>804</v>
      </c>
      <c r="D720" s="173" t="s">
        <v>133</v>
      </c>
      <c r="E720" s="174" t="s">
        <v>805</v>
      </c>
      <c r="F720" s="175" t="s">
        <v>806</v>
      </c>
      <c r="G720" s="176" t="s">
        <v>228</v>
      </c>
      <c r="H720" s="177">
        <v>67.5</v>
      </c>
      <c r="I720" s="178"/>
      <c r="J720" s="179">
        <f>ROUND(I720*H720,2)</f>
        <v>0</v>
      </c>
      <c r="K720" s="175" t="s">
        <v>137</v>
      </c>
      <c r="L720" s="37"/>
      <c r="M720" s="180" t="s">
        <v>1</v>
      </c>
      <c r="N720" s="181" t="s">
        <v>41</v>
      </c>
      <c r="O720" s="59"/>
      <c r="P720" s="182">
        <f>O720*H720</f>
        <v>0</v>
      </c>
      <c r="Q720" s="182">
        <v>0</v>
      </c>
      <c r="R720" s="182">
        <f>Q720*H720</f>
        <v>0</v>
      </c>
      <c r="S720" s="182">
        <v>3.9399999999999999E-3</v>
      </c>
      <c r="T720" s="183">
        <f>S720*H720</f>
        <v>0.26595000000000002</v>
      </c>
      <c r="AR720" s="16" t="s">
        <v>248</v>
      </c>
      <c r="AT720" s="16" t="s">
        <v>133</v>
      </c>
      <c r="AU720" s="16" t="s">
        <v>80</v>
      </c>
      <c r="AY720" s="16" t="s">
        <v>132</v>
      </c>
      <c r="BE720" s="184">
        <f>IF(N720="základní",J720,0)</f>
        <v>0</v>
      </c>
      <c r="BF720" s="184">
        <f>IF(N720="snížená",J720,0)</f>
        <v>0</v>
      </c>
      <c r="BG720" s="184">
        <f>IF(N720="zákl. přenesená",J720,0)</f>
        <v>0</v>
      </c>
      <c r="BH720" s="184">
        <f>IF(N720="sníž. přenesená",J720,0)</f>
        <v>0</v>
      </c>
      <c r="BI720" s="184">
        <f>IF(N720="nulová",J720,0)</f>
        <v>0</v>
      </c>
      <c r="BJ720" s="16" t="s">
        <v>78</v>
      </c>
      <c r="BK720" s="184">
        <f>ROUND(I720*H720,2)</f>
        <v>0</v>
      </c>
      <c r="BL720" s="16" t="s">
        <v>248</v>
      </c>
      <c r="BM720" s="16" t="s">
        <v>807</v>
      </c>
    </row>
    <row r="721" spans="2:65" s="11" customFormat="1">
      <c r="B721" s="185"/>
      <c r="C721" s="186"/>
      <c r="D721" s="187" t="s">
        <v>140</v>
      </c>
      <c r="E721" s="188" t="s">
        <v>1</v>
      </c>
      <c r="F721" s="189" t="s">
        <v>800</v>
      </c>
      <c r="G721" s="186"/>
      <c r="H721" s="188" t="s">
        <v>1</v>
      </c>
      <c r="I721" s="190"/>
      <c r="J721" s="186"/>
      <c r="K721" s="186"/>
      <c r="L721" s="191"/>
      <c r="M721" s="192"/>
      <c r="N721" s="193"/>
      <c r="O721" s="193"/>
      <c r="P721" s="193"/>
      <c r="Q721" s="193"/>
      <c r="R721" s="193"/>
      <c r="S721" s="193"/>
      <c r="T721" s="194"/>
      <c r="AT721" s="195" t="s">
        <v>140</v>
      </c>
      <c r="AU721" s="195" t="s">
        <v>80</v>
      </c>
      <c r="AV721" s="11" t="s">
        <v>78</v>
      </c>
      <c r="AW721" s="11" t="s">
        <v>32</v>
      </c>
      <c r="AX721" s="11" t="s">
        <v>70</v>
      </c>
      <c r="AY721" s="195" t="s">
        <v>132</v>
      </c>
    </row>
    <row r="722" spans="2:65" s="12" customFormat="1">
      <c r="B722" s="196"/>
      <c r="C722" s="197"/>
      <c r="D722" s="187" t="s">
        <v>140</v>
      </c>
      <c r="E722" s="198" t="s">
        <v>1</v>
      </c>
      <c r="F722" s="199" t="s">
        <v>808</v>
      </c>
      <c r="G722" s="197"/>
      <c r="H722" s="200">
        <v>63</v>
      </c>
      <c r="I722" s="201"/>
      <c r="J722" s="197"/>
      <c r="K722" s="197"/>
      <c r="L722" s="202"/>
      <c r="M722" s="203"/>
      <c r="N722" s="204"/>
      <c r="O722" s="204"/>
      <c r="P722" s="204"/>
      <c r="Q722" s="204"/>
      <c r="R722" s="204"/>
      <c r="S722" s="204"/>
      <c r="T722" s="205"/>
      <c r="AT722" s="206" t="s">
        <v>140</v>
      </c>
      <c r="AU722" s="206" t="s">
        <v>80</v>
      </c>
      <c r="AV722" s="12" t="s">
        <v>80</v>
      </c>
      <c r="AW722" s="12" t="s">
        <v>32</v>
      </c>
      <c r="AX722" s="12" t="s">
        <v>70</v>
      </c>
      <c r="AY722" s="206" t="s">
        <v>132</v>
      </c>
    </row>
    <row r="723" spans="2:65" s="11" customFormat="1">
      <c r="B723" s="185"/>
      <c r="C723" s="186"/>
      <c r="D723" s="187" t="s">
        <v>140</v>
      </c>
      <c r="E723" s="188" t="s">
        <v>1</v>
      </c>
      <c r="F723" s="189" t="s">
        <v>376</v>
      </c>
      <c r="G723" s="186"/>
      <c r="H723" s="188" t="s">
        <v>1</v>
      </c>
      <c r="I723" s="190"/>
      <c r="J723" s="186"/>
      <c r="K723" s="186"/>
      <c r="L723" s="191"/>
      <c r="M723" s="192"/>
      <c r="N723" s="193"/>
      <c r="O723" s="193"/>
      <c r="P723" s="193"/>
      <c r="Q723" s="193"/>
      <c r="R723" s="193"/>
      <c r="S723" s="193"/>
      <c r="T723" s="194"/>
      <c r="AT723" s="195" t="s">
        <v>140</v>
      </c>
      <c r="AU723" s="195" t="s">
        <v>80</v>
      </c>
      <c r="AV723" s="11" t="s">
        <v>78</v>
      </c>
      <c r="AW723" s="11" t="s">
        <v>32</v>
      </c>
      <c r="AX723" s="11" t="s">
        <v>70</v>
      </c>
      <c r="AY723" s="195" t="s">
        <v>132</v>
      </c>
    </row>
    <row r="724" spans="2:65" s="12" customFormat="1">
      <c r="B724" s="196"/>
      <c r="C724" s="197"/>
      <c r="D724" s="187" t="s">
        <v>140</v>
      </c>
      <c r="E724" s="198" t="s">
        <v>1</v>
      </c>
      <c r="F724" s="199" t="s">
        <v>809</v>
      </c>
      <c r="G724" s="197"/>
      <c r="H724" s="200">
        <v>1.5</v>
      </c>
      <c r="I724" s="201"/>
      <c r="J724" s="197"/>
      <c r="K724" s="197"/>
      <c r="L724" s="202"/>
      <c r="M724" s="203"/>
      <c r="N724" s="204"/>
      <c r="O724" s="204"/>
      <c r="P724" s="204"/>
      <c r="Q724" s="204"/>
      <c r="R724" s="204"/>
      <c r="S724" s="204"/>
      <c r="T724" s="205"/>
      <c r="AT724" s="206" t="s">
        <v>140</v>
      </c>
      <c r="AU724" s="206" t="s">
        <v>80</v>
      </c>
      <c r="AV724" s="12" t="s">
        <v>80</v>
      </c>
      <c r="AW724" s="12" t="s">
        <v>32</v>
      </c>
      <c r="AX724" s="12" t="s">
        <v>70</v>
      </c>
      <c r="AY724" s="206" t="s">
        <v>132</v>
      </c>
    </row>
    <row r="725" spans="2:65" s="11" customFormat="1">
      <c r="B725" s="185"/>
      <c r="C725" s="186"/>
      <c r="D725" s="187" t="s">
        <v>140</v>
      </c>
      <c r="E725" s="188" t="s">
        <v>1</v>
      </c>
      <c r="F725" s="189" t="s">
        <v>379</v>
      </c>
      <c r="G725" s="186"/>
      <c r="H725" s="188" t="s">
        <v>1</v>
      </c>
      <c r="I725" s="190"/>
      <c r="J725" s="186"/>
      <c r="K725" s="186"/>
      <c r="L725" s="191"/>
      <c r="M725" s="192"/>
      <c r="N725" s="193"/>
      <c r="O725" s="193"/>
      <c r="P725" s="193"/>
      <c r="Q725" s="193"/>
      <c r="R725" s="193"/>
      <c r="S725" s="193"/>
      <c r="T725" s="194"/>
      <c r="AT725" s="195" t="s">
        <v>140</v>
      </c>
      <c r="AU725" s="195" t="s">
        <v>80</v>
      </c>
      <c r="AV725" s="11" t="s">
        <v>78</v>
      </c>
      <c r="AW725" s="11" t="s">
        <v>32</v>
      </c>
      <c r="AX725" s="11" t="s">
        <v>70</v>
      </c>
      <c r="AY725" s="195" t="s">
        <v>132</v>
      </c>
    </row>
    <row r="726" spans="2:65" s="12" customFormat="1">
      <c r="B726" s="196"/>
      <c r="C726" s="197"/>
      <c r="D726" s="187" t="s">
        <v>140</v>
      </c>
      <c r="E726" s="198" t="s">
        <v>1</v>
      </c>
      <c r="F726" s="199" t="s">
        <v>809</v>
      </c>
      <c r="G726" s="197"/>
      <c r="H726" s="200">
        <v>1.5</v>
      </c>
      <c r="I726" s="201"/>
      <c r="J726" s="197"/>
      <c r="K726" s="197"/>
      <c r="L726" s="202"/>
      <c r="M726" s="203"/>
      <c r="N726" s="204"/>
      <c r="O726" s="204"/>
      <c r="P726" s="204"/>
      <c r="Q726" s="204"/>
      <c r="R726" s="204"/>
      <c r="S726" s="204"/>
      <c r="T726" s="205"/>
      <c r="AT726" s="206" t="s">
        <v>140</v>
      </c>
      <c r="AU726" s="206" t="s">
        <v>80</v>
      </c>
      <c r="AV726" s="12" t="s">
        <v>80</v>
      </c>
      <c r="AW726" s="12" t="s">
        <v>32</v>
      </c>
      <c r="AX726" s="12" t="s">
        <v>70</v>
      </c>
      <c r="AY726" s="206" t="s">
        <v>132</v>
      </c>
    </row>
    <row r="727" spans="2:65" s="11" customFormat="1">
      <c r="B727" s="185"/>
      <c r="C727" s="186"/>
      <c r="D727" s="187" t="s">
        <v>140</v>
      </c>
      <c r="E727" s="188" t="s">
        <v>1</v>
      </c>
      <c r="F727" s="189" t="s">
        <v>385</v>
      </c>
      <c r="G727" s="186"/>
      <c r="H727" s="188" t="s">
        <v>1</v>
      </c>
      <c r="I727" s="190"/>
      <c r="J727" s="186"/>
      <c r="K727" s="186"/>
      <c r="L727" s="191"/>
      <c r="M727" s="192"/>
      <c r="N727" s="193"/>
      <c r="O727" s="193"/>
      <c r="P727" s="193"/>
      <c r="Q727" s="193"/>
      <c r="R727" s="193"/>
      <c r="S727" s="193"/>
      <c r="T727" s="194"/>
      <c r="AT727" s="195" t="s">
        <v>140</v>
      </c>
      <c r="AU727" s="195" t="s">
        <v>80</v>
      </c>
      <c r="AV727" s="11" t="s">
        <v>78</v>
      </c>
      <c r="AW727" s="11" t="s">
        <v>32</v>
      </c>
      <c r="AX727" s="11" t="s">
        <v>70</v>
      </c>
      <c r="AY727" s="195" t="s">
        <v>132</v>
      </c>
    </row>
    <row r="728" spans="2:65" s="12" customFormat="1">
      <c r="B728" s="196"/>
      <c r="C728" s="197"/>
      <c r="D728" s="187" t="s">
        <v>140</v>
      </c>
      <c r="E728" s="198" t="s">
        <v>1</v>
      </c>
      <c r="F728" s="199" t="s">
        <v>809</v>
      </c>
      <c r="G728" s="197"/>
      <c r="H728" s="200">
        <v>1.5</v>
      </c>
      <c r="I728" s="201"/>
      <c r="J728" s="197"/>
      <c r="K728" s="197"/>
      <c r="L728" s="202"/>
      <c r="M728" s="203"/>
      <c r="N728" s="204"/>
      <c r="O728" s="204"/>
      <c r="P728" s="204"/>
      <c r="Q728" s="204"/>
      <c r="R728" s="204"/>
      <c r="S728" s="204"/>
      <c r="T728" s="205"/>
      <c r="AT728" s="206" t="s">
        <v>140</v>
      </c>
      <c r="AU728" s="206" t="s">
        <v>80</v>
      </c>
      <c r="AV728" s="12" t="s">
        <v>80</v>
      </c>
      <c r="AW728" s="12" t="s">
        <v>32</v>
      </c>
      <c r="AX728" s="12" t="s">
        <v>70</v>
      </c>
      <c r="AY728" s="206" t="s">
        <v>132</v>
      </c>
    </row>
    <row r="729" spans="2:65" s="13" customFormat="1">
      <c r="B729" s="207"/>
      <c r="C729" s="208"/>
      <c r="D729" s="187" t="s">
        <v>140</v>
      </c>
      <c r="E729" s="209" t="s">
        <v>1</v>
      </c>
      <c r="F729" s="210" t="s">
        <v>143</v>
      </c>
      <c r="G729" s="208"/>
      <c r="H729" s="211">
        <v>67.5</v>
      </c>
      <c r="I729" s="212"/>
      <c r="J729" s="208"/>
      <c r="K729" s="208"/>
      <c r="L729" s="213"/>
      <c r="M729" s="214"/>
      <c r="N729" s="215"/>
      <c r="O729" s="215"/>
      <c r="P729" s="215"/>
      <c r="Q729" s="215"/>
      <c r="R729" s="215"/>
      <c r="S729" s="215"/>
      <c r="T729" s="216"/>
      <c r="AT729" s="217" t="s">
        <v>140</v>
      </c>
      <c r="AU729" s="217" t="s">
        <v>80</v>
      </c>
      <c r="AV729" s="13" t="s">
        <v>138</v>
      </c>
      <c r="AW729" s="13" t="s">
        <v>32</v>
      </c>
      <c r="AX729" s="13" t="s">
        <v>78</v>
      </c>
      <c r="AY729" s="217" t="s">
        <v>132</v>
      </c>
    </row>
    <row r="730" spans="2:65" s="1" customFormat="1" ht="16.5" customHeight="1">
      <c r="B730" s="33"/>
      <c r="C730" s="173" t="s">
        <v>810</v>
      </c>
      <c r="D730" s="173" t="s">
        <v>133</v>
      </c>
      <c r="E730" s="174" t="s">
        <v>811</v>
      </c>
      <c r="F730" s="175" t="s">
        <v>812</v>
      </c>
      <c r="G730" s="176" t="s">
        <v>228</v>
      </c>
      <c r="H730" s="177">
        <v>9.1</v>
      </c>
      <c r="I730" s="178"/>
      <c r="J730" s="179">
        <f>ROUND(I730*H730,2)</f>
        <v>0</v>
      </c>
      <c r="K730" s="175" t="s">
        <v>137</v>
      </c>
      <c r="L730" s="37"/>
      <c r="M730" s="180" t="s">
        <v>1</v>
      </c>
      <c r="N730" s="181" t="s">
        <v>41</v>
      </c>
      <c r="O730" s="59"/>
      <c r="P730" s="182">
        <f>O730*H730</f>
        <v>0</v>
      </c>
      <c r="Q730" s="182">
        <v>1.06E-3</v>
      </c>
      <c r="R730" s="182">
        <f>Q730*H730</f>
        <v>9.6460000000000001E-3</v>
      </c>
      <c r="S730" s="182">
        <v>0</v>
      </c>
      <c r="T730" s="183">
        <f>S730*H730</f>
        <v>0</v>
      </c>
      <c r="AR730" s="16" t="s">
        <v>248</v>
      </c>
      <c r="AT730" s="16" t="s">
        <v>133</v>
      </c>
      <c r="AU730" s="16" t="s">
        <v>80</v>
      </c>
      <c r="AY730" s="16" t="s">
        <v>132</v>
      </c>
      <c r="BE730" s="184">
        <f>IF(N730="základní",J730,0)</f>
        <v>0</v>
      </c>
      <c r="BF730" s="184">
        <f>IF(N730="snížená",J730,0)</f>
        <v>0</v>
      </c>
      <c r="BG730" s="184">
        <f>IF(N730="zákl. přenesená",J730,0)</f>
        <v>0</v>
      </c>
      <c r="BH730" s="184">
        <f>IF(N730="sníž. přenesená",J730,0)</f>
        <v>0</v>
      </c>
      <c r="BI730" s="184">
        <f>IF(N730="nulová",J730,0)</f>
        <v>0</v>
      </c>
      <c r="BJ730" s="16" t="s">
        <v>78</v>
      </c>
      <c r="BK730" s="184">
        <f>ROUND(I730*H730,2)</f>
        <v>0</v>
      </c>
      <c r="BL730" s="16" t="s">
        <v>248</v>
      </c>
      <c r="BM730" s="16" t="s">
        <v>813</v>
      </c>
    </row>
    <row r="731" spans="2:65" s="1" customFormat="1" ht="16.5" customHeight="1">
      <c r="B731" s="33"/>
      <c r="C731" s="173" t="s">
        <v>814</v>
      </c>
      <c r="D731" s="173" t="s">
        <v>133</v>
      </c>
      <c r="E731" s="174" t="s">
        <v>815</v>
      </c>
      <c r="F731" s="175" t="s">
        <v>816</v>
      </c>
      <c r="G731" s="176" t="s">
        <v>228</v>
      </c>
      <c r="H731" s="177">
        <v>9.1</v>
      </c>
      <c r="I731" s="178"/>
      <c r="J731" s="179">
        <f>ROUND(I731*H731,2)</f>
        <v>0</v>
      </c>
      <c r="K731" s="175" t="s">
        <v>137</v>
      </c>
      <c r="L731" s="37"/>
      <c r="M731" s="180" t="s">
        <v>1</v>
      </c>
      <c r="N731" s="181" t="s">
        <v>41</v>
      </c>
      <c r="O731" s="59"/>
      <c r="P731" s="182">
        <f>O731*H731</f>
        <v>0</v>
      </c>
      <c r="Q731" s="182">
        <v>2.2699999999999999E-3</v>
      </c>
      <c r="R731" s="182">
        <f>Q731*H731</f>
        <v>2.0656999999999998E-2</v>
      </c>
      <c r="S731" s="182">
        <v>0</v>
      </c>
      <c r="T731" s="183">
        <f>S731*H731</f>
        <v>0</v>
      </c>
      <c r="AR731" s="16" t="s">
        <v>248</v>
      </c>
      <c r="AT731" s="16" t="s">
        <v>133</v>
      </c>
      <c r="AU731" s="16" t="s">
        <v>80</v>
      </c>
      <c r="AY731" s="16" t="s">
        <v>132</v>
      </c>
      <c r="BE731" s="184">
        <f>IF(N731="základní",J731,0)</f>
        <v>0</v>
      </c>
      <c r="BF731" s="184">
        <f>IF(N731="snížená",J731,0)</f>
        <v>0</v>
      </c>
      <c r="BG731" s="184">
        <f>IF(N731="zákl. přenesená",J731,0)</f>
        <v>0</v>
      </c>
      <c r="BH731" s="184">
        <f>IF(N731="sníž. přenesená",J731,0)</f>
        <v>0</v>
      </c>
      <c r="BI731" s="184">
        <f>IF(N731="nulová",J731,0)</f>
        <v>0</v>
      </c>
      <c r="BJ731" s="16" t="s">
        <v>78</v>
      </c>
      <c r="BK731" s="184">
        <f>ROUND(I731*H731,2)</f>
        <v>0</v>
      </c>
      <c r="BL731" s="16" t="s">
        <v>248</v>
      </c>
      <c r="BM731" s="16" t="s">
        <v>817</v>
      </c>
    </row>
    <row r="732" spans="2:65" s="11" customFormat="1">
      <c r="B732" s="185"/>
      <c r="C732" s="186"/>
      <c r="D732" s="187" t="s">
        <v>140</v>
      </c>
      <c r="E732" s="188" t="s">
        <v>1</v>
      </c>
      <c r="F732" s="189" t="s">
        <v>778</v>
      </c>
      <c r="G732" s="186"/>
      <c r="H732" s="188" t="s">
        <v>1</v>
      </c>
      <c r="I732" s="190"/>
      <c r="J732" s="186"/>
      <c r="K732" s="186"/>
      <c r="L732" s="191"/>
      <c r="M732" s="192"/>
      <c r="N732" s="193"/>
      <c r="O732" s="193"/>
      <c r="P732" s="193"/>
      <c r="Q732" s="193"/>
      <c r="R732" s="193"/>
      <c r="S732" s="193"/>
      <c r="T732" s="194"/>
      <c r="AT732" s="195" t="s">
        <v>140</v>
      </c>
      <c r="AU732" s="195" t="s">
        <v>80</v>
      </c>
      <c r="AV732" s="11" t="s">
        <v>78</v>
      </c>
      <c r="AW732" s="11" t="s">
        <v>32</v>
      </c>
      <c r="AX732" s="11" t="s">
        <v>70</v>
      </c>
      <c r="AY732" s="195" t="s">
        <v>132</v>
      </c>
    </row>
    <row r="733" spans="2:65" s="12" customFormat="1">
      <c r="B733" s="196"/>
      <c r="C733" s="197"/>
      <c r="D733" s="187" t="s">
        <v>140</v>
      </c>
      <c r="E733" s="198" t="s">
        <v>1</v>
      </c>
      <c r="F733" s="199" t="s">
        <v>779</v>
      </c>
      <c r="G733" s="197"/>
      <c r="H733" s="200">
        <v>9.1</v>
      </c>
      <c r="I733" s="201"/>
      <c r="J733" s="197"/>
      <c r="K733" s="197"/>
      <c r="L733" s="202"/>
      <c r="M733" s="203"/>
      <c r="N733" s="204"/>
      <c r="O733" s="204"/>
      <c r="P733" s="204"/>
      <c r="Q733" s="204"/>
      <c r="R733" s="204"/>
      <c r="S733" s="204"/>
      <c r="T733" s="205"/>
      <c r="AT733" s="206" t="s">
        <v>140</v>
      </c>
      <c r="AU733" s="206" t="s">
        <v>80</v>
      </c>
      <c r="AV733" s="12" t="s">
        <v>80</v>
      </c>
      <c r="AW733" s="12" t="s">
        <v>32</v>
      </c>
      <c r="AX733" s="12" t="s">
        <v>70</v>
      </c>
      <c r="AY733" s="206" t="s">
        <v>132</v>
      </c>
    </row>
    <row r="734" spans="2:65" s="13" customFormat="1">
      <c r="B734" s="207"/>
      <c r="C734" s="208"/>
      <c r="D734" s="187" t="s">
        <v>140</v>
      </c>
      <c r="E734" s="209" t="s">
        <v>1</v>
      </c>
      <c r="F734" s="210" t="s">
        <v>143</v>
      </c>
      <c r="G734" s="208"/>
      <c r="H734" s="211">
        <v>9.1</v>
      </c>
      <c r="I734" s="212"/>
      <c r="J734" s="208"/>
      <c r="K734" s="208"/>
      <c r="L734" s="213"/>
      <c r="M734" s="214"/>
      <c r="N734" s="215"/>
      <c r="O734" s="215"/>
      <c r="P734" s="215"/>
      <c r="Q734" s="215"/>
      <c r="R734" s="215"/>
      <c r="S734" s="215"/>
      <c r="T734" s="216"/>
      <c r="AT734" s="217" t="s">
        <v>140</v>
      </c>
      <c r="AU734" s="217" t="s">
        <v>80</v>
      </c>
      <c r="AV734" s="13" t="s">
        <v>138</v>
      </c>
      <c r="AW734" s="13" t="s">
        <v>32</v>
      </c>
      <c r="AX734" s="13" t="s">
        <v>78</v>
      </c>
      <c r="AY734" s="217" t="s">
        <v>132</v>
      </c>
    </row>
    <row r="735" spans="2:65" s="1" customFormat="1" ht="16.5" customHeight="1">
      <c r="B735" s="33"/>
      <c r="C735" s="173" t="s">
        <v>818</v>
      </c>
      <c r="D735" s="173" t="s">
        <v>133</v>
      </c>
      <c r="E735" s="174" t="s">
        <v>819</v>
      </c>
      <c r="F735" s="175" t="s">
        <v>820</v>
      </c>
      <c r="G735" s="176" t="s">
        <v>228</v>
      </c>
      <c r="H735" s="177">
        <v>5</v>
      </c>
      <c r="I735" s="178"/>
      <c r="J735" s="179">
        <f>ROUND(I735*H735,2)</f>
        <v>0</v>
      </c>
      <c r="K735" s="175" t="s">
        <v>137</v>
      </c>
      <c r="L735" s="37"/>
      <c r="M735" s="180" t="s">
        <v>1</v>
      </c>
      <c r="N735" s="181" t="s">
        <v>41</v>
      </c>
      <c r="O735" s="59"/>
      <c r="P735" s="182">
        <f>O735*H735</f>
        <v>0</v>
      </c>
      <c r="Q735" s="182">
        <v>5.6499999999999996E-3</v>
      </c>
      <c r="R735" s="182">
        <f>Q735*H735</f>
        <v>2.8249999999999997E-2</v>
      </c>
      <c r="S735" s="182">
        <v>0</v>
      </c>
      <c r="T735" s="183">
        <f>S735*H735</f>
        <v>0</v>
      </c>
      <c r="AR735" s="16" t="s">
        <v>248</v>
      </c>
      <c r="AT735" s="16" t="s">
        <v>133</v>
      </c>
      <c r="AU735" s="16" t="s">
        <v>80</v>
      </c>
      <c r="AY735" s="16" t="s">
        <v>132</v>
      </c>
      <c r="BE735" s="184">
        <f>IF(N735="základní",J735,0)</f>
        <v>0</v>
      </c>
      <c r="BF735" s="184">
        <f>IF(N735="snížená",J735,0)</f>
        <v>0</v>
      </c>
      <c r="BG735" s="184">
        <f>IF(N735="zákl. přenesená",J735,0)</f>
        <v>0</v>
      </c>
      <c r="BH735" s="184">
        <f>IF(N735="sníž. přenesená",J735,0)</f>
        <v>0</v>
      </c>
      <c r="BI735" s="184">
        <f>IF(N735="nulová",J735,0)</f>
        <v>0</v>
      </c>
      <c r="BJ735" s="16" t="s">
        <v>78</v>
      </c>
      <c r="BK735" s="184">
        <f>ROUND(I735*H735,2)</f>
        <v>0</v>
      </c>
      <c r="BL735" s="16" t="s">
        <v>248</v>
      </c>
      <c r="BM735" s="16" t="s">
        <v>821</v>
      </c>
    </row>
    <row r="736" spans="2:65" s="11" customFormat="1">
      <c r="B736" s="185"/>
      <c r="C736" s="186"/>
      <c r="D736" s="187" t="s">
        <v>140</v>
      </c>
      <c r="E736" s="188" t="s">
        <v>1</v>
      </c>
      <c r="F736" s="189" t="s">
        <v>783</v>
      </c>
      <c r="G736" s="186"/>
      <c r="H736" s="188" t="s">
        <v>1</v>
      </c>
      <c r="I736" s="190"/>
      <c r="J736" s="186"/>
      <c r="K736" s="186"/>
      <c r="L736" s="191"/>
      <c r="M736" s="192"/>
      <c r="N736" s="193"/>
      <c r="O736" s="193"/>
      <c r="P736" s="193"/>
      <c r="Q736" s="193"/>
      <c r="R736" s="193"/>
      <c r="S736" s="193"/>
      <c r="T736" s="194"/>
      <c r="AT736" s="195" t="s">
        <v>140</v>
      </c>
      <c r="AU736" s="195" t="s">
        <v>80</v>
      </c>
      <c r="AV736" s="11" t="s">
        <v>78</v>
      </c>
      <c r="AW736" s="11" t="s">
        <v>32</v>
      </c>
      <c r="AX736" s="11" t="s">
        <v>70</v>
      </c>
      <c r="AY736" s="195" t="s">
        <v>132</v>
      </c>
    </row>
    <row r="737" spans="2:65" s="11" customFormat="1">
      <c r="B737" s="185"/>
      <c r="C737" s="186"/>
      <c r="D737" s="187" t="s">
        <v>140</v>
      </c>
      <c r="E737" s="188" t="s">
        <v>1</v>
      </c>
      <c r="F737" s="189" t="s">
        <v>169</v>
      </c>
      <c r="G737" s="186"/>
      <c r="H737" s="188" t="s">
        <v>1</v>
      </c>
      <c r="I737" s="190"/>
      <c r="J737" s="186"/>
      <c r="K737" s="186"/>
      <c r="L737" s="191"/>
      <c r="M737" s="192"/>
      <c r="N737" s="193"/>
      <c r="O737" s="193"/>
      <c r="P737" s="193"/>
      <c r="Q737" s="193"/>
      <c r="R737" s="193"/>
      <c r="S737" s="193"/>
      <c r="T737" s="194"/>
      <c r="AT737" s="195" t="s">
        <v>140</v>
      </c>
      <c r="AU737" s="195" t="s">
        <v>80</v>
      </c>
      <c r="AV737" s="11" t="s">
        <v>78</v>
      </c>
      <c r="AW737" s="11" t="s">
        <v>32</v>
      </c>
      <c r="AX737" s="11" t="s">
        <v>70</v>
      </c>
      <c r="AY737" s="195" t="s">
        <v>132</v>
      </c>
    </row>
    <row r="738" spans="2:65" s="12" customFormat="1">
      <c r="B738" s="196"/>
      <c r="C738" s="197"/>
      <c r="D738" s="187" t="s">
        <v>140</v>
      </c>
      <c r="E738" s="198" t="s">
        <v>1</v>
      </c>
      <c r="F738" s="199" t="s">
        <v>784</v>
      </c>
      <c r="G738" s="197"/>
      <c r="H738" s="200">
        <v>2.5</v>
      </c>
      <c r="I738" s="201"/>
      <c r="J738" s="197"/>
      <c r="K738" s="197"/>
      <c r="L738" s="202"/>
      <c r="M738" s="203"/>
      <c r="N738" s="204"/>
      <c r="O738" s="204"/>
      <c r="P738" s="204"/>
      <c r="Q738" s="204"/>
      <c r="R738" s="204"/>
      <c r="S738" s="204"/>
      <c r="T738" s="205"/>
      <c r="AT738" s="206" t="s">
        <v>140</v>
      </c>
      <c r="AU738" s="206" t="s">
        <v>80</v>
      </c>
      <c r="AV738" s="12" t="s">
        <v>80</v>
      </c>
      <c r="AW738" s="12" t="s">
        <v>32</v>
      </c>
      <c r="AX738" s="12" t="s">
        <v>70</v>
      </c>
      <c r="AY738" s="206" t="s">
        <v>132</v>
      </c>
    </row>
    <row r="739" spans="2:65" s="11" customFormat="1">
      <c r="B739" s="185"/>
      <c r="C739" s="186"/>
      <c r="D739" s="187" t="s">
        <v>140</v>
      </c>
      <c r="E739" s="188" t="s">
        <v>1</v>
      </c>
      <c r="F739" s="189" t="s">
        <v>172</v>
      </c>
      <c r="G739" s="186"/>
      <c r="H739" s="188" t="s">
        <v>1</v>
      </c>
      <c r="I739" s="190"/>
      <c r="J739" s="186"/>
      <c r="K739" s="186"/>
      <c r="L739" s="191"/>
      <c r="M739" s="192"/>
      <c r="N739" s="193"/>
      <c r="O739" s="193"/>
      <c r="P739" s="193"/>
      <c r="Q739" s="193"/>
      <c r="R739" s="193"/>
      <c r="S739" s="193"/>
      <c r="T739" s="194"/>
      <c r="AT739" s="195" t="s">
        <v>140</v>
      </c>
      <c r="AU739" s="195" t="s">
        <v>80</v>
      </c>
      <c r="AV739" s="11" t="s">
        <v>78</v>
      </c>
      <c r="AW739" s="11" t="s">
        <v>32</v>
      </c>
      <c r="AX739" s="11" t="s">
        <v>70</v>
      </c>
      <c r="AY739" s="195" t="s">
        <v>132</v>
      </c>
    </row>
    <row r="740" spans="2:65" s="12" customFormat="1">
      <c r="B740" s="196"/>
      <c r="C740" s="197"/>
      <c r="D740" s="187" t="s">
        <v>140</v>
      </c>
      <c r="E740" s="198" t="s">
        <v>1</v>
      </c>
      <c r="F740" s="199" t="s">
        <v>784</v>
      </c>
      <c r="G740" s="197"/>
      <c r="H740" s="200">
        <v>2.5</v>
      </c>
      <c r="I740" s="201"/>
      <c r="J740" s="197"/>
      <c r="K740" s="197"/>
      <c r="L740" s="202"/>
      <c r="M740" s="203"/>
      <c r="N740" s="204"/>
      <c r="O740" s="204"/>
      <c r="P740" s="204"/>
      <c r="Q740" s="204"/>
      <c r="R740" s="204"/>
      <c r="S740" s="204"/>
      <c r="T740" s="205"/>
      <c r="AT740" s="206" t="s">
        <v>140</v>
      </c>
      <c r="AU740" s="206" t="s">
        <v>80</v>
      </c>
      <c r="AV740" s="12" t="s">
        <v>80</v>
      </c>
      <c r="AW740" s="12" t="s">
        <v>32</v>
      </c>
      <c r="AX740" s="12" t="s">
        <v>70</v>
      </c>
      <c r="AY740" s="206" t="s">
        <v>132</v>
      </c>
    </row>
    <row r="741" spans="2:65" s="13" customFormat="1">
      <c r="B741" s="207"/>
      <c r="C741" s="208"/>
      <c r="D741" s="187" t="s">
        <v>140</v>
      </c>
      <c r="E741" s="209" t="s">
        <v>1</v>
      </c>
      <c r="F741" s="210" t="s">
        <v>143</v>
      </c>
      <c r="G741" s="208"/>
      <c r="H741" s="211">
        <v>5</v>
      </c>
      <c r="I741" s="212"/>
      <c r="J741" s="208"/>
      <c r="K741" s="208"/>
      <c r="L741" s="213"/>
      <c r="M741" s="214"/>
      <c r="N741" s="215"/>
      <c r="O741" s="215"/>
      <c r="P741" s="215"/>
      <c r="Q741" s="215"/>
      <c r="R741" s="215"/>
      <c r="S741" s="215"/>
      <c r="T741" s="216"/>
      <c r="AT741" s="217" t="s">
        <v>140</v>
      </c>
      <c r="AU741" s="217" t="s">
        <v>80</v>
      </c>
      <c r="AV741" s="13" t="s">
        <v>138</v>
      </c>
      <c r="AW741" s="13" t="s">
        <v>32</v>
      </c>
      <c r="AX741" s="13" t="s">
        <v>78</v>
      </c>
      <c r="AY741" s="217" t="s">
        <v>132</v>
      </c>
    </row>
    <row r="742" spans="2:65" s="1" customFormat="1" ht="16.5" customHeight="1">
      <c r="B742" s="33"/>
      <c r="C742" s="173" t="s">
        <v>822</v>
      </c>
      <c r="D742" s="173" t="s">
        <v>133</v>
      </c>
      <c r="E742" s="174" t="s">
        <v>823</v>
      </c>
      <c r="F742" s="175" t="s">
        <v>824</v>
      </c>
      <c r="G742" s="176" t="s">
        <v>228</v>
      </c>
      <c r="H742" s="177">
        <v>2</v>
      </c>
      <c r="I742" s="178"/>
      <c r="J742" s="179">
        <f>ROUND(I742*H742,2)</f>
        <v>0</v>
      </c>
      <c r="K742" s="175" t="s">
        <v>137</v>
      </c>
      <c r="L742" s="37"/>
      <c r="M742" s="180" t="s">
        <v>1</v>
      </c>
      <c r="N742" s="181" t="s">
        <v>41</v>
      </c>
      <c r="O742" s="59"/>
      <c r="P742" s="182">
        <f>O742*H742</f>
        <v>0</v>
      </c>
      <c r="Q742" s="182">
        <v>7.1199999999999996E-3</v>
      </c>
      <c r="R742" s="182">
        <f>Q742*H742</f>
        <v>1.4239999999999999E-2</v>
      </c>
      <c r="S742" s="182">
        <v>0</v>
      </c>
      <c r="T742" s="183">
        <f>S742*H742</f>
        <v>0</v>
      </c>
      <c r="AR742" s="16" t="s">
        <v>248</v>
      </c>
      <c r="AT742" s="16" t="s">
        <v>133</v>
      </c>
      <c r="AU742" s="16" t="s">
        <v>80</v>
      </c>
      <c r="AY742" s="16" t="s">
        <v>132</v>
      </c>
      <c r="BE742" s="184">
        <f>IF(N742="základní",J742,0)</f>
        <v>0</v>
      </c>
      <c r="BF742" s="184">
        <f>IF(N742="snížená",J742,0)</f>
        <v>0</v>
      </c>
      <c r="BG742" s="184">
        <f>IF(N742="zákl. přenesená",J742,0)</f>
        <v>0</v>
      </c>
      <c r="BH742" s="184">
        <f>IF(N742="sníž. přenesená",J742,0)</f>
        <v>0</v>
      </c>
      <c r="BI742" s="184">
        <f>IF(N742="nulová",J742,0)</f>
        <v>0</v>
      </c>
      <c r="BJ742" s="16" t="s">
        <v>78</v>
      </c>
      <c r="BK742" s="184">
        <f>ROUND(I742*H742,2)</f>
        <v>0</v>
      </c>
      <c r="BL742" s="16" t="s">
        <v>248</v>
      </c>
      <c r="BM742" s="16" t="s">
        <v>825</v>
      </c>
    </row>
    <row r="743" spans="2:65" s="11" customFormat="1">
      <c r="B743" s="185"/>
      <c r="C743" s="186"/>
      <c r="D743" s="187" t="s">
        <v>140</v>
      </c>
      <c r="E743" s="188" t="s">
        <v>1</v>
      </c>
      <c r="F743" s="189" t="s">
        <v>785</v>
      </c>
      <c r="G743" s="186"/>
      <c r="H743" s="188" t="s">
        <v>1</v>
      </c>
      <c r="I743" s="190"/>
      <c r="J743" s="186"/>
      <c r="K743" s="186"/>
      <c r="L743" s="191"/>
      <c r="M743" s="192"/>
      <c r="N743" s="193"/>
      <c r="O743" s="193"/>
      <c r="P743" s="193"/>
      <c r="Q743" s="193"/>
      <c r="R743" s="193"/>
      <c r="S743" s="193"/>
      <c r="T743" s="194"/>
      <c r="AT743" s="195" t="s">
        <v>140</v>
      </c>
      <c r="AU743" s="195" t="s">
        <v>80</v>
      </c>
      <c r="AV743" s="11" t="s">
        <v>78</v>
      </c>
      <c r="AW743" s="11" t="s">
        <v>32</v>
      </c>
      <c r="AX743" s="11" t="s">
        <v>70</v>
      </c>
      <c r="AY743" s="195" t="s">
        <v>132</v>
      </c>
    </row>
    <row r="744" spans="2:65" s="11" customFormat="1">
      <c r="B744" s="185"/>
      <c r="C744" s="186"/>
      <c r="D744" s="187" t="s">
        <v>140</v>
      </c>
      <c r="E744" s="188" t="s">
        <v>1</v>
      </c>
      <c r="F744" s="189" t="s">
        <v>166</v>
      </c>
      <c r="G744" s="186"/>
      <c r="H744" s="188" t="s">
        <v>1</v>
      </c>
      <c r="I744" s="190"/>
      <c r="J744" s="186"/>
      <c r="K744" s="186"/>
      <c r="L744" s="191"/>
      <c r="M744" s="192"/>
      <c r="N744" s="193"/>
      <c r="O744" s="193"/>
      <c r="P744" s="193"/>
      <c r="Q744" s="193"/>
      <c r="R744" s="193"/>
      <c r="S744" s="193"/>
      <c r="T744" s="194"/>
      <c r="AT744" s="195" t="s">
        <v>140</v>
      </c>
      <c r="AU744" s="195" t="s">
        <v>80</v>
      </c>
      <c r="AV744" s="11" t="s">
        <v>78</v>
      </c>
      <c r="AW744" s="11" t="s">
        <v>32</v>
      </c>
      <c r="AX744" s="11" t="s">
        <v>70</v>
      </c>
      <c r="AY744" s="195" t="s">
        <v>132</v>
      </c>
    </row>
    <row r="745" spans="2:65" s="12" customFormat="1">
      <c r="B745" s="196"/>
      <c r="C745" s="197"/>
      <c r="D745" s="187" t="s">
        <v>140</v>
      </c>
      <c r="E745" s="198" t="s">
        <v>1</v>
      </c>
      <c r="F745" s="199" t="s">
        <v>786</v>
      </c>
      <c r="G745" s="197"/>
      <c r="H745" s="200">
        <v>2</v>
      </c>
      <c r="I745" s="201"/>
      <c r="J745" s="197"/>
      <c r="K745" s="197"/>
      <c r="L745" s="202"/>
      <c r="M745" s="203"/>
      <c r="N745" s="204"/>
      <c r="O745" s="204"/>
      <c r="P745" s="204"/>
      <c r="Q745" s="204"/>
      <c r="R745" s="204"/>
      <c r="S745" s="204"/>
      <c r="T745" s="205"/>
      <c r="AT745" s="206" t="s">
        <v>140</v>
      </c>
      <c r="AU745" s="206" t="s">
        <v>80</v>
      </c>
      <c r="AV745" s="12" t="s">
        <v>80</v>
      </c>
      <c r="AW745" s="12" t="s">
        <v>32</v>
      </c>
      <c r="AX745" s="12" t="s">
        <v>70</v>
      </c>
      <c r="AY745" s="206" t="s">
        <v>132</v>
      </c>
    </row>
    <row r="746" spans="2:65" s="13" customFormat="1">
      <c r="B746" s="207"/>
      <c r="C746" s="208"/>
      <c r="D746" s="187" t="s">
        <v>140</v>
      </c>
      <c r="E746" s="209" t="s">
        <v>1</v>
      </c>
      <c r="F746" s="210" t="s">
        <v>143</v>
      </c>
      <c r="G746" s="208"/>
      <c r="H746" s="211">
        <v>2</v>
      </c>
      <c r="I746" s="212"/>
      <c r="J746" s="208"/>
      <c r="K746" s="208"/>
      <c r="L746" s="213"/>
      <c r="M746" s="214"/>
      <c r="N746" s="215"/>
      <c r="O746" s="215"/>
      <c r="P746" s="215"/>
      <c r="Q746" s="215"/>
      <c r="R746" s="215"/>
      <c r="S746" s="215"/>
      <c r="T746" s="216"/>
      <c r="AT746" s="217" t="s">
        <v>140</v>
      </c>
      <c r="AU746" s="217" t="s">
        <v>80</v>
      </c>
      <c r="AV746" s="13" t="s">
        <v>138</v>
      </c>
      <c r="AW746" s="13" t="s">
        <v>32</v>
      </c>
      <c r="AX746" s="13" t="s">
        <v>78</v>
      </c>
      <c r="AY746" s="217" t="s">
        <v>132</v>
      </c>
    </row>
    <row r="747" spans="2:65" s="1" customFormat="1" ht="22.5" customHeight="1">
      <c r="B747" s="33"/>
      <c r="C747" s="173" t="s">
        <v>826</v>
      </c>
      <c r="D747" s="173" t="s">
        <v>133</v>
      </c>
      <c r="E747" s="174" t="s">
        <v>827</v>
      </c>
      <c r="F747" s="175" t="s">
        <v>828</v>
      </c>
      <c r="G747" s="176" t="s">
        <v>228</v>
      </c>
      <c r="H747" s="177">
        <v>99.46</v>
      </c>
      <c r="I747" s="178"/>
      <c r="J747" s="179">
        <f>ROUND(I747*H747,2)</f>
        <v>0</v>
      </c>
      <c r="K747" s="175" t="s">
        <v>137</v>
      </c>
      <c r="L747" s="37"/>
      <c r="M747" s="180" t="s">
        <v>1</v>
      </c>
      <c r="N747" s="181" t="s">
        <v>41</v>
      </c>
      <c r="O747" s="59"/>
      <c r="P747" s="182">
        <f>O747*H747</f>
        <v>0</v>
      </c>
      <c r="Q747" s="182">
        <v>3.5100000000000001E-3</v>
      </c>
      <c r="R747" s="182">
        <f>Q747*H747</f>
        <v>0.34910459999999999</v>
      </c>
      <c r="S747" s="182">
        <v>0</v>
      </c>
      <c r="T747" s="183">
        <f>S747*H747</f>
        <v>0</v>
      </c>
      <c r="AR747" s="16" t="s">
        <v>248</v>
      </c>
      <c r="AT747" s="16" t="s">
        <v>133</v>
      </c>
      <c r="AU747" s="16" t="s">
        <v>80</v>
      </c>
      <c r="AY747" s="16" t="s">
        <v>132</v>
      </c>
      <c r="BE747" s="184">
        <f>IF(N747="základní",J747,0)</f>
        <v>0</v>
      </c>
      <c r="BF747" s="184">
        <f>IF(N747="snížená",J747,0)</f>
        <v>0</v>
      </c>
      <c r="BG747" s="184">
        <f>IF(N747="zákl. přenesená",J747,0)</f>
        <v>0</v>
      </c>
      <c r="BH747" s="184">
        <f>IF(N747="sníž. přenesená",J747,0)</f>
        <v>0</v>
      </c>
      <c r="BI747" s="184">
        <f>IF(N747="nulová",J747,0)</f>
        <v>0</v>
      </c>
      <c r="BJ747" s="16" t="s">
        <v>78</v>
      </c>
      <c r="BK747" s="184">
        <f>ROUND(I747*H747,2)</f>
        <v>0</v>
      </c>
      <c r="BL747" s="16" t="s">
        <v>248</v>
      </c>
      <c r="BM747" s="16" t="s">
        <v>829</v>
      </c>
    </row>
    <row r="748" spans="2:65" s="11" customFormat="1">
      <c r="B748" s="185"/>
      <c r="C748" s="186"/>
      <c r="D748" s="187" t="s">
        <v>140</v>
      </c>
      <c r="E748" s="188" t="s">
        <v>1</v>
      </c>
      <c r="F748" s="189" t="s">
        <v>166</v>
      </c>
      <c r="G748" s="186"/>
      <c r="H748" s="188" t="s">
        <v>1</v>
      </c>
      <c r="I748" s="190"/>
      <c r="J748" s="186"/>
      <c r="K748" s="186"/>
      <c r="L748" s="191"/>
      <c r="M748" s="192"/>
      <c r="N748" s="193"/>
      <c r="O748" s="193"/>
      <c r="P748" s="193"/>
      <c r="Q748" s="193"/>
      <c r="R748" s="193"/>
      <c r="S748" s="193"/>
      <c r="T748" s="194"/>
      <c r="AT748" s="195" t="s">
        <v>140</v>
      </c>
      <c r="AU748" s="195" t="s">
        <v>80</v>
      </c>
      <c r="AV748" s="11" t="s">
        <v>78</v>
      </c>
      <c r="AW748" s="11" t="s">
        <v>32</v>
      </c>
      <c r="AX748" s="11" t="s">
        <v>70</v>
      </c>
      <c r="AY748" s="195" t="s">
        <v>132</v>
      </c>
    </row>
    <row r="749" spans="2:65" s="12" customFormat="1">
      <c r="B749" s="196"/>
      <c r="C749" s="197"/>
      <c r="D749" s="187" t="s">
        <v>140</v>
      </c>
      <c r="E749" s="198" t="s">
        <v>1</v>
      </c>
      <c r="F749" s="199" t="s">
        <v>791</v>
      </c>
      <c r="G749" s="197"/>
      <c r="H749" s="200">
        <v>32.1</v>
      </c>
      <c r="I749" s="201"/>
      <c r="J749" s="197"/>
      <c r="K749" s="197"/>
      <c r="L749" s="202"/>
      <c r="M749" s="203"/>
      <c r="N749" s="204"/>
      <c r="O749" s="204"/>
      <c r="P749" s="204"/>
      <c r="Q749" s="204"/>
      <c r="R749" s="204"/>
      <c r="S749" s="204"/>
      <c r="T749" s="205"/>
      <c r="AT749" s="206" t="s">
        <v>140</v>
      </c>
      <c r="AU749" s="206" t="s">
        <v>80</v>
      </c>
      <c r="AV749" s="12" t="s">
        <v>80</v>
      </c>
      <c r="AW749" s="12" t="s">
        <v>32</v>
      </c>
      <c r="AX749" s="12" t="s">
        <v>70</v>
      </c>
      <c r="AY749" s="206" t="s">
        <v>132</v>
      </c>
    </row>
    <row r="750" spans="2:65" s="12" customFormat="1">
      <c r="B750" s="196"/>
      <c r="C750" s="197"/>
      <c r="D750" s="187" t="s">
        <v>140</v>
      </c>
      <c r="E750" s="198" t="s">
        <v>1</v>
      </c>
      <c r="F750" s="199" t="s">
        <v>792</v>
      </c>
      <c r="G750" s="197"/>
      <c r="H750" s="200">
        <v>3.06</v>
      </c>
      <c r="I750" s="201"/>
      <c r="J750" s="197"/>
      <c r="K750" s="197"/>
      <c r="L750" s="202"/>
      <c r="M750" s="203"/>
      <c r="N750" s="204"/>
      <c r="O750" s="204"/>
      <c r="P750" s="204"/>
      <c r="Q750" s="204"/>
      <c r="R750" s="204"/>
      <c r="S750" s="204"/>
      <c r="T750" s="205"/>
      <c r="AT750" s="206" t="s">
        <v>140</v>
      </c>
      <c r="AU750" s="206" t="s">
        <v>80</v>
      </c>
      <c r="AV750" s="12" t="s">
        <v>80</v>
      </c>
      <c r="AW750" s="12" t="s">
        <v>32</v>
      </c>
      <c r="AX750" s="12" t="s">
        <v>70</v>
      </c>
      <c r="AY750" s="206" t="s">
        <v>132</v>
      </c>
    </row>
    <row r="751" spans="2:65" s="11" customFormat="1">
      <c r="B751" s="185"/>
      <c r="C751" s="186"/>
      <c r="D751" s="187" t="s">
        <v>140</v>
      </c>
      <c r="E751" s="188" t="s">
        <v>1</v>
      </c>
      <c r="F751" s="189" t="s">
        <v>236</v>
      </c>
      <c r="G751" s="186"/>
      <c r="H751" s="188" t="s">
        <v>1</v>
      </c>
      <c r="I751" s="190"/>
      <c r="J751" s="186"/>
      <c r="K751" s="186"/>
      <c r="L751" s="191"/>
      <c r="M751" s="192"/>
      <c r="N751" s="193"/>
      <c r="O751" s="193"/>
      <c r="P751" s="193"/>
      <c r="Q751" s="193"/>
      <c r="R751" s="193"/>
      <c r="S751" s="193"/>
      <c r="T751" s="194"/>
      <c r="AT751" s="195" t="s">
        <v>140</v>
      </c>
      <c r="AU751" s="195" t="s">
        <v>80</v>
      </c>
      <c r="AV751" s="11" t="s">
        <v>78</v>
      </c>
      <c r="AW751" s="11" t="s">
        <v>32</v>
      </c>
      <c r="AX751" s="11" t="s">
        <v>70</v>
      </c>
      <c r="AY751" s="195" t="s">
        <v>132</v>
      </c>
    </row>
    <row r="752" spans="2:65" s="12" customFormat="1">
      <c r="B752" s="196"/>
      <c r="C752" s="197"/>
      <c r="D752" s="187" t="s">
        <v>140</v>
      </c>
      <c r="E752" s="198" t="s">
        <v>1</v>
      </c>
      <c r="F752" s="199" t="s">
        <v>793</v>
      </c>
      <c r="G752" s="197"/>
      <c r="H752" s="200">
        <v>35.700000000000003</v>
      </c>
      <c r="I752" s="201"/>
      <c r="J752" s="197"/>
      <c r="K752" s="197"/>
      <c r="L752" s="202"/>
      <c r="M752" s="203"/>
      <c r="N752" s="204"/>
      <c r="O752" s="204"/>
      <c r="P752" s="204"/>
      <c r="Q752" s="204"/>
      <c r="R752" s="204"/>
      <c r="S752" s="204"/>
      <c r="T752" s="205"/>
      <c r="AT752" s="206" t="s">
        <v>140</v>
      </c>
      <c r="AU752" s="206" t="s">
        <v>80</v>
      </c>
      <c r="AV752" s="12" t="s">
        <v>80</v>
      </c>
      <c r="AW752" s="12" t="s">
        <v>32</v>
      </c>
      <c r="AX752" s="12" t="s">
        <v>70</v>
      </c>
      <c r="AY752" s="206" t="s">
        <v>132</v>
      </c>
    </row>
    <row r="753" spans="2:65" s="11" customFormat="1">
      <c r="B753" s="185"/>
      <c r="C753" s="186"/>
      <c r="D753" s="187" t="s">
        <v>140</v>
      </c>
      <c r="E753" s="188" t="s">
        <v>1</v>
      </c>
      <c r="F753" s="189" t="s">
        <v>169</v>
      </c>
      <c r="G753" s="186"/>
      <c r="H753" s="188" t="s">
        <v>1</v>
      </c>
      <c r="I753" s="190"/>
      <c r="J753" s="186"/>
      <c r="K753" s="186"/>
      <c r="L753" s="191"/>
      <c r="M753" s="192"/>
      <c r="N753" s="193"/>
      <c r="O753" s="193"/>
      <c r="P753" s="193"/>
      <c r="Q753" s="193"/>
      <c r="R753" s="193"/>
      <c r="S753" s="193"/>
      <c r="T753" s="194"/>
      <c r="AT753" s="195" t="s">
        <v>140</v>
      </c>
      <c r="AU753" s="195" t="s">
        <v>80</v>
      </c>
      <c r="AV753" s="11" t="s">
        <v>78</v>
      </c>
      <c r="AW753" s="11" t="s">
        <v>32</v>
      </c>
      <c r="AX753" s="11" t="s">
        <v>70</v>
      </c>
      <c r="AY753" s="195" t="s">
        <v>132</v>
      </c>
    </row>
    <row r="754" spans="2:65" s="12" customFormat="1">
      <c r="B754" s="196"/>
      <c r="C754" s="197"/>
      <c r="D754" s="187" t="s">
        <v>140</v>
      </c>
      <c r="E754" s="198" t="s">
        <v>1</v>
      </c>
      <c r="F754" s="199" t="s">
        <v>794</v>
      </c>
      <c r="G754" s="197"/>
      <c r="H754" s="200">
        <v>14.3</v>
      </c>
      <c r="I754" s="201"/>
      <c r="J754" s="197"/>
      <c r="K754" s="197"/>
      <c r="L754" s="202"/>
      <c r="M754" s="203"/>
      <c r="N754" s="204"/>
      <c r="O754" s="204"/>
      <c r="P754" s="204"/>
      <c r="Q754" s="204"/>
      <c r="R754" s="204"/>
      <c r="S754" s="204"/>
      <c r="T754" s="205"/>
      <c r="AT754" s="206" t="s">
        <v>140</v>
      </c>
      <c r="AU754" s="206" t="s">
        <v>80</v>
      </c>
      <c r="AV754" s="12" t="s">
        <v>80</v>
      </c>
      <c r="AW754" s="12" t="s">
        <v>32</v>
      </c>
      <c r="AX754" s="12" t="s">
        <v>70</v>
      </c>
      <c r="AY754" s="206" t="s">
        <v>132</v>
      </c>
    </row>
    <row r="755" spans="2:65" s="11" customFormat="1">
      <c r="B755" s="185"/>
      <c r="C755" s="186"/>
      <c r="D755" s="187" t="s">
        <v>140</v>
      </c>
      <c r="E755" s="188" t="s">
        <v>1</v>
      </c>
      <c r="F755" s="189" t="s">
        <v>795</v>
      </c>
      <c r="G755" s="186"/>
      <c r="H755" s="188" t="s">
        <v>1</v>
      </c>
      <c r="I755" s="190"/>
      <c r="J755" s="186"/>
      <c r="K755" s="186"/>
      <c r="L755" s="191"/>
      <c r="M755" s="192"/>
      <c r="N755" s="193"/>
      <c r="O755" s="193"/>
      <c r="P755" s="193"/>
      <c r="Q755" s="193"/>
      <c r="R755" s="193"/>
      <c r="S755" s="193"/>
      <c r="T755" s="194"/>
      <c r="AT755" s="195" t="s">
        <v>140</v>
      </c>
      <c r="AU755" s="195" t="s">
        <v>80</v>
      </c>
      <c r="AV755" s="11" t="s">
        <v>78</v>
      </c>
      <c r="AW755" s="11" t="s">
        <v>32</v>
      </c>
      <c r="AX755" s="11" t="s">
        <v>70</v>
      </c>
      <c r="AY755" s="195" t="s">
        <v>132</v>
      </c>
    </row>
    <row r="756" spans="2:65" s="12" customFormat="1">
      <c r="B756" s="196"/>
      <c r="C756" s="197"/>
      <c r="D756" s="187" t="s">
        <v>140</v>
      </c>
      <c r="E756" s="198" t="s">
        <v>1</v>
      </c>
      <c r="F756" s="199" t="s">
        <v>794</v>
      </c>
      <c r="G756" s="197"/>
      <c r="H756" s="200">
        <v>14.3</v>
      </c>
      <c r="I756" s="201"/>
      <c r="J756" s="197"/>
      <c r="K756" s="197"/>
      <c r="L756" s="202"/>
      <c r="M756" s="203"/>
      <c r="N756" s="204"/>
      <c r="O756" s="204"/>
      <c r="P756" s="204"/>
      <c r="Q756" s="204"/>
      <c r="R756" s="204"/>
      <c r="S756" s="204"/>
      <c r="T756" s="205"/>
      <c r="AT756" s="206" t="s">
        <v>140</v>
      </c>
      <c r="AU756" s="206" t="s">
        <v>80</v>
      </c>
      <c r="AV756" s="12" t="s">
        <v>80</v>
      </c>
      <c r="AW756" s="12" t="s">
        <v>32</v>
      </c>
      <c r="AX756" s="12" t="s">
        <v>70</v>
      </c>
      <c r="AY756" s="206" t="s">
        <v>132</v>
      </c>
    </row>
    <row r="757" spans="2:65" s="13" customFormat="1">
      <c r="B757" s="207"/>
      <c r="C757" s="208"/>
      <c r="D757" s="187" t="s">
        <v>140</v>
      </c>
      <c r="E757" s="209" t="s">
        <v>1</v>
      </c>
      <c r="F757" s="210" t="s">
        <v>143</v>
      </c>
      <c r="G757" s="208"/>
      <c r="H757" s="211">
        <v>99.46</v>
      </c>
      <c r="I757" s="212"/>
      <c r="J757" s="208"/>
      <c r="K757" s="208"/>
      <c r="L757" s="213"/>
      <c r="M757" s="214"/>
      <c r="N757" s="215"/>
      <c r="O757" s="215"/>
      <c r="P757" s="215"/>
      <c r="Q757" s="215"/>
      <c r="R757" s="215"/>
      <c r="S757" s="215"/>
      <c r="T757" s="216"/>
      <c r="AT757" s="217" t="s">
        <v>140</v>
      </c>
      <c r="AU757" s="217" t="s">
        <v>80</v>
      </c>
      <c r="AV757" s="13" t="s">
        <v>138</v>
      </c>
      <c r="AW757" s="13" t="s">
        <v>32</v>
      </c>
      <c r="AX757" s="13" t="s">
        <v>78</v>
      </c>
      <c r="AY757" s="217" t="s">
        <v>132</v>
      </c>
    </row>
    <row r="758" spans="2:65" s="1" customFormat="1" ht="16.5" customHeight="1">
      <c r="B758" s="33"/>
      <c r="C758" s="173" t="s">
        <v>830</v>
      </c>
      <c r="D758" s="173" t="s">
        <v>133</v>
      </c>
      <c r="E758" s="174" t="s">
        <v>831</v>
      </c>
      <c r="F758" s="175" t="s">
        <v>832</v>
      </c>
      <c r="G758" s="176" t="s">
        <v>521</v>
      </c>
      <c r="H758" s="177">
        <v>10</v>
      </c>
      <c r="I758" s="178"/>
      <c r="J758" s="179">
        <f>ROUND(I758*H758,2)</f>
        <v>0</v>
      </c>
      <c r="K758" s="175" t="s">
        <v>137</v>
      </c>
      <c r="L758" s="37"/>
      <c r="M758" s="180" t="s">
        <v>1</v>
      </c>
      <c r="N758" s="181" t="s">
        <v>41</v>
      </c>
      <c r="O758" s="59"/>
      <c r="P758" s="182">
        <f>O758*H758</f>
        <v>0</v>
      </c>
      <c r="Q758" s="182">
        <v>0</v>
      </c>
      <c r="R758" s="182">
        <f>Q758*H758</f>
        <v>0</v>
      </c>
      <c r="S758" s="182">
        <v>0</v>
      </c>
      <c r="T758" s="183">
        <f>S758*H758</f>
        <v>0</v>
      </c>
      <c r="AR758" s="16" t="s">
        <v>248</v>
      </c>
      <c r="AT758" s="16" t="s">
        <v>133</v>
      </c>
      <c r="AU758" s="16" t="s">
        <v>80</v>
      </c>
      <c r="AY758" s="16" t="s">
        <v>132</v>
      </c>
      <c r="BE758" s="184">
        <f>IF(N758="základní",J758,0)</f>
        <v>0</v>
      </c>
      <c r="BF758" s="184">
        <f>IF(N758="snížená",J758,0)</f>
        <v>0</v>
      </c>
      <c r="BG758" s="184">
        <f>IF(N758="zákl. přenesená",J758,0)</f>
        <v>0</v>
      </c>
      <c r="BH758" s="184">
        <f>IF(N758="sníž. přenesená",J758,0)</f>
        <v>0</v>
      </c>
      <c r="BI758" s="184">
        <f>IF(N758="nulová",J758,0)</f>
        <v>0</v>
      </c>
      <c r="BJ758" s="16" t="s">
        <v>78</v>
      </c>
      <c r="BK758" s="184">
        <f>ROUND(I758*H758,2)</f>
        <v>0</v>
      </c>
      <c r="BL758" s="16" t="s">
        <v>248</v>
      </c>
      <c r="BM758" s="16" t="s">
        <v>833</v>
      </c>
    </row>
    <row r="759" spans="2:65" s="11" customFormat="1">
      <c r="B759" s="185"/>
      <c r="C759" s="186"/>
      <c r="D759" s="187" t="s">
        <v>140</v>
      </c>
      <c r="E759" s="188" t="s">
        <v>1</v>
      </c>
      <c r="F759" s="189" t="s">
        <v>166</v>
      </c>
      <c r="G759" s="186"/>
      <c r="H759" s="188" t="s">
        <v>1</v>
      </c>
      <c r="I759" s="190"/>
      <c r="J759" s="186"/>
      <c r="K759" s="186"/>
      <c r="L759" s="191"/>
      <c r="M759" s="192"/>
      <c r="N759" s="193"/>
      <c r="O759" s="193"/>
      <c r="P759" s="193"/>
      <c r="Q759" s="193"/>
      <c r="R759" s="193"/>
      <c r="S759" s="193"/>
      <c r="T759" s="194"/>
      <c r="AT759" s="195" t="s">
        <v>140</v>
      </c>
      <c r="AU759" s="195" t="s">
        <v>80</v>
      </c>
      <c r="AV759" s="11" t="s">
        <v>78</v>
      </c>
      <c r="AW759" s="11" t="s">
        <v>32</v>
      </c>
      <c r="AX759" s="11" t="s">
        <v>70</v>
      </c>
      <c r="AY759" s="195" t="s">
        <v>132</v>
      </c>
    </row>
    <row r="760" spans="2:65" s="12" customFormat="1">
      <c r="B760" s="196"/>
      <c r="C760" s="197"/>
      <c r="D760" s="187" t="s">
        <v>140</v>
      </c>
      <c r="E760" s="198" t="s">
        <v>1</v>
      </c>
      <c r="F760" s="199" t="s">
        <v>834</v>
      </c>
      <c r="G760" s="197"/>
      <c r="H760" s="200">
        <v>4</v>
      </c>
      <c r="I760" s="201"/>
      <c r="J760" s="197"/>
      <c r="K760" s="197"/>
      <c r="L760" s="202"/>
      <c r="M760" s="203"/>
      <c r="N760" s="204"/>
      <c r="O760" s="204"/>
      <c r="P760" s="204"/>
      <c r="Q760" s="204"/>
      <c r="R760" s="204"/>
      <c r="S760" s="204"/>
      <c r="T760" s="205"/>
      <c r="AT760" s="206" t="s">
        <v>140</v>
      </c>
      <c r="AU760" s="206" t="s">
        <v>80</v>
      </c>
      <c r="AV760" s="12" t="s">
        <v>80</v>
      </c>
      <c r="AW760" s="12" t="s">
        <v>32</v>
      </c>
      <c r="AX760" s="12" t="s">
        <v>70</v>
      </c>
      <c r="AY760" s="206" t="s">
        <v>132</v>
      </c>
    </row>
    <row r="761" spans="2:65" s="11" customFormat="1">
      <c r="B761" s="185"/>
      <c r="C761" s="186"/>
      <c r="D761" s="187" t="s">
        <v>140</v>
      </c>
      <c r="E761" s="188" t="s">
        <v>1</v>
      </c>
      <c r="F761" s="189" t="s">
        <v>236</v>
      </c>
      <c r="G761" s="186"/>
      <c r="H761" s="188" t="s">
        <v>1</v>
      </c>
      <c r="I761" s="190"/>
      <c r="J761" s="186"/>
      <c r="K761" s="186"/>
      <c r="L761" s="191"/>
      <c r="M761" s="192"/>
      <c r="N761" s="193"/>
      <c r="O761" s="193"/>
      <c r="P761" s="193"/>
      <c r="Q761" s="193"/>
      <c r="R761" s="193"/>
      <c r="S761" s="193"/>
      <c r="T761" s="194"/>
      <c r="AT761" s="195" t="s">
        <v>140</v>
      </c>
      <c r="AU761" s="195" t="s">
        <v>80</v>
      </c>
      <c r="AV761" s="11" t="s">
        <v>78</v>
      </c>
      <c r="AW761" s="11" t="s">
        <v>32</v>
      </c>
      <c r="AX761" s="11" t="s">
        <v>70</v>
      </c>
      <c r="AY761" s="195" t="s">
        <v>132</v>
      </c>
    </row>
    <row r="762" spans="2:65" s="12" customFormat="1">
      <c r="B762" s="196"/>
      <c r="C762" s="197"/>
      <c r="D762" s="187" t="s">
        <v>140</v>
      </c>
      <c r="E762" s="198" t="s">
        <v>1</v>
      </c>
      <c r="F762" s="199" t="s">
        <v>834</v>
      </c>
      <c r="G762" s="197"/>
      <c r="H762" s="200">
        <v>4</v>
      </c>
      <c r="I762" s="201"/>
      <c r="J762" s="197"/>
      <c r="K762" s="197"/>
      <c r="L762" s="202"/>
      <c r="M762" s="203"/>
      <c r="N762" s="204"/>
      <c r="O762" s="204"/>
      <c r="P762" s="204"/>
      <c r="Q762" s="204"/>
      <c r="R762" s="204"/>
      <c r="S762" s="204"/>
      <c r="T762" s="205"/>
      <c r="AT762" s="206" t="s">
        <v>140</v>
      </c>
      <c r="AU762" s="206" t="s">
        <v>80</v>
      </c>
      <c r="AV762" s="12" t="s">
        <v>80</v>
      </c>
      <c r="AW762" s="12" t="s">
        <v>32</v>
      </c>
      <c r="AX762" s="12" t="s">
        <v>70</v>
      </c>
      <c r="AY762" s="206" t="s">
        <v>132</v>
      </c>
    </row>
    <row r="763" spans="2:65" s="11" customFormat="1">
      <c r="B763" s="185"/>
      <c r="C763" s="186"/>
      <c r="D763" s="187" t="s">
        <v>140</v>
      </c>
      <c r="E763" s="188" t="s">
        <v>1</v>
      </c>
      <c r="F763" s="189" t="s">
        <v>169</v>
      </c>
      <c r="G763" s="186"/>
      <c r="H763" s="188" t="s">
        <v>1</v>
      </c>
      <c r="I763" s="190"/>
      <c r="J763" s="186"/>
      <c r="K763" s="186"/>
      <c r="L763" s="191"/>
      <c r="M763" s="192"/>
      <c r="N763" s="193"/>
      <c r="O763" s="193"/>
      <c r="P763" s="193"/>
      <c r="Q763" s="193"/>
      <c r="R763" s="193"/>
      <c r="S763" s="193"/>
      <c r="T763" s="194"/>
      <c r="AT763" s="195" t="s">
        <v>140</v>
      </c>
      <c r="AU763" s="195" t="s">
        <v>80</v>
      </c>
      <c r="AV763" s="11" t="s">
        <v>78</v>
      </c>
      <c r="AW763" s="11" t="s">
        <v>32</v>
      </c>
      <c r="AX763" s="11" t="s">
        <v>70</v>
      </c>
      <c r="AY763" s="195" t="s">
        <v>132</v>
      </c>
    </row>
    <row r="764" spans="2:65" s="12" customFormat="1">
      <c r="B764" s="196"/>
      <c r="C764" s="197"/>
      <c r="D764" s="187" t="s">
        <v>140</v>
      </c>
      <c r="E764" s="198" t="s">
        <v>1</v>
      </c>
      <c r="F764" s="199" t="s">
        <v>835</v>
      </c>
      <c r="G764" s="197"/>
      <c r="H764" s="200">
        <v>1</v>
      </c>
      <c r="I764" s="201"/>
      <c r="J764" s="197"/>
      <c r="K764" s="197"/>
      <c r="L764" s="202"/>
      <c r="M764" s="203"/>
      <c r="N764" s="204"/>
      <c r="O764" s="204"/>
      <c r="P764" s="204"/>
      <c r="Q764" s="204"/>
      <c r="R764" s="204"/>
      <c r="S764" s="204"/>
      <c r="T764" s="205"/>
      <c r="AT764" s="206" t="s">
        <v>140</v>
      </c>
      <c r="AU764" s="206" t="s">
        <v>80</v>
      </c>
      <c r="AV764" s="12" t="s">
        <v>80</v>
      </c>
      <c r="AW764" s="12" t="s">
        <v>32</v>
      </c>
      <c r="AX764" s="12" t="s">
        <v>70</v>
      </c>
      <c r="AY764" s="206" t="s">
        <v>132</v>
      </c>
    </row>
    <row r="765" spans="2:65" s="11" customFormat="1">
      <c r="B765" s="185"/>
      <c r="C765" s="186"/>
      <c r="D765" s="187" t="s">
        <v>140</v>
      </c>
      <c r="E765" s="188" t="s">
        <v>1</v>
      </c>
      <c r="F765" s="189" t="s">
        <v>795</v>
      </c>
      <c r="G765" s="186"/>
      <c r="H765" s="188" t="s">
        <v>1</v>
      </c>
      <c r="I765" s="190"/>
      <c r="J765" s="186"/>
      <c r="K765" s="186"/>
      <c r="L765" s="191"/>
      <c r="M765" s="192"/>
      <c r="N765" s="193"/>
      <c r="O765" s="193"/>
      <c r="P765" s="193"/>
      <c r="Q765" s="193"/>
      <c r="R765" s="193"/>
      <c r="S765" s="193"/>
      <c r="T765" s="194"/>
      <c r="AT765" s="195" t="s">
        <v>140</v>
      </c>
      <c r="AU765" s="195" t="s">
        <v>80</v>
      </c>
      <c r="AV765" s="11" t="s">
        <v>78</v>
      </c>
      <c r="AW765" s="11" t="s">
        <v>32</v>
      </c>
      <c r="AX765" s="11" t="s">
        <v>70</v>
      </c>
      <c r="AY765" s="195" t="s">
        <v>132</v>
      </c>
    </row>
    <row r="766" spans="2:65" s="12" customFormat="1">
      <c r="B766" s="196"/>
      <c r="C766" s="197"/>
      <c r="D766" s="187" t="s">
        <v>140</v>
      </c>
      <c r="E766" s="198" t="s">
        <v>1</v>
      </c>
      <c r="F766" s="199" t="s">
        <v>836</v>
      </c>
      <c r="G766" s="197"/>
      <c r="H766" s="200">
        <v>1</v>
      </c>
      <c r="I766" s="201"/>
      <c r="J766" s="197"/>
      <c r="K766" s="197"/>
      <c r="L766" s="202"/>
      <c r="M766" s="203"/>
      <c r="N766" s="204"/>
      <c r="O766" s="204"/>
      <c r="P766" s="204"/>
      <c r="Q766" s="204"/>
      <c r="R766" s="204"/>
      <c r="S766" s="204"/>
      <c r="T766" s="205"/>
      <c r="AT766" s="206" t="s">
        <v>140</v>
      </c>
      <c r="AU766" s="206" t="s">
        <v>80</v>
      </c>
      <c r="AV766" s="12" t="s">
        <v>80</v>
      </c>
      <c r="AW766" s="12" t="s">
        <v>32</v>
      </c>
      <c r="AX766" s="12" t="s">
        <v>70</v>
      </c>
      <c r="AY766" s="206" t="s">
        <v>132</v>
      </c>
    </row>
    <row r="767" spans="2:65" s="13" customFormat="1">
      <c r="B767" s="207"/>
      <c r="C767" s="208"/>
      <c r="D767" s="187" t="s">
        <v>140</v>
      </c>
      <c r="E767" s="209" t="s">
        <v>1</v>
      </c>
      <c r="F767" s="210" t="s">
        <v>143</v>
      </c>
      <c r="G767" s="208"/>
      <c r="H767" s="211">
        <v>10</v>
      </c>
      <c r="I767" s="212"/>
      <c r="J767" s="208"/>
      <c r="K767" s="208"/>
      <c r="L767" s="213"/>
      <c r="M767" s="214"/>
      <c r="N767" s="215"/>
      <c r="O767" s="215"/>
      <c r="P767" s="215"/>
      <c r="Q767" s="215"/>
      <c r="R767" s="215"/>
      <c r="S767" s="215"/>
      <c r="T767" s="216"/>
      <c r="AT767" s="217" t="s">
        <v>140</v>
      </c>
      <c r="AU767" s="217" t="s">
        <v>80</v>
      </c>
      <c r="AV767" s="13" t="s">
        <v>138</v>
      </c>
      <c r="AW767" s="13" t="s">
        <v>32</v>
      </c>
      <c r="AX767" s="13" t="s">
        <v>78</v>
      </c>
      <c r="AY767" s="217" t="s">
        <v>132</v>
      </c>
    </row>
    <row r="768" spans="2:65" s="1" customFormat="1" ht="22.5" customHeight="1">
      <c r="B768" s="33"/>
      <c r="C768" s="173" t="s">
        <v>837</v>
      </c>
      <c r="D768" s="173" t="s">
        <v>133</v>
      </c>
      <c r="E768" s="174" t="s">
        <v>838</v>
      </c>
      <c r="F768" s="175" t="s">
        <v>839</v>
      </c>
      <c r="G768" s="176" t="s">
        <v>228</v>
      </c>
      <c r="H768" s="177">
        <v>28.7</v>
      </c>
      <c r="I768" s="178"/>
      <c r="J768" s="179">
        <f>ROUND(I768*H768,2)</f>
        <v>0</v>
      </c>
      <c r="K768" s="175" t="s">
        <v>1</v>
      </c>
      <c r="L768" s="37"/>
      <c r="M768" s="180" t="s">
        <v>1</v>
      </c>
      <c r="N768" s="181" t="s">
        <v>41</v>
      </c>
      <c r="O768" s="59"/>
      <c r="P768" s="182">
        <f>O768*H768</f>
        <v>0</v>
      </c>
      <c r="Q768" s="182">
        <v>1.74E-3</v>
      </c>
      <c r="R768" s="182">
        <f>Q768*H768</f>
        <v>4.9937999999999996E-2</v>
      </c>
      <c r="S768" s="182">
        <v>0</v>
      </c>
      <c r="T768" s="183">
        <f>S768*H768</f>
        <v>0</v>
      </c>
      <c r="AR768" s="16" t="s">
        <v>248</v>
      </c>
      <c r="AT768" s="16" t="s">
        <v>133</v>
      </c>
      <c r="AU768" s="16" t="s">
        <v>80</v>
      </c>
      <c r="AY768" s="16" t="s">
        <v>132</v>
      </c>
      <c r="BE768" s="184">
        <f>IF(N768="základní",J768,0)</f>
        <v>0</v>
      </c>
      <c r="BF768" s="184">
        <f>IF(N768="snížená",J768,0)</f>
        <v>0</v>
      </c>
      <c r="BG768" s="184">
        <f>IF(N768="zákl. přenesená",J768,0)</f>
        <v>0</v>
      </c>
      <c r="BH768" s="184">
        <f>IF(N768="sníž. přenesená",J768,0)</f>
        <v>0</v>
      </c>
      <c r="BI768" s="184">
        <f>IF(N768="nulová",J768,0)</f>
        <v>0</v>
      </c>
      <c r="BJ768" s="16" t="s">
        <v>78</v>
      </c>
      <c r="BK768" s="184">
        <f>ROUND(I768*H768,2)</f>
        <v>0</v>
      </c>
      <c r="BL768" s="16" t="s">
        <v>248</v>
      </c>
      <c r="BM768" s="16" t="s">
        <v>840</v>
      </c>
    </row>
    <row r="769" spans="2:65" s="11" customFormat="1">
      <c r="B769" s="185"/>
      <c r="C769" s="186"/>
      <c r="D769" s="187" t="s">
        <v>140</v>
      </c>
      <c r="E769" s="188" t="s">
        <v>1</v>
      </c>
      <c r="F769" s="189" t="s">
        <v>376</v>
      </c>
      <c r="G769" s="186"/>
      <c r="H769" s="188" t="s">
        <v>1</v>
      </c>
      <c r="I769" s="190"/>
      <c r="J769" s="186"/>
      <c r="K769" s="186"/>
      <c r="L769" s="191"/>
      <c r="M769" s="192"/>
      <c r="N769" s="193"/>
      <c r="O769" s="193"/>
      <c r="P769" s="193"/>
      <c r="Q769" s="193"/>
      <c r="R769" s="193"/>
      <c r="S769" s="193"/>
      <c r="T769" s="194"/>
      <c r="AT769" s="195" t="s">
        <v>140</v>
      </c>
      <c r="AU769" s="195" t="s">
        <v>80</v>
      </c>
      <c r="AV769" s="11" t="s">
        <v>78</v>
      </c>
      <c r="AW769" s="11" t="s">
        <v>32</v>
      </c>
      <c r="AX769" s="11" t="s">
        <v>70</v>
      </c>
      <c r="AY769" s="195" t="s">
        <v>132</v>
      </c>
    </row>
    <row r="770" spans="2:65" s="12" customFormat="1">
      <c r="B770" s="196"/>
      <c r="C770" s="197"/>
      <c r="D770" s="187" t="s">
        <v>140</v>
      </c>
      <c r="E770" s="198" t="s">
        <v>1</v>
      </c>
      <c r="F770" s="199" t="s">
        <v>802</v>
      </c>
      <c r="G770" s="197"/>
      <c r="H770" s="200">
        <v>9.9</v>
      </c>
      <c r="I770" s="201"/>
      <c r="J770" s="197"/>
      <c r="K770" s="197"/>
      <c r="L770" s="202"/>
      <c r="M770" s="203"/>
      <c r="N770" s="204"/>
      <c r="O770" s="204"/>
      <c r="P770" s="204"/>
      <c r="Q770" s="204"/>
      <c r="R770" s="204"/>
      <c r="S770" s="204"/>
      <c r="T770" s="205"/>
      <c r="AT770" s="206" t="s">
        <v>140</v>
      </c>
      <c r="AU770" s="206" t="s">
        <v>80</v>
      </c>
      <c r="AV770" s="12" t="s">
        <v>80</v>
      </c>
      <c r="AW770" s="12" t="s">
        <v>32</v>
      </c>
      <c r="AX770" s="12" t="s">
        <v>70</v>
      </c>
      <c r="AY770" s="206" t="s">
        <v>132</v>
      </c>
    </row>
    <row r="771" spans="2:65" s="11" customFormat="1">
      <c r="B771" s="185"/>
      <c r="C771" s="186"/>
      <c r="D771" s="187" t="s">
        <v>140</v>
      </c>
      <c r="E771" s="188" t="s">
        <v>1</v>
      </c>
      <c r="F771" s="189" t="s">
        <v>379</v>
      </c>
      <c r="G771" s="186"/>
      <c r="H771" s="188" t="s">
        <v>1</v>
      </c>
      <c r="I771" s="190"/>
      <c r="J771" s="186"/>
      <c r="K771" s="186"/>
      <c r="L771" s="191"/>
      <c r="M771" s="192"/>
      <c r="N771" s="193"/>
      <c r="O771" s="193"/>
      <c r="P771" s="193"/>
      <c r="Q771" s="193"/>
      <c r="R771" s="193"/>
      <c r="S771" s="193"/>
      <c r="T771" s="194"/>
      <c r="AT771" s="195" t="s">
        <v>140</v>
      </c>
      <c r="AU771" s="195" t="s">
        <v>80</v>
      </c>
      <c r="AV771" s="11" t="s">
        <v>78</v>
      </c>
      <c r="AW771" s="11" t="s">
        <v>32</v>
      </c>
      <c r="AX771" s="11" t="s">
        <v>70</v>
      </c>
      <c r="AY771" s="195" t="s">
        <v>132</v>
      </c>
    </row>
    <row r="772" spans="2:65" s="12" customFormat="1">
      <c r="B772" s="196"/>
      <c r="C772" s="197"/>
      <c r="D772" s="187" t="s">
        <v>140</v>
      </c>
      <c r="E772" s="198" t="s">
        <v>1</v>
      </c>
      <c r="F772" s="199" t="s">
        <v>803</v>
      </c>
      <c r="G772" s="197"/>
      <c r="H772" s="200">
        <v>9.4</v>
      </c>
      <c r="I772" s="201"/>
      <c r="J772" s="197"/>
      <c r="K772" s="197"/>
      <c r="L772" s="202"/>
      <c r="M772" s="203"/>
      <c r="N772" s="204"/>
      <c r="O772" s="204"/>
      <c r="P772" s="204"/>
      <c r="Q772" s="204"/>
      <c r="R772" s="204"/>
      <c r="S772" s="204"/>
      <c r="T772" s="205"/>
      <c r="AT772" s="206" t="s">
        <v>140</v>
      </c>
      <c r="AU772" s="206" t="s">
        <v>80</v>
      </c>
      <c r="AV772" s="12" t="s">
        <v>80</v>
      </c>
      <c r="AW772" s="12" t="s">
        <v>32</v>
      </c>
      <c r="AX772" s="12" t="s">
        <v>70</v>
      </c>
      <c r="AY772" s="206" t="s">
        <v>132</v>
      </c>
    </row>
    <row r="773" spans="2:65" s="11" customFormat="1">
      <c r="B773" s="185"/>
      <c r="C773" s="186"/>
      <c r="D773" s="187" t="s">
        <v>140</v>
      </c>
      <c r="E773" s="188" t="s">
        <v>1</v>
      </c>
      <c r="F773" s="189" t="s">
        <v>385</v>
      </c>
      <c r="G773" s="186"/>
      <c r="H773" s="188" t="s">
        <v>1</v>
      </c>
      <c r="I773" s="190"/>
      <c r="J773" s="186"/>
      <c r="K773" s="186"/>
      <c r="L773" s="191"/>
      <c r="M773" s="192"/>
      <c r="N773" s="193"/>
      <c r="O773" s="193"/>
      <c r="P773" s="193"/>
      <c r="Q773" s="193"/>
      <c r="R773" s="193"/>
      <c r="S773" s="193"/>
      <c r="T773" s="194"/>
      <c r="AT773" s="195" t="s">
        <v>140</v>
      </c>
      <c r="AU773" s="195" t="s">
        <v>80</v>
      </c>
      <c r="AV773" s="11" t="s">
        <v>78</v>
      </c>
      <c r="AW773" s="11" t="s">
        <v>32</v>
      </c>
      <c r="AX773" s="11" t="s">
        <v>70</v>
      </c>
      <c r="AY773" s="195" t="s">
        <v>132</v>
      </c>
    </row>
    <row r="774" spans="2:65" s="12" customFormat="1">
      <c r="B774" s="196"/>
      <c r="C774" s="197"/>
      <c r="D774" s="187" t="s">
        <v>140</v>
      </c>
      <c r="E774" s="198" t="s">
        <v>1</v>
      </c>
      <c r="F774" s="199" t="s">
        <v>803</v>
      </c>
      <c r="G774" s="197"/>
      <c r="H774" s="200">
        <v>9.4</v>
      </c>
      <c r="I774" s="201"/>
      <c r="J774" s="197"/>
      <c r="K774" s="197"/>
      <c r="L774" s="202"/>
      <c r="M774" s="203"/>
      <c r="N774" s="204"/>
      <c r="O774" s="204"/>
      <c r="P774" s="204"/>
      <c r="Q774" s="204"/>
      <c r="R774" s="204"/>
      <c r="S774" s="204"/>
      <c r="T774" s="205"/>
      <c r="AT774" s="206" t="s">
        <v>140</v>
      </c>
      <c r="AU774" s="206" t="s">
        <v>80</v>
      </c>
      <c r="AV774" s="12" t="s">
        <v>80</v>
      </c>
      <c r="AW774" s="12" t="s">
        <v>32</v>
      </c>
      <c r="AX774" s="12" t="s">
        <v>70</v>
      </c>
      <c r="AY774" s="206" t="s">
        <v>132</v>
      </c>
    </row>
    <row r="775" spans="2:65" s="13" customFormat="1">
      <c r="B775" s="207"/>
      <c r="C775" s="208"/>
      <c r="D775" s="187" t="s">
        <v>140</v>
      </c>
      <c r="E775" s="209" t="s">
        <v>1</v>
      </c>
      <c r="F775" s="210" t="s">
        <v>143</v>
      </c>
      <c r="G775" s="208"/>
      <c r="H775" s="211">
        <v>28.7</v>
      </c>
      <c r="I775" s="212"/>
      <c r="J775" s="208"/>
      <c r="K775" s="208"/>
      <c r="L775" s="213"/>
      <c r="M775" s="214"/>
      <c r="N775" s="215"/>
      <c r="O775" s="215"/>
      <c r="P775" s="215"/>
      <c r="Q775" s="215"/>
      <c r="R775" s="215"/>
      <c r="S775" s="215"/>
      <c r="T775" s="216"/>
      <c r="AT775" s="217" t="s">
        <v>140</v>
      </c>
      <c r="AU775" s="217" t="s">
        <v>80</v>
      </c>
      <c r="AV775" s="13" t="s">
        <v>138</v>
      </c>
      <c r="AW775" s="13" t="s">
        <v>32</v>
      </c>
      <c r="AX775" s="13" t="s">
        <v>78</v>
      </c>
      <c r="AY775" s="217" t="s">
        <v>132</v>
      </c>
    </row>
    <row r="776" spans="2:65" s="1" customFormat="1" ht="22.5" customHeight="1">
      <c r="B776" s="33"/>
      <c r="C776" s="173" t="s">
        <v>841</v>
      </c>
      <c r="D776" s="173" t="s">
        <v>133</v>
      </c>
      <c r="E776" s="174" t="s">
        <v>842</v>
      </c>
      <c r="F776" s="175" t="s">
        <v>843</v>
      </c>
      <c r="G776" s="176" t="s">
        <v>228</v>
      </c>
      <c r="H776" s="177">
        <v>105.32</v>
      </c>
      <c r="I776" s="178"/>
      <c r="J776" s="179">
        <f>ROUND(I776*H776,2)</f>
        <v>0</v>
      </c>
      <c r="K776" s="175" t="s">
        <v>1</v>
      </c>
      <c r="L776" s="37"/>
      <c r="M776" s="180" t="s">
        <v>1</v>
      </c>
      <c r="N776" s="181" t="s">
        <v>41</v>
      </c>
      <c r="O776" s="59"/>
      <c r="P776" s="182">
        <f>O776*H776</f>
        <v>0</v>
      </c>
      <c r="Q776" s="182">
        <v>2.0899999999999998E-3</v>
      </c>
      <c r="R776" s="182">
        <f>Q776*H776</f>
        <v>0.22011879999999998</v>
      </c>
      <c r="S776" s="182">
        <v>0</v>
      </c>
      <c r="T776" s="183">
        <f>S776*H776</f>
        <v>0</v>
      </c>
      <c r="AR776" s="16" t="s">
        <v>248</v>
      </c>
      <c r="AT776" s="16" t="s">
        <v>133</v>
      </c>
      <c r="AU776" s="16" t="s">
        <v>80</v>
      </c>
      <c r="AY776" s="16" t="s">
        <v>132</v>
      </c>
      <c r="BE776" s="184">
        <f>IF(N776="základní",J776,0)</f>
        <v>0</v>
      </c>
      <c r="BF776" s="184">
        <f>IF(N776="snížená",J776,0)</f>
        <v>0</v>
      </c>
      <c r="BG776" s="184">
        <f>IF(N776="zákl. přenesená",J776,0)</f>
        <v>0</v>
      </c>
      <c r="BH776" s="184">
        <f>IF(N776="sníž. přenesená",J776,0)</f>
        <v>0</v>
      </c>
      <c r="BI776" s="184">
        <f>IF(N776="nulová",J776,0)</f>
        <v>0</v>
      </c>
      <c r="BJ776" s="16" t="s">
        <v>78</v>
      </c>
      <c r="BK776" s="184">
        <f>ROUND(I776*H776,2)</f>
        <v>0</v>
      </c>
      <c r="BL776" s="16" t="s">
        <v>248</v>
      </c>
      <c r="BM776" s="16" t="s">
        <v>844</v>
      </c>
    </row>
    <row r="777" spans="2:65" s="11" customFormat="1">
      <c r="B777" s="185"/>
      <c r="C777" s="186"/>
      <c r="D777" s="187" t="s">
        <v>140</v>
      </c>
      <c r="E777" s="188" t="s">
        <v>1</v>
      </c>
      <c r="F777" s="189" t="s">
        <v>800</v>
      </c>
      <c r="G777" s="186"/>
      <c r="H777" s="188" t="s">
        <v>1</v>
      </c>
      <c r="I777" s="190"/>
      <c r="J777" s="186"/>
      <c r="K777" s="186"/>
      <c r="L777" s="191"/>
      <c r="M777" s="192"/>
      <c r="N777" s="193"/>
      <c r="O777" s="193"/>
      <c r="P777" s="193"/>
      <c r="Q777" s="193"/>
      <c r="R777" s="193"/>
      <c r="S777" s="193"/>
      <c r="T777" s="194"/>
      <c r="AT777" s="195" t="s">
        <v>140</v>
      </c>
      <c r="AU777" s="195" t="s">
        <v>80</v>
      </c>
      <c r="AV777" s="11" t="s">
        <v>78</v>
      </c>
      <c r="AW777" s="11" t="s">
        <v>32</v>
      </c>
      <c r="AX777" s="11" t="s">
        <v>70</v>
      </c>
      <c r="AY777" s="195" t="s">
        <v>132</v>
      </c>
    </row>
    <row r="778" spans="2:65" s="12" customFormat="1">
      <c r="B778" s="196"/>
      <c r="C778" s="197"/>
      <c r="D778" s="187" t="s">
        <v>140</v>
      </c>
      <c r="E778" s="198" t="s">
        <v>1</v>
      </c>
      <c r="F778" s="199" t="s">
        <v>801</v>
      </c>
      <c r="G778" s="197"/>
      <c r="H778" s="200">
        <v>105.32</v>
      </c>
      <c r="I778" s="201"/>
      <c r="J778" s="197"/>
      <c r="K778" s="197"/>
      <c r="L778" s="202"/>
      <c r="M778" s="203"/>
      <c r="N778" s="204"/>
      <c r="O778" s="204"/>
      <c r="P778" s="204"/>
      <c r="Q778" s="204"/>
      <c r="R778" s="204"/>
      <c r="S778" s="204"/>
      <c r="T778" s="205"/>
      <c r="AT778" s="206" t="s">
        <v>140</v>
      </c>
      <c r="AU778" s="206" t="s">
        <v>80</v>
      </c>
      <c r="AV778" s="12" t="s">
        <v>80</v>
      </c>
      <c r="AW778" s="12" t="s">
        <v>32</v>
      </c>
      <c r="AX778" s="12" t="s">
        <v>70</v>
      </c>
      <c r="AY778" s="206" t="s">
        <v>132</v>
      </c>
    </row>
    <row r="779" spans="2:65" s="13" customFormat="1">
      <c r="B779" s="207"/>
      <c r="C779" s="208"/>
      <c r="D779" s="187" t="s">
        <v>140</v>
      </c>
      <c r="E779" s="209" t="s">
        <v>1</v>
      </c>
      <c r="F779" s="210" t="s">
        <v>143</v>
      </c>
      <c r="G779" s="208"/>
      <c r="H779" s="211">
        <v>105.32</v>
      </c>
      <c r="I779" s="212"/>
      <c r="J779" s="208"/>
      <c r="K779" s="208"/>
      <c r="L779" s="213"/>
      <c r="M779" s="214"/>
      <c r="N779" s="215"/>
      <c r="O779" s="215"/>
      <c r="P779" s="215"/>
      <c r="Q779" s="215"/>
      <c r="R779" s="215"/>
      <c r="S779" s="215"/>
      <c r="T779" s="216"/>
      <c r="AT779" s="217" t="s">
        <v>140</v>
      </c>
      <c r="AU779" s="217" t="s">
        <v>80</v>
      </c>
      <c r="AV779" s="13" t="s">
        <v>138</v>
      </c>
      <c r="AW779" s="13" t="s">
        <v>32</v>
      </c>
      <c r="AX779" s="13" t="s">
        <v>78</v>
      </c>
      <c r="AY779" s="217" t="s">
        <v>132</v>
      </c>
    </row>
    <row r="780" spans="2:65" s="1" customFormat="1" ht="16.5" customHeight="1">
      <c r="B780" s="33"/>
      <c r="C780" s="173" t="s">
        <v>845</v>
      </c>
      <c r="D780" s="173" t="s">
        <v>133</v>
      </c>
      <c r="E780" s="174" t="s">
        <v>846</v>
      </c>
      <c r="F780" s="175" t="s">
        <v>847</v>
      </c>
      <c r="G780" s="176" t="s">
        <v>521</v>
      </c>
      <c r="H780" s="177">
        <v>6</v>
      </c>
      <c r="I780" s="178"/>
      <c r="J780" s="179">
        <f>ROUND(I780*H780,2)</f>
        <v>0</v>
      </c>
      <c r="K780" s="175" t="s">
        <v>137</v>
      </c>
      <c r="L780" s="37"/>
      <c r="M780" s="180" t="s">
        <v>1</v>
      </c>
      <c r="N780" s="181" t="s">
        <v>41</v>
      </c>
      <c r="O780" s="59"/>
      <c r="P780" s="182">
        <f>O780*H780</f>
        <v>0</v>
      </c>
      <c r="Q780" s="182">
        <v>2.5000000000000001E-4</v>
      </c>
      <c r="R780" s="182">
        <f>Q780*H780</f>
        <v>1.5E-3</v>
      </c>
      <c r="S780" s="182">
        <v>0</v>
      </c>
      <c r="T780" s="183">
        <f>S780*H780</f>
        <v>0</v>
      </c>
      <c r="AR780" s="16" t="s">
        <v>248</v>
      </c>
      <c r="AT780" s="16" t="s">
        <v>133</v>
      </c>
      <c r="AU780" s="16" t="s">
        <v>80</v>
      </c>
      <c r="AY780" s="16" t="s">
        <v>132</v>
      </c>
      <c r="BE780" s="184">
        <f>IF(N780="základní",J780,0)</f>
        <v>0</v>
      </c>
      <c r="BF780" s="184">
        <f>IF(N780="snížená",J780,0)</f>
        <v>0</v>
      </c>
      <c r="BG780" s="184">
        <f>IF(N780="zákl. přenesená",J780,0)</f>
        <v>0</v>
      </c>
      <c r="BH780" s="184">
        <f>IF(N780="sníž. přenesená",J780,0)</f>
        <v>0</v>
      </c>
      <c r="BI780" s="184">
        <f>IF(N780="nulová",J780,0)</f>
        <v>0</v>
      </c>
      <c r="BJ780" s="16" t="s">
        <v>78</v>
      </c>
      <c r="BK780" s="184">
        <f>ROUND(I780*H780,2)</f>
        <v>0</v>
      </c>
      <c r="BL780" s="16" t="s">
        <v>248</v>
      </c>
      <c r="BM780" s="16" t="s">
        <v>848</v>
      </c>
    </row>
    <row r="781" spans="2:65" s="12" customFormat="1">
      <c r="B781" s="196"/>
      <c r="C781" s="197"/>
      <c r="D781" s="187" t="s">
        <v>140</v>
      </c>
      <c r="E781" s="198" t="s">
        <v>1</v>
      </c>
      <c r="F781" s="199" t="s">
        <v>849</v>
      </c>
      <c r="G781" s="197"/>
      <c r="H781" s="200">
        <v>2</v>
      </c>
      <c r="I781" s="201"/>
      <c r="J781" s="197"/>
      <c r="K781" s="197"/>
      <c r="L781" s="202"/>
      <c r="M781" s="203"/>
      <c r="N781" s="204"/>
      <c r="O781" s="204"/>
      <c r="P781" s="204"/>
      <c r="Q781" s="204"/>
      <c r="R781" s="204"/>
      <c r="S781" s="204"/>
      <c r="T781" s="205"/>
      <c r="AT781" s="206" t="s">
        <v>140</v>
      </c>
      <c r="AU781" s="206" t="s">
        <v>80</v>
      </c>
      <c r="AV781" s="12" t="s">
        <v>80</v>
      </c>
      <c r="AW781" s="12" t="s">
        <v>32</v>
      </c>
      <c r="AX781" s="12" t="s">
        <v>70</v>
      </c>
      <c r="AY781" s="206" t="s">
        <v>132</v>
      </c>
    </row>
    <row r="782" spans="2:65" s="12" customFormat="1">
      <c r="B782" s="196"/>
      <c r="C782" s="197"/>
      <c r="D782" s="187" t="s">
        <v>140</v>
      </c>
      <c r="E782" s="198" t="s">
        <v>1</v>
      </c>
      <c r="F782" s="199" t="s">
        <v>850</v>
      </c>
      <c r="G782" s="197"/>
      <c r="H782" s="200">
        <v>2</v>
      </c>
      <c r="I782" s="201"/>
      <c r="J782" s="197"/>
      <c r="K782" s="197"/>
      <c r="L782" s="202"/>
      <c r="M782" s="203"/>
      <c r="N782" s="204"/>
      <c r="O782" s="204"/>
      <c r="P782" s="204"/>
      <c r="Q782" s="204"/>
      <c r="R782" s="204"/>
      <c r="S782" s="204"/>
      <c r="T782" s="205"/>
      <c r="AT782" s="206" t="s">
        <v>140</v>
      </c>
      <c r="AU782" s="206" t="s">
        <v>80</v>
      </c>
      <c r="AV782" s="12" t="s">
        <v>80</v>
      </c>
      <c r="AW782" s="12" t="s">
        <v>32</v>
      </c>
      <c r="AX782" s="12" t="s">
        <v>70</v>
      </c>
      <c r="AY782" s="206" t="s">
        <v>132</v>
      </c>
    </row>
    <row r="783" spans="2:65" s="12" customFormat="1">
      <c r="B783" s="196"/>
      <c r="C783" s="197"/>
      <c r="D783" s="187" t="s">
        <v>140</v>
      </c>
      <c r="E783" s="198" t="s">
        <v>1</v>
      </c>
      <c r="F783" s="199" t="s">
        <v>851</v>
      </c>
      <c r="G783" s="197"/>
      <c r="H783" s="200">
        <v>2</v>
      </c>
      <c r="I783" s="201"/>
      <c r="J783" s="197"/>
      <c r="K783" s="197"/>
      <c r="L783" s="202"/>
      <c r="M783" s="203"/>
      <c r="N783" s="204"/>
      <c r="O783" s="204"/>
      <c r="P783" s="204"/>
      <c r="Q783" s="204"/>
      <c r="R783" s="204"/>
      <c r="S783" s="204"/>
      <c r="T783" s="205"/>
      <c r="AT783" s="206" t="s">
        <v>140</v>
      </c>
      <c r="AU783" s="206" t="s">
        <v>80</v>
      </c>
      <c r="AV783" s="12" t="s">
        <v>80</v>
      </c>
      <c r="AW783" s="12" t="s">
        <v>32</v>
      </c>
      <c r="AX783" s="12" t="s">
        <v>70</v>
      </c>
      <c r="AY783" s="206" t="s">
        <v>132</v>
      </c>
    </row>
    <row r="784" spans="2:65" s="13" customFormat="1">
      <c r="B784" s="207"/>
      <c r="C784" s="208"/>
      <c r="D784" s="187" t="s">
        <v>140</v>
      </c>
      <c r="E784" s="209" t="s">
        <v>1</v>
      </c>
      <c r="F784" s="210" t="s">
        <v>143</v>
      </c>
      <c r="G784" s="208"/>
      <c r="H784" s="211">
        <v>6</v>
      </c>
      <c r="I784" s="212"/>
      <c r="J784" s="208"/>
      <c r="K784" s="208"/>
      <c r="L784" s="213"/>
      <c r="M784" s="214"/>
      <c r="N784" s="215"/>
      <c r="O784" s="215"/>
      <c r="P784" s="215"/>
      <c r="Q784" s="215"/>
      <c r="R784" s="215"/>
      <c r="S784" s="215"/>
      <c r="T784" s="216"/>
      <c r="AT784" s="217" t="s">
        <v>140</v>
      </c>
      <c r="AU784" s="217" t="s">
        <v>80</v>
      </c>
      <c r="AV784" s="13" t="s">
        <v>138</v>
      </c>
      <c r="AW784" s="13" t="s">
        <v>32</v>
      </c>
      <c r="AX784" s="13" t="s">
        <v>78</v>
      </c>
      <c r="AY784" s="217" t="s">
        <v>132</v>
      </c>
    </row>
    <row r="785" spans="2:65" s="1" customFormat="1" ht="16.5" customHeight="1">
      <c r="B785" s="33"/>
      <c r="C785" s="173" t="s">
        <v>852</v>
      </c>
      <c r="D785" s="173" t="s">
        <v>133</v>
      </c>
      <c r="E785" s="174" t="s">
        <v>853</v>
      </c>
      <c r="F785" s="175" t="s">
        <v>854</v>
      </c>
      <c r="G785" s="176" t="s">
        <v>521</v>
      </c>
      <c r="H785" s="177">
        <v>12</v>
      </c>
      <c r="I785" s="178"/>
      <c r="J785" s="179">
        <f>ROUND(I785*H785,2)</f>
        <v>0</v>
      </c>
      <c r="K785" s="175" t="s">
        <v>137</v>
      </c>
      <c r="L785" s="37"/>
      <c r="M785" s="180" t="s">
        <v>1</v>
      </c>
      <c r="N785" s="181" t="s">
        <v>41</v>
      </c>
      <c r="O785" s="59"/>
      <c r="P785" s="182">
        <f>O785*H785</f>
        <v>0</v>
      </c>
      <c r="Q785" s="182">
        <v>2.5000000000000001E-4</v>
      </c>
      <c r="R785" s="182">
        <f>Q785*H785</f>
        <v>3.0000000000000001E-3</v>
      </c>
      <c r="S785" s="182">
        <v>0</v>
      </c>
      <c r="T785" s="183">
        <f>S785*H785</f>
        <v>0</v>
      </c>
      <c r="AR785" s="16" t="s">
        <v>248</v>
      </c>
      <c r="AT785" s="16" t="s">
        <v>133</v>
      </c>
      <c r="AU785" s="16" t="s">
        <v>80</v>
      </c>
      <c r="AY785" s="16" t="s">
        <v>132</v>
      </c>
      <c r="BE785" s="184">
        <f>IF(N785="základní",J785,0)</f>
        <v>0</v>
      </c>
      <c r="BF785" s="184">
        <f>IF(N785="snížená",J785,0)</f>
        <v>0</v>
      </c>
      <c r="BG785" s="184">
        <f>IF(N785="zákl. přenesená",J785,0)</f>
        <v>0</v>
      </c>
      <c r="BH785" s="184">
        <f>IF(N785="sníž. přenesená",J785,0)</f>
        <v>0</v>
      </c>
      <c r="BI785" s="184">
        <f>IF(N785="nulová",J785,0)</f>
        <v>0</v>
      </c>
      <c r="BJ785" s="16" t="s">
        <v>78</v>
      </c>
      <c r="BK785" s="184">
        <f>ROUND(I785*H785,2)</f>
        <v>0</v>
      </c>
      <c r="BL785" s="16" t="s">
        <v>248</v>
      </c>
      <c r="BM785" s="16" t="s">
        <v>855</v>
      </c>
    </row>
    <row r="786" spans="2:65" s="12" customFormat="1">
      <c r="B786" s="196"/>
      <c r="C786" s="197"/>
      <c r="D786" s="187" t="s">
        <v>140</v>
      </c>
      <c r="E786" s="198" t="s">
        <v>1</v>
      </c>
      <c r="F786" s="199" t="s">
        <v>856</v>
      </c>
      <c r="G786" s="197"/>
      <c r="H786" s="200">
        <v>12</v>
      </c>
      <c r="I786" s="201"/>
      <c r="J786" s="197"/>
      <c r="K786" s="197"/>
      <c r="L786" s="202"/>
      <c r="M786" s="203"/>
      <c r="N786" s="204"/>
      <c r="O786" s="204"/>
      <c r="P786" s="204"/>
      <c r="Q786" s="204"/>
      <c r="R786" s="204"/>
      <c r="S786" s="204"/>
      <c r="T786" s="205"/>
      <c r="AT786" s="206" t="s">
        <v>140</v>
      </c>
      <c r="AU786" s="206" t="s">
        <v>80</v>
      </c>
      <c r="AV786" s="12" t="s">
        <v>80</v>
      </c>
      <c r="AW786" s="12" t="s">
        <v>32</v>
      </c>
      <c r="AX786" s="12" t="s">
        <v>70</v>
      </c>
      <c r="AY786" s="206" t="s">
        <v>132</v>
      </c>
    </row>
    <row r="787" spans="2:65" s="13" customFormat="1">
      <c r="B787" s="207"/>
      <c r="C787" s="208"/>
      <c r="D787" s="187" t="s">
        <v>140</v>
      </c>
      <c r="E787" s="209" t="s">
        <v>1</v>
      </c>
      <c r="F787" s="210" t="s">
        <v>143</v>
      </c>
      <c r="G787" s="208"/>
      <c r="H787" s="211">
        <v>12</v>
      </c>
      <c r="I787" s="212"/>
      <c r="J787" s="208"/>
      <c r="K787" s="208"/>
      <c r="L787" s="213"/>
      <c r="M787" s="214"/>
      <c r="N787" s="215"/>
      <c r="O787" s="215"/>
      <c r="P787" s="215"/>
      <c r="Q787" s="215"/>
      <c r="R787" s="215"/>
      <c r="S787" s="215"/>
      <c r="T787" s="216"/>
      <c r="AT787" s="217" t="s">
        <v>140</v>
      </c>
      <c r="AU787" s="217" t="s">
        <v>80</v>
      </c>
      <c r="AV787" s="13" t="s">
        <v>138</v>
      </c>
      <c r="AW787" s="13" t="s">
        <v>32</v>
      </c>
      <c r="AX787" s="13" t="s">
        <v>78</v>
      </c>
      <c r="AY787" s="217" t="s">
        <v>132</v>
      </c>
    </row>
    <row r="788" spans="2:65" s="1" customFormat="1" ht="16.5" customHeight="1">
      <c r="B788" s="33"/>
      <c r="C788" s="173" t="s">
        <v>857</v>
      </c>
      <c r="D788" s="173" t="s">
        <v>133</v>
      </c>
      <c r="E788" s="174" t="s">
        <v>858</v>
      </c>
      <c r="F788" s="175" t="s">
        <v>859</v>
      </c>
      <c r="G788" s="176" t="s">
        <v>521</v>
      </c>
      <c r="H788" s="177">
        <v>3</v>
      </c>
      <c r="I788" s="178"/>
      <c r="J788" s="179">
        <f>ROUND(I788*H788,2)</f>
        <v>0</v>
      </c>
      <c r="K788" s="175" t="s">
        <v>137</v>
      </c>
      <c r="L788" s="37"/>
      <c r="M788" s="180" t="s">
        <v>1</v>
      </c>
      <c r="N788" s="181" t="s">
        <v>41</v>
      </c>
      <c r="O788" s="59"/>
      <c r="P788" s="182">
        <f>O788*H788</f>
        <v>0</v>
      </c>
      <c r="Q788" s="182">
        <v>2.5000000000000001E-4</v>
      </c>
      <c r="R788" s="182">
        <f>Q788*H788</f>
        <v>7.5000000000000002E-4</v>
      </c>
      <c r="S788" s="182">
        <v>0</v>
      </c>
      <c r="T788" s="183">
        <f>S788*H788</f>
        <v>0</v>
      </c>
      <c r="AR788" s="16" t="s">
        <v>248</v>
      </c>
      <c r="AT788" s="16" t="s">
        <v>133</v>
      </c>
      <c r="AU788" s="16" t="s">
        <v>80</v>
      </c>
      <c r="AY788" s="16" t="s">
        <v>132</v>
      </c>
      <c r="BE788" s="184">
        <f>IF(N788="základní",J788,0)</f>
        <v>0</v>
      </c>
      <c r="BF788" s="184">
        <f>IF(N788="snížená",J788,0)</f>
        <v>0</v>
      </c>
      <c r="BG788" s="184">
        <f>IF(N788="zákl. přenesená",J788,0)</f>
        <v>0</v>
      </c>
      <c r="BH788" s="184">
        <f>IF(N788="sníž. přenesená",J788,0)</f>
        <v>0</v>
      </c>
      <c r="BI788" s="184">
        <f>IF(N788="nulová",J788,0)</f>
        <v>0</v>
      </c>
      <c r="BJ788" s="16" t="s">
        <v>78</v>
      </c>
      <c r="BK788" s="184">
        <f>ROUND(I788*H788,2)</f>
        <v>0</v>
      </c>
      <c r="BL788" s="16" t="s">
        <v>248</v>
      </c>
      <c r="BM788" s="16" t="s">
        <v>860</v>
      </c>
    </row>
    <row r="789" spans="2:65" s="12" customFormat="1">
      <c r="B789" s="196"/>
      <c r="C789" s="197"/>
      <c r="D789" s="187" t="s">
        <v>140</v>
      </c>
      <c r="E789" s="198" t="s">
        <v>1</v>
      </c>
      <c r="F789" s="199" t="s">
        <v>861</v>
      </c>
      <c r="G789" s="197"/>
      <c r="H789" s="200">
        <v>1</v>
      </c>
      <c r="I789" s="201"/>
      <c r="J789" s="197"/>
      <c r="K789" s="197"/>
      <c r="L789" s="202"/>
      <c r="M789" s="203"/>
      <c r="N789" s="204"/>
      <c r="O789" s="204"/>
      <c r="P789" s="204"/>
      <c r="Q789" s="204"/>
      <c r="R789" s="204"/>
      <c r="S789" s="204"/>
      <c r="T789" s="205"/>
      <c r="AT789" s="206" t="s">
        <v>140</v>
      </c>
      <c r="AU789" s="206" t="s">
        <v>80</v>
      </c>
      <c r="AV789" s="12" t="s">
        <v>80</v>
      </c>
      <c r="AW789" s="12" t="s">
        <v>32</v>
      </c>
      <c r="AX789" s="12" t="s">
        <v>70</v>
      </c>
      <c r="AY789" s="206" t="s">
        <v>132</v>
      </c>
    </row>
    <row r="790" spans="2:65" s="12" customFormat="1">
      <c r="B790" s="196"/>
      <c r="C790" s="197"/>
      <c r="D790" s="187" t="s">
        <v>140</v>
      </c>
      <c r="E790" s="198" t="s">
        <v>1</v>
      </c>
      <c r="F790" s="199" t="s">
        <v>862</v>
      </c>
      <c r="G790" s="197"/>
      <c r="H790" s="200">
        <v>1</v>
      </c>
      <c r="I790" s="201"/>
      <c r="J790" s="197"/>
      <c r="K790" s="197"/>
      <c r="L790" s="202"/>
      <c r="M790" s="203"/>
      <c r="N790" s="204"/>
      <c r="O790" s="204"/>
      <c r="P790" s="204"/>
      <c r="Q790" s="204"/>
      <c r="R790" s="204"/>
      <c r="S790" s="204"/>
      <c r="T790" s="205"/>
      <c r="AT790" s="206" t="s">
        <v>140</v>
      </c>
      <c r="AU790" s="206" t="s">
        <v>80</v>
      </c>
      <c r="AV790" s="12" t="s">
        <v>80</v>
      </c>
      <c r="AW790" s="12" t="s">
        <v>32</v>
      </c>
      <c r="AX790" s="12" t="s">
        <v>70</v>
      </c>
      <c r="AY790" s="206" t="s">
        <v>132</v>
      </c>
    </row>
    <row r="791" spans="2:65" s="12" customFormat="1">
      <c r="B791" s="196"/>
      <c r="C791" s="197"/>
      <c r="D791" s="187" t="s">
        <v>140</v>
      </c>
      <c r="E791" s="198" t="s">
        <v>1</v>
      </c>
      <c r="F791" s="199" t="s">
        <v>863</v>
      </c>
      <c r="G791" s="197"/>
      <c r="H791" s="200">
        <v>1</v>
      </c>
      <c r="I791" s="201"/>
      <c r="J791" s="197"/>
      <c r="K791" s="197"/>
      <c r="L791" s="202"/>
      <c r="M791" s="203"/>
      <c r="N791" s="204"/>
      <c r="O791" s="204"/>
      <c r="P791" s="204"/>
      <c r="Q791" s="204"/>
      <c r="R791" s="204"/>
      <c r="S791" s="204"/>
      <c r="T791" s="205"/>
      <c r="AT791" s="206" t="s">
        <v>140</v>
      </c>
      <c r="AU791" s="206" t="s">
        <v>80</v>
      </c>
      <c r="AV791" s="12" t="s">
        <v>80</v>
      </c>
      <c r="AW791" s="12" t="s">
        <v>32</v>
      </c>
      <c r="AX791" s="12" t="s">
        <v>70</v>
      </c>
      <c r="AY791" s="206" t="s">
        <v>132</v>
      </c>
    </row>
    <row r="792" spans="2:65" s="13" customFormat="1">
      <c r="B792" s="207"/>
      <c r="C792" s="208"/>
      <c r="D792" s="187" t="s">
        <v>140</v>
      </c>
      <c r="E792" s="209" t="s">
        <v>1</v>
      </c>
      <c r="F792" s="210" t="s">
        <v>143</v>
      </c>
      <c r="G792" s="208"/>
      <c r="H792" s="211">
        <v>3</v>
      </c>
      <c r="I792" s="212"/>
      <c r="J792" s="208"/>
      <c r="K792" s="208"/>
      <c r="L792" s="213"/>
      <c r="M792" s="214"/>
      <c r="N792" s="215"/>
      <c r="O792" s="215"/>
      <c r="P792" s="215"/>
      <c r="Q792" s="215"/>
      <c r="R792" s="215"/>
      <c r="S792" s="215"/>
      <c r="T792" s="216"/>
      <c r="AT792" s="217" t="s">
        <v>140</v>
      </c>
      <c r="AU792" s="217" t="s">
        <v>80</v>
      </c>
      <c r="AV792" s="13" t="s">
        <v>138</v>
      </c>
      <c r="AW792" s="13" t="s">
        <v>32</v>
      </c>
      <c r="AX792" s="13" t="s">
        <v>78</v>
      </c>
      <c r="AY792" s="217" t="s">
        <v>132</v>
      </c>
    </row>
    <row r="793" spans="2:65" s="1" customFormat="1" ht="16.5" customHeight="1">
      <c r="B793" s="33"/>
      <c r="C793" s="173" t="s">
        <v>864</v>
      </c>
      <c r="D793" s="173" t="s">
        <v>133</v>
      </c>
      <c r="E793" s="174" t="s">
        <v>865</v>
      </c>
      <c r="F793" s="175" t="s">
        <v>866</v>
      </c>
      <c r="G793" s="176" t="s">
        <v>521</v>
      </c>
      <c r="H793" s="177">
        <v>6</v>
      </c>
      <c r="I793" s="178"/>
      <c r="J793" s="179">
        <f>ROUND(I793*H793,2)</f>
        <v>0</v>
      </c>
      <c r="K793" s="175" t="s">
        <v>137</v>
      </c>
      <c r="L793" s="37"/>
      <c r="M793" s="180" t="s">
        <v>1</v>
      </c>
      <c r="N793" s="181" t="s">
        <v>41</v>
      </c>
      <c r="O793" s="59"/>
      <c r="P793" s="182">
        <f>O793*H793</f>
        <v>0</v>
      </c>
      <c r="Q793" s="182">
        <v>2.5000000000000001E-4</v>
      </c>
      <c r="R793" s="182">
        <f>Q793*H793</f>
        <v>1.5E-3</v>
      </c>
      <c r="S793" s="182">
        <v>0</v>
      </c>
      <c r="T793" s="183">
        <f>S793*H793</f>
        <v>0</v>
      </c>
      <c r="AR793" s="16" t="s">
        <v>248</v>
      </c>
      <c r="AT793" s="16" t="s">
        <v>133</v>
      </c>
      <c r="AU793" s="16" t="s">
        <v>80</v>
      </c>
      <c r="AY793" s="16" t="s">
        <v>132</v>
      </c>
      <c r="BE793" s="184">
        <f>IF(N793="základní",J793,0)</f>
        <v>0</v>
      </c>
      <c r="BF793" s="184">
        <f>IF(N793="snížená",J793,0)</f>
        <v>0</v>
      </c>
      <c r="BG793" s="184">
        <f>IF(N793="zákl. přenesená",J793,0)</f>
        <v>0</v>
      </c>
      <c r="BH793" s="184">
        <f>IF(N793="sníž. přenesená",J793,0)</f>
        <v>0</v>
      </c>
      <c r="BI793" s="184">
        <f>IF(N793="nulová",J793,0)</f>
        <v>0</v>
      </c>
      <c r="BJ793" s="16" t="s">
        <v>78</v>
      </c>
      <c r="BK793" s="184">
        <f>ROUND(I793*H793,2)</f>
        <v>0</v>
      </c>
      <c r="BL793" s="16" t="s">
        <v>248</v>
      </c>
      <c r="BM793" s="16" t="s">
        <v>867</v>
      </c>
    </row>
    <row r="794" spans="2:65" s="12" customFormat="1">
      <c r="B794" s="196"/>
      <c r="C794" s="197"/>
      <c r="D794" s="187" t="s">
        <v>140</v>
      </c>
      <c r="E794" s="198" t="s">
        <v>1</v>
      </c>
      <c r="F794" s="199" t="s">
        <v>868</v>
      </c>
      <c r="G794" s="197"/>
      <c r="H794" s="200">
        <v>6</v>
      </c>
      <c r="I794" s="201"/>
      <c r="J794" s="197"/>
      <c r="K794" s="197"/>
      <c r="L794" s="202"/>
      <c r="M794" s="203"/>
      <c r="N794" s="204"/>
      <c r="O794" s="204"/>
      <c r="P794" s="204"/>
      <c r="Q794" s="204"/>
      <c r="R794" s="204"/>
      <c r="S794" s="204"/>
      <c r="T794" s="205"/>
      <c r="AT794" s="206" t="s">
        <v>140</v>
      </c>
      <c r="AU794" s="206" t="s">
        <v>80</v>
      </c>
      <c r="AV794" s="12" t="s">
        <v>80</v>
      </c>
      <c r="AW794" s="12" t="s">
        <v>32</v>
      </c>
      <c r="AX794" s="12" t="s">
        <v>70</v>
      </c>
      <c r="AY794" s="206" t="s">
        <v>132</v>
      </c>
    </row>
    <row r="795" spans="2:65" s="13" customFormat="1">
      <c r="B795" s="207"/>
      <c r="C795" s="208"/>
      <c r="D795" s="187" t="s">
        <v>140</v>
      </c>
      <c r="E795" s="209" t="s">
        <v>1</v>
      </c>
      <c r="F795" s="210" t="s">
        <v>143</v>
      </c>
      <c r="G795" s="208"/>
      <c r="H795" s="211">
        <v>6</v>
      </c>
      <c r="I795" s="212"/>
      <c r="J795" s="208"/>
      <c r="K795" s="208"/>
      <c r="L795" s="213"/>
      <c r="M795" s="214"/>
      <c r="N795" s="215"/>
      <c r="O795" s="215"/>
      <c r="P795" s="215"/>
      <c r="Q795" s="215"/>
      <c r="R795" s="215"/>
      <c r="S795" s="215"/>
      <c r="T795" s="216"/>
      <c r="AT795" s="217" t="s">
        <v>140</v>
      </c>
      <c r="AU795" s="217" t="s">
        <v>80</v>
      </c>
      <c r="AV795" s="13" t="s">
        <v>138</v>
      </c>
      <c r="AW795" s="13" t="s">
        <v>32</v>
      </c>
      <c r="AX795" s="13" t="s">
        <v>78</v>
      </c>
      <c r="AY795" s="217" t="s">
        <v>132</v>
      </c>
    </row>
    <row r="796" spans="2:65" s="1" customFormat="1" ht="16.5" customHeight="1">
      <c r="B796" s="33"/>
      <c r="C796" s="173" t="s">
        <v>869</v>
      </c>
      <c r="D796" s="173" t="s">
        <v>133</v>
      </c>
      <c r="E796" s="174" t="s">
        <v>870</v>
      </c>
      <c r="F796" s="175" t="s">
        <v>871</v>
      </c>
      <c r="G796" s="176" t="s">
        <v>228</v>
      </c>
      <c r="H796" s="177">
        <v>4.5</v>
      </c>
      <c r="I796" s="178"/>
      <c r="J796" s="179">
        <f>ROUND(I796*H796,2)</f>
        <v>0</v>
      </c>
      <c r="K796" s="175" t="s">
        <v>137</v>
      </c>
      <c r="L796" s="37"/>
      <c r="M796" s="180" t="s">
        <v>1</v>
      </c>
      <c r="N796" s="181" t="s">
        <v>41</v>
      </c>
      <c r="O796" s="59"/>
      <c r="P796" s="182">
        <f>O796*H796</f>
        <v>0</v>
      </c>
      <c r="Q796" s="182">
        <v>2.1199999999999999E-3</v>
      </c>
      <c r="R796" s="182">
        <f>Q796*H796</f>
        <v>9.5399999999999999E-3</v>
      </c>
      <c r="S796" s="182">
        <v>0</v>
      </c>
      <c r="T796" s="183">
        <f>S796*H796</f>
        <v>0</v>
      </c>
      <c r="AR796" s="16" t="s">
        <v>248</v>
      </c>
      <c r="AT796" s="16" t="s">
        <v>133</v>
      </c>
      <c r="AU796" s="16" t="s">
        <v>80</v>
      </c>
      <c r="AY796" s="16" t="s">
        <v>132</v>
      </c>
      <c r="BE796" s="184">
        <f>IF(N796="základní",J796,0)</f>
        <v>0</v>
      </c>
      <c r="BF796" s="184">
        <f>IF(N796="snížená",J796,0)</f>
        <v>0</v>
      </c>
      <c r="BG796" s="184">
        <f>IF(N796="zákl. přenesená",J796,0)</f>
        <v>0</v>
      </c>
      <c r="BH796" s="184">
        <f>IF(N796="sníž. přenesená",J796,0)</f>
        <v>0</v>
      </c>
      <c r="BI796" s="184">
        <f>IF(N796="nulová",J796,0)</f>
        <v>0</v>
      </c>
      <c r="BJ796" s="16" t="s">
        <v>78</v>
      </c>
      <c r="BK796" s="184">
        <f>ROUND(I796*H796,2)</f>
        <v>0</v>
      </c>
      <c r="BL796" s="16" t="s">
        <v>248</v>
      </c>
      <c r="BM796" s="16" t="s">
        <v>872</v>
      </c>
    </row>
    <row r="797" spans="2:65" s="11" customFormat="1">
      <c r="B797" s="185"/>
      <c r="C797" s="186"/>
      <c r="D797" s="187" t="s">
        <v>140</v>
      </c>
      <c r="E797" s="188" t="s">
        <v>1</v>
      </c>
      <c r="F797" s="189" t="s">
        <v>376</v>
      </c>
      <c r="G797" s="186"/>
      <c r="H797" s="188" t="s">
        <v>1</v>
      </c>
      <c r="I797" s="190"/>
      <c r="J797" s="186"/>
      <c r="K797" s="186"/>
      <c r="L797" s="191"/>
      <c r="M797" s="192"/>
      <c r="N797" s="193"/>
      <c r="O797" s="193"/>
      <c r="P797" s="193"/>
      <c r="Q797" s="193"/>
      <c r="R797" s="193"/>
      <c r="S797" s="193"/>
      <c r="T797" s="194"/>
      <c r="AT797" s="195" t="s">
        <v>140</v>
      </c>
      <c r="AU797" s="195" t="s">
        <v>80</v>
      </c>
      <c r="AV797" s="11" t="s">
        <v>78</v>
      </c>
      <c r="AW797" s="11" t="s">
        <v>32</v>
      </c>
      <c r="AX797" s="11" t="s">
        <v>70</v>
      </c>
      <c r="AY797" s="195" t="s">
        <v>132</v>
      </c>
    </row>
    <row r="798" spans="2:65" s="12" customFormat="1">
      <c r="B798" s="196"/>
      <c r="C798" s="197"/>
      <c r="D798" s="187" t="s">
        <v>140</v>
      </c>
      <c r="E798" s="198" t="s">
        <v>1</v>
      </c>
      <c r="F798" s="199" t="s">
        <v>809</v>
      </c>
      <c r="G798" s="197"/>
      <c r="H798" s="200">
        <v>1.5</v>
      </c>
      <c r="I798" s="201"/>
      <c r="J798" s="197"/>
      <c r="K798" s="197"/>
      <c r="L798" s="202"/>
      <c r="M798" s="203"/>
      <c r="N798" s="204"/>
      <c r="O798" s="204"/>
      <c r="P798" s="204"/>
      <c r="Q798" s="204"/>
      <c r="R798" s="204"/>
      <c r="S798" s="204"/>
      <c r="T798" s="205"/>
      <c r="AT798" s="206" t="s">
        <v>140</v>
      </c>
      <c r="AU798" s="206" t="s">
        <v>80</v>
      </c>
      <c r="AV798" s="12" t="s">
        <v>80</v>
      </c>
      <c r="AW798" s="12" t="s">
        <v>32</v>
      </c>
      <c r="AX798" s="12" t="s">
        <v>70</v>
      </c>
      <c r="AY798" s="206" t="s">
        <v>132</v>
      </c>
    </row>
    <row r="799" spans="2:65" s="11" customFormat="1">
      <c r="B799" s="185"/>
      <c r="C799" s="186"/>
      <c r="D799" s="187" t="s">
        <v>140</v>
      </c>
      <c r="E799" s="188" t="s">
        <v>1</v>
      </c>
      <c r="F799" s="189" t="s">
        <v>379</v>
      </c>
      <c r="G799" s="186"/>
      <c r="H799" s="188" t="s">
        <v>1</v>
      </c>
      <c r="I799" s="190"/>
      <c r="J799" s="186"/>
      <c r="K799" s="186"/>
      <c r="L799" s="191"/>
      <c r="M799" s="192"/>
      <c r="N799" s="193"/>
      <c r="O799" s="193"/>
      <c r="P799" s="193"/>
      <c r="Q799" s="193"/>
      <c r="R799" s="193"/>
      <c r="S799" s="193"/>
      <c r="T799" s="194"/>
      <c r="AT799" s="195" t="s">
        <v>140</v>
      </c>
      <c r="AU799" s="195" t="s">
        <v>80</v>
      </c>
      <c r="AV799" s="11" t="s">
        <v>78</v>
      </c>
      <c r="AW799" s="11" t="s">
        <v>32</v>
      </c>
      <c r="AX799" s="11" t="s">
        <v>70</v>
      </c>
      <c r="AY799" s="195" t="s">
        <v>132</v>
      </c>
    </row>
    <row r="800" spans="2:65" s="12" customFormat="1">
      <c r="B800" s="196"/>
      <c r="C800" s="197"/>
      <c r="D800" s="187" t="s">
        <v>140</v>
      </c>
      <c r="E800" s="198" t="s">
        <v>1</v>
      </c>
      <c r="F800" s="199" t="s">
        <v>809</v>
      </c>
      <c r="G800" s="197"/>
      <c r="H800" s="200">
        <v>1.5</v>
      </c>
      <c r="I800" s="201"/>
      <c r="J800" s="197"/>
      <c r="K800" s="197"/>
      <c r="L800" s="202"/>
      <c r="M800" s="203"/>
      <c r="N800" s="204"/>
      <c r="O800" s="204"/>
      <c r="P800" s="204"/>
      <c r="Q800" s="204"/>
      <c r="R800" s="204"/>
      <c r="S800" s="204"/>
      <c r="T800" s="205"/>
      <c r="AT800" s="206" t="s">
        <v>140</v>
      </c>
      <c r="AU800" s="206" t="s">
        <v>80</v>
      </c>
      <c r="AV800" s="12" t="s">
        <v>80</v>
      </c>
      <c r="AW800" s="12" t="s">
        <v>32</v>
      </c>
      <c r="AX800" s="12" t="s">
        <v>70</v>
      </c>
      <c r="AY800" s="206" t="s">
        <v>132</v>
      </c>
    </row>
    <row r="801" spans="2:65" s="11" customFormat="1">
      <c r="B801" s="185"/>
      <c r="C801" s="186"/>
      <c r="D801" s="187" t="s">
        <v>140</v>
      </c>
      <c r="E801" s="188" t="s">
        <v>1</v>
      </c>
      <c r="F801" s="189" t="s">
        <v>385</v>
      </c>
      <c r="G801" s="186"/>
      <c r="H801" s="188" t="s">
        <v>1</v>
      </c>
      <c r="I801" s="190"/>
      <c r="J801" s="186"/>
      <c r="K801" s="186"/>
      <c r="L801" s="191"/>
      <c r="M801" s="192"/>
      <c r="N801" s="193"/>
      <c r="O801" s="193"/>
      <c r="P801" s="193"/>
      <c r="Q801" s="193"/>
      <c r="R801" s="193"/>
      <c r="S801" s="193"/>
      <c r="T801" s="194"/>
      <c r="AT801" s="195" t="s">
        <v>140</v>
      </c>
      <c r="AU801" s="195" t="s">
        <v>80</v>
      </c>
      <c r="AV801" s="11" t="s">
        <v>78</v>
      </c>
      <c r="AW801" s="11" t="s">
        <v>32</v>
      </c>
      <c r="AX801" s="11" t="s">
        <v>70</v>
      </c>
      <c r="AY801" s="195" t="s">
        <v>132</v>
      </c>
    </row>
    <row r="802" spans="2:65" s="12" customFormat="1">
      <c r="B802" s="196"/>
      <c r="C802" s="197"/>
      <c r="D802" s="187" t="s">
        <v>140</v>
      </c>
      <c r="E802" s="198" t="s">
        <v>1</v>
      </c>
      <c r="F802" s="199" t="s">
        <v>809</v>
      </c>
      <c r="G802" s="197"/>
      <c r="H802" s="200">
        <v>1.5</v>
      </c>
      <c r="I802" s="201"/>
      <c r="J802" s="197"/>
      <c r="K802" s="197"/>
      <c r="L802" s="202"/>
      <c r="M802" s="203"/>
      <c r="N802" s="204"/>
      <c r="O802" s="204"/>
      <c r="P802" s="204"/>
      <c r="Q802" s="204"/>
      <c r="R802" s="204"/>
      <c r="S802" s="204"/>
      <c r="T802" s="205"/>
      <c r="AT802" s="206" t="s">
        <v>140</v>
      </c>
      <c r="AU802" s="206" t="s">
        <v>80</v>
      </c>
      <c r="AV802" s="12" t="s">
        <v>80</v>
      </c>
      <c r="AW802" s="12" t="s">
        <v>32</v>
      </c>
      <c r="AX802" s="12" t="s">
        <v>70</v>
      </c>
      <c r="AY802" s="206" t="s">
        <v>132</v>
      </c>
    </row>
    <row r="803" spans="2:65" s="13" customFormat="1">
      <c r="B803" s="207"/>
      <c r="C803" s="208"/>
      <c r="D803" s="187" t="s">
        <v>140</v>
      </c>
      <c r="E803" s="209" t="s">
        <v>1</v>
      </c>
      <c r="F803" s="210" t="s">
        <v>143</v>
      </c>
      <c r="G803" s="208"/>
      <c r="H803" s="211">
        <v>4.5</v>
      </c>
      <c r="I803" s="212"/>
      <c r="J803" s="208"/>
      <c r="K803" s="208"/>
      <c r="L803" s="213"/>
      <c r="M803" s="214"/>
      <c r="N803" s="215"/>
      <c r="O803" s="215"/>
      <c r="P803" s="215"/>
      <c r="Q803" s="215"/>
      <c r="R803" s="215"/>
      <c r="S803" s="215"/>
      <c r="T803" s="216"/>
      <c r="AT803" s="217" t="s">
        <v>140</v>
      </c>
      <c r="AU803" s="217" t="s">
        <v>80</v>
      </c>
      <c r="AV803" s="13" t="s">
        <v>138</v>
      </c>
      <c r="AW803" s="13" t="s">
        <v>32</v>
      </c>
      <c r="AX803" s="13" t="s">
        <v>78</v>
      </c>
      <c r="AY803" s="217" t="s">
        <v>132</v>
      </c>
    </row>
    <row r="804" spans="2:65" s="1" customFormat="1" ht="16.5" customHeight="1">
      <c r="B804" s="33"/>
      <c r="C804" s="173" t="s">
        <v>873</v>
      </c>
      <c r="D804" s="173" t="s">
        <v>133</v>
      </c>
      <c r="E804" s="174" t="s">
        <v>874</v>
      </c>
      <c r="F804" s="175" t="s">
        <v>875</v>
      </c>
      <c r="G804" s="176" t="s">
        <v>228</v>
      </c>
      <c r="H804" s="177">
        <v>63</v>
      </c>
      <c r="I804" s="178"/>
      <c r="J804" s="179">
        <f>ROUND(I804*H804,2)</f>
        <v>0</v>
      </c>
      <c r="K804" s="175" t="s">
        <v>137</v>
      </c>
      <c r="L804" s="37"/>
      <c r="M804" s="180" t="s">
        <v>1</v>
      </c>
      <c r="N804" s="181" t="s">
        <v>41</v>
      </c>
      <c r="O804" s="59"/>
      <c r="P804" s="182">
        <f>O804*H804</f>
        <v>0</v>
      </c>
      <c r="Q804" s="182">
        <v>2.8600000000000001E-3</v>
      </c>
      <c r="R804" s="182">
        <f>Q804*H804</f>
        <v>0.18018000000000001</v>
      </c>
      <c r="S804" s="182">
        <v>0</v>
      </c>
      <c r="T804" s="183">
        <f>S804*H804</f>
        <v>0</v>
      </c>
      <c r="AR804" s="16" t="s">
        <v>248</v>
      </c>
      <c r="AT804" s="16" t="s">
        <v>133</v>
      </c>
      <c r="AU804" s="16" t="s">
        <v>80</v>
      </c>
      <c r="AY804" s="16" t="s">
        <v>132</v>
      </c>
      <c r="BE804" s="184">
        <f>IF(N804="základní",J804,0)</f>
        <v>0</v>
      </c>
      <c r="BF804" s="184">
        <f>IF(N804="snížená",J804,0)</f>
        <v>0</v>
      </c>
      <c r="BG804" s="184">
        <f>IF(N804="zákl. přenesená",J804,0)</f>
        <v>0</v>
      </c>
      <c r="BH804" s="184">
        <f>IF(N804="sníž. přenesená",J804,0)</f>
        <v>0</v>
      </c>
      <c r="BI804" s="184">
        <f>IF(N804="nulová",J804,0)</f>
        <v>0</v>
      </c>
      <c r="BJ804" s="16" t="s">
        <v>78</v>
      </c>
      <c r="BK804" s="184">
        <f>ROUND(I804*H804,2)</f>
        <v>0</v>
      </c>
      <c r="BL804" s="16" t="s">
        <v>248</v>
      </c>
      <c r="BM804" s="16" t="s">
        <v>876</v>
      </c>
    </row>
    <row r="805" spans="2:65" s="11" customFormat="1">
      <c r="B805" s="185"/>
      <c r="C805" s="186"/>
      <c r="D805" s="187" t="s">
        <v>140</v>
      </c>
      <c r="E805" s="188" t="s">
        <v>1</v>
      </c>
      <c r="F805" s="189" t="s">
        <v>800</v>
      </c>
      <c r="G805" s="186"/>
      <c r="H805" s="188" t="s">
        <v>1</v>
      </c>
      <c r="I805" s="190"/>
      <c r="J805" s="186"/>
      <c r="K805" s="186"/>
      <c r="L805" s="191"/>
      <c r="M805" s="192"/>
      <c r="N805" s="193"/>
      <c r="O805" s="193"/>
      <c r="P805" s="193"/>
      <c r="Q805" s="193"/>
      <c r="R805" s="193"/>
      <c r="S805" s="193"/>
      <c r="T805" s="194"/>
      <c r="AT805" s="195" t="s">
        <v>140</v>
      </c>
      <c r="AU805" s="195" t="s">
        <v>80</v>
      </c>
      <c r="AV805" s="11" t="s">
        <v>78</v>
      </c>
      <c r="AW805" s="11" t="s">
        <v>32</v>
      </c>
      <c r="AX805" s="11" t="s">
        <v>70</v>
      </c>
      <c r="AY805" s="195" t="s">
        <v>132</v>
      </c>
    </row>
    <row r="806" spans="2:65" s="12" customFormat="1">
      <c r="B806" s="196"/>
      <c r="C806" s="197"/>
      <c r="D806" s="187" t="s">
        <v>140</v>
      </c>
      <c r="E806" s="198" t="s">
        <v>1</v>
      </c>
      <c r="F806" s="199" t="s">
        <v>808</v>
      </c>
      <c r="G806" s="197"/>
      <c r="H806" s="200">
        <v>63</v>
      </c>
      <c r="I806" s="201"/>
      <c r="J806" s="197"/>
      <c r="K806" s="197"/>
      <c r="L806" s="202"/>
      <c r="M806" s="203"/>
      <c r="N806" s="204"/>
      <c r="O806" s="204"/>
      <c r="P806" s="204"/>
      <c r="Q806" s="204"/>
      <c r="R806" s="204"/>
      <c r="S806" s="204"/>
      <c r="T806" s="205"/>
      <c r="AT806" s="206" t="s">
        <v>140</v>
      </c>
      <c r="AU806" s="206" t="s">
        <v>80</v>
      </c>
      <c r="AV806" s="12" t="s">
        <v>80</v>
      </c>
      <c r="AW806" s="12" t="s">
        <v>32</v>
      </c>
      <c r="AX806" s="12" t="s">
        <v>70</v>
      </c>
      <c r="AY806" s="206" t="s">
        <v>132</v>
      </c>
    </row>
    <row r="807" spans="2:65" s="13" customFormat="1">
      <c r="B807" s="207"/>
      <c r="C807" s="208"/>
      <c r="D807" s="187" t="s">
        <v>140</v>
      </c>
      <c r="E807" s="209" t="s">
        <v>1</v>
      </c>
      <c r="F807" s="210" t="s">
        <v>143</v>
      </c>
      <c r="G807" s="208"/>
      <c r="H807" s="211">
        <v>63</v>
      </c>
      <c r="I807" s="212"/>
      <c r="J807" s="208"/>
      <c r="K807" s="208"/>
      <c r="L807" s="213"/>
      <c r="M807" s="214"/>
      <c r="N807" s="215"/>
      <c r="O807" s="215"/>
      <c r="P807" s="215"/>
      <c r="Q807" s="215"/>
      <c r="R807" s="215"/>
      <c r="S807" s="215"/>
      <c r="T807" s="216"/>
      <c r="AT807" s="217" t="s">
        <v>140</v>
      </c>
      <c r="AU807" s="217" t="s">
        <v>80</v>
      </c>
      <c r="AV807" s="13" t="s">
        <v>138</v>
      </c>
      <c r="AW807" s="13" t="s">
        <v>32</v>
      </c>
      <c r="AX807" s="13" t="s">
        <v>78</v>
      </c>
      <c r="AY807" s="217" t="s">
        <v>132</v>
      </c>
    </row>
    <row r="808" spans="2:65" s="1" customFormat="1" ht="16.5" customHeight="1">
      <c r="B808" s="33"/>
      <c r="C808" s="173" t="s">
        <v>877</v>
      </c>
      <c r="D808" s="173" t="s">
        <v>133</v>
      </c>
      <c r="E808" s="174" t="s">
        <v>878</v>
      </c>
      <c r="F808" s="175" t="s">
        <v>879</v>
      </c>
      <c r="G808" s="176" t="s">
        <v>681</v>
      </c>
      <c r="H808" s="239"/>
      <c r="I808" s="178"/>
      <c r="J808" s="179">
        <f>ROUND(I808*H808,2)</f>
        <v>0</v>
      </c>
      <c r="K808" s="175" t="s">
        <v>137</v>
      </c>
      <c r="L808" s="37"/>
      <c r="M808" s="180" t="s">
        <v>1</v>
      </c>
      <c r="N808" s="181" t="s">
        <v>41</v>
      </c>
      <c r="O808" s="59"/>
      <c r="P808" s="182">
        <f>O808*H808</f>
        <v>0</v>
      </c>
      <c r="Q808" s="182">
        <v>0</v>
      </c>
      <c r="R808" s="182">
        <f>Q808*H808</f>
        <v>0</v>
      </c>
      <c r="S808" s="182">
        <v>0</v>
      </c>
      <c r="T808" s="183">
        <f>S808*H808</f>
        <v>0</v>
      </c>
      <c r="AR808" s="16" t="s">
        <v>248</v>
      </c>
      <c r="AT808" s="16" t="s">
        <v>133</v>
      </c>
      <c r="AU808" s="16" t="s">
        <v>80</v>
      </c>
      <c r="AY808" s="16" t="s">
        <v>132</v>
      </c>
      <c r="BE808" s="184">
        <f>IF(N808="základní",J808,0)</f>
        <v>0</v>
      </c>
      <c r="BF808" s="184">
        <f>IF(N808="snížená",J808,0)</f>
        <v>0</v>
      </c>
      <c r="BG808" s="184">
        <f>IF(N808="zákl. přenesená",J808,0)</f>
        <v>0</v>
      </c>
      <c r="BH808" s="184">
        <f>IF(N808="sníž. přenesená",J808,0)</f>
        <v>0</v>
      </c>
      <c r="BI808" s="184">
        <f>IF(N808="nulová",J808,0)</f>
        <v>0</v>
      </c>
      <c r="BJ808" s="16" t="s">
        <v>78</v>
      </c>
      <c r="BK808" s="184">
        <f>ROUND(I808*H808,2)</f>
        <v>0</v>
      </c>
      <c r="BL808" s="16" t="s">
        <v>248</v>
      </c>
      <c r="BM808" s="16" t="s">
        <v>880</v>
      </c>
    </row>
    <row r="809" spans="2:65" s="10" customFormat="1" ht="22.95" customHeight="1">
      <c r="B809" s="157"/>
      <c r="C809" s="158"/>
      <c r="D809" s="159" t="s">
        <v>69</v>
      </c>
      <c r="E809" s="171" t="s">
        <v>881</v>
      </c>
      <c r="F809" s="171" t="s">
        <v>1440</v>
      </c>
      <c r="G809" s="158"/>
      <c r="H809" s="158"/>
      <c r="I809" s="161"/>
      <c r="J809" s="172">
        <f>BK809</f>
        <v>0</v>
      </c>
      <c r="K809" s="158"/>
      <c r="L809" s="163"/>
      <c r="M809" s="164"/>
      <c r="N809" s="165"/>
      <c r="O809" s="165"/>
      <c r="P809" s="166">
        <f>SUM(P810:P815)</f>
        <v>0</v>
      </c>
      <c r="Q809" s="165"/>
      <c r="R809" s="166">
        <f>SUM(R810:R815)</f>
        <v>0</v>
      </c>
      <c r="S809" s="165"/>
      <c r="T809" s="167">
        <f>SUM(T810:T815)</f>
        <v>0</v>
      </c>
      <c r="AR809" s="168" t="s">
        <v>80</v>
      </c>
      <c r="AT809" s="169" t="s">
        <v>69</v>
      </c>
      <c r="AU809" s="169" t="s">
        <v>78</v>
      </c>
      <c r="AY809" s="168" t="s">
        <v>132</v>
      </c>
      <c r="BK809" s="170">
        <f>SUM(BK810:BK815)</f>
        <v>0</v>
      </c>
    </row>
    <row r="810" spans="2:65" s="1" customFormat="1" ht="22.5" customHeight="1">
      <c r="B810" s="33"/>
      <c r="C810" s="173" t="s">
        <v>882</v>
      </c>
      <c r="D810" s="173" t="s">
        <v>133</v>
      </c>
      <c r="E810" s="174" t="s">
        <v>883</v>
      </c>
      <c r="F810" s="175" t="s">
        <v>884</v>
      </c>
      <c r="G810" s="176" t="s">
        <v>136</v>
      </c>
      <c r="H810" s="177">
        <v>18.992000000000001</v>
      </c>
      <c r="I810" s="178"/>
      <c r="J810" s="179">
        <f>ROUND(I810*H810,2)</f>
        <v>0</v>
      </c>
      <c r="K810" s="175" t="s">
        <v>1</v>
      </c>
      <c r="L810" s="37"/>
      <c r="M810" s="180" t="s">
        <v>1</v>
      </c>
      <c r="N810" s="181" t="s">
        <v>41</v>
      </c>
      <c r="O810" s="59"/>
      <c r="P810" s="182">
        <f>O810*H810</f>
        <v>0</v>
      </c>
      <c r="Q810" s="182">
        <v>0</v>
      </c>
      <c r="R810" s="182">
        <f>Q810*H810</f>
        <v>0</v>
      </c>
      <c r="S810" s="182">
        <v>0</v>
      </c>
      <c r="T810" s="183">
        <f>S810*H810</f>
        <v>0</v>
      </c>
      <c r="AR810" s="16" t="s">
        <v>248</v>
      </c>
      <c r="AT810" s="16" t="s">
        <v>133</v>
      </c>
      <c r="AU810" s="16" t="s">
        <v>80</v>
      </c>
      <c r="AY810" s="16" t="s">
        <v>132</v>
      </c>
      <c r="BE810" s="184">
        <f>IF(N810="základní",J810,0)</f>
        <v>0</v>
      </c>
      <c r="BF810" s="184">
        <f>IF(N810="snížená",J810,0)</f>
        <v>0</v>
      </c>
      <c r="BG810" s="184">
        <f>IF(N810="zákl. přenesená",J810,0)</f>
        <v>0</v>
      </c>
      <c r="BH810" s="184">
        <f>IF(N810="sníž. přenesená",J810,0)</f>
        <v>0</v>
      </c>
      <c r="BI810" s="184">
        <f>IF(N810="nulová",J810,0)</f>
        <v>0</v>
      </c>
      <c r="BJ810" s="16" t="s">
        <v>78</v>
      </c>
      <c r="BK810" s="184">
        <f>ROUND(I810*H810,2)</f>
        <v>0</v>
      </c>
      <c r="BL810" s="16" t="s">
        <v>248</v>
      </c>
      <c r="BM810" s="16" t="s">
        <v>885</v>
      </c>
    </row>
    <row r="811" spans="2:65" s="1" customFormat="1" ht="22.5" customHeight="1">
      <c r="B811" s="33"/>
      <c r="C811" s="173" t="s">
        <v>886</v>
      </c>
      <c r="D811" s="173" t="s">
        <v>133</v>
      </c>
      <c r="E811" s="174" t="s">
        <v>887</v>
      </c>
      <c r="F811" s="175" t="s">
        <v>888</v>
      </c>
      <c r="G811" s="176" t="s">
        <v>521</v>
      </c>
      <c r="H811" s="177">
        <v>3</v>
      </c>
      <c r="I811" s="178"/>
      <c r="J811" s="179">
        <f>ROUND(I811*H811,2)</f>
        <v>0</v>
      </c>
      <c r="K811" s="175" t="s">
        <v>1</v>
      </c>
      <c r="L811" s="37"/>
      <c r="M811" s="180" t="s">
        <v>1</v>
      </c>
      <c r="N811" s="181" t="s">
        <v>41</v>
      </c>
      <c r="O811" s="59"/>
      <c r="P811" s="182">
        <f>O811*H811</f>
        <v>0</v>
      </c>
      <c r="Q811" s="182">
        <v>0</v>
      </c>
      <c r="R811" s="182">
        <f>Q811*H811</f>
        <v>0</v>
      </c>
      <c r="S811" s="182">
        <v>0</v>
      </c>
      <c r="T811" s="183">
        <f>S811*H811</f>
        <v>0</v>
      </c>
      <c r="AR811" s="16" t="s">
        <v>248</v>
      </c>
      <c r="AT811" s="16" t="s">
        <v>133</v>
      </c>
      <c r="AU811" s="16" t="s">
        <v>80</v>
      </c>
      <c r="AY811" s="16" t="s">
        <v>132</v>
      </c>
      <c r="BE811" s="184">
        <f>IF(N811="základní",J811,0)</f>
        <v>0</v>
      </c>
      <c r="BF811" s="184">
        <f>IF(N811="snížená",J811,0)</f>
        <v>0</v>
      </c>
      <c r="BG811" s="184">
        <f>IF(N811="zákl. přenesená",J811,0)</f>
        <v>0</v>
      </c>
      <c r="BH811" s="184">
        <f>IF(N811="sníž. přenesená",J811,0)</f>
        <v>0</v>
      </c>
      <c r="BI811" s="184">
        <f>IF(N811="nulová",J811,0)</f>
        <v>0</v>
      </c>
      <c r="BJ811" s="16" t="s">
        <v>78</v>
      </c>
      <c r="BK811" s="184">
        <f>ROUND(I811*H811,2)</f>
        <v>0</v>
      </c>
      <c r="BL811" s="16" t="s">
        <v>248</v>
      </c>
      <c r="BM811" s="16" t="s">
        <v>889</v>
      </c>
    </row>
    <row r="812" spans="2:65" s="12" customFormat="1">
      <c r="B812" s="196"/>
      <c r="C812" s="197"/>
      <c r="D812" s="187" t="s">
        <v>140</v>
      </c>
      <c r="E812" s="198" t="s">
        <v>1</v>
      </c>
      <c r="F812" s="199" t="s">
        <v>862</v>
      </c>
      <c r="G812" s="197"/>
      <c r="H812" s="200">
        <v>1</v>
      </c>
      <c r="I812" s="201"/>
      <c r="J812" s="197"/>
      <c r="K812" s="197"/>
      <c r="L812" s="202"/>
      <c r="M812" s="203"/>
      <c r="N812" s="204"/>
      <c r="O812" s="204"/>
      <c r="P812" s="204"/>
      <c r="Q812" s="204"/>
      <c r="R812" s="204"/>
      <c r="S812" s="204"/>
      <c r="T812" s="205"/>
      <c r="AT812" s="206" t="s">
        <v>140</v>
      </c>
      <c r="AU812" s="206" t="s">
        <v>80</v>
      </c>
      <c r="AV812" s="12" t="s">
        <v>80</v>
      </c>
      <c r="AW812" s="12" t="s">
        <v>32</v>
      </c>
      <c r="AX812" s="12" t="s">
        <v>70</v>
      </c>
      <c r="AY812" s="206" t="s">
        <v>132</v>
      </c>
    </row>
    <row r="813" spans="2:65" s="12" customFormat="1">
      <c r="B813" s="196"/>
      <c r="C813" s="197"/>
      <c r="D813" s="187" t="s">
        <v>140</v>
      </c>
      <c r="E813" s="198" t="s">
        <v>1</v>
      </c>
      <c r="F813" s="199" t="s">
        <v>863</v>
      </c>
      <c r="G813" s="197"/>
      <c r="H813" s="200">
        <v>1</v>
      </c>
      <c r="I813" s="201"/>
      <c r="J813" s="197"/>
      <c r="K813" s="197"/>
      <c r="L813" s="202"/>
      <c r="M813" s="203"/>
      <c r="N813" s="204"/>
      <c r="O813" s="204"/>
      <c r="P813" s="204"/>
      <c r="Q813" s="204"/>
      <c r="R813" s="204"/>
      <c r="S813" s="204"/>
      <c r="T813" s="205"/>
      <c r="AT813" s="206" t="s">
        <v>140</v>
      </c>
      <c r="AU813" s="206" t="s">
        <v>80</v>
      </c>
      <c r="AV813" s="12" t="s">
        <v>80</v>
      </c>
      <c r="AW813" s="12" t="s">
        <v>32</v>
      </c>
      <c r="AX813" s="12" t="s">
        <v>70</v>
      </c>
      <c r="AY813" s="206" t="s">
        <v>132</v>
      </c>
    </row>
    <row r="814" spans="2:65" s="12" customFormat="1">
      <c r="B814" s="196"/>
      <c r="C814" s="197"/>
      <c r="D814" s="187" t="s">
        <v>140</v>
      </c>
      <c r="E814" s="198" t="s">
        <v>1</v>
      </c>
      <c r="F814" s="199" t="s">
        <v>890</v>
      </c>
      <c r="G814" s="197"/>
      <c r="H814" s="200">
        <v>1</v>
      </c>
      <c r="I814" s="201"/>
      <c r="J814" s="197"/>
      <c r="K814" s="197"/>
      <c r="L814" s="202"/>
      <c r="M814" s="203"/>
      <c r="N814" s="204"/>
      <c r="O814" s="204"/>
      <c r="P814" s="204"/>
      <c r="Q814" s="204"/>
      <c r="R814" s="204"/>
      <c r="S814" s="204"/>
      <c r="T814" s="205"/>
      <c r="AT814" s="206" t="s">
        <v>140</v>
      </c>
      <c r="AU814" s="206" t="s">
        <v>80</v>
      </c>
      <c r="AV814" s="12" t="s">
        <v>80</v>
      </c>
      <c r="AW814" s="12" t="s">
        <v>32</v>
      </c>
      <c r="AX814" s="12" t="s">
        <v>70</v>
      </c>
      <c r="AY814" s="206" t="s">
        <v>132</v>
      </c>
    </row>
    <row r="815" spans="2:65" s="13" customFormat="1">
      <c r="B815" s="207"/>
      <c r="C815" s="208"/>
      <c r="D815" s="187" t="s">
        <v>140</v>
      </c>
      <c r="E815" s="209" t="s">
        <v>1</v>
      </c>
      <c r="F815" s="210" t="s">
        <v>143</v>
      </c>
      <c r="G815" s="208"/>
      <c r="H815" s="211">
        <v>3</v>
      </c>
      <c r="I815" s="212"/>
      <c r="J815" s="208"/>
      <c r="K815" s="208"/>
      <c r="L815" s="213"/>
      <c r="M815" s="214"/>
      <c r="N815" s="215"/>
      <c r="O815" s="215"/>
      <c r="P815" s="215"/>
      <c r="Q815" s="215"/>
      <c r="R815" s="215"/>
      <c r="S815" s="215"/>
      <c r="T815" s="216"/>
      <c r="AT815" s="217" t="s">
        <v>140</v>
      </c>
      <c r="AU815" s="217" t="s">
        <v>80</v>
      </c>
      <c r="AV815" s="13" t="s">
        <v>138</v>
      </c>
      <c r="AW815" s="13" t="s">
        <v>32</v>
      </c>
      <c r="AX815" s="13" t="s">
        <v>78</v>
      </c>
      <c r="AY815" s="217" t="s">
        <v>132</v>
      </c>
    </row>
    <row r="816" spans="2:65" s="10" customFormat="1" ht="22.95" customHeight="1">
      <c r="B816" s="157"/>
      <c r="C816" s="158"/>
      <c r="D816" s="159" t="s">
        <v>69</v>
      </c>
      <c r="E816" s="171" t="s">
        <v>891</v>
      </c>
      <c r="F816" s="171" t="s">
        <v>1441</v>
      </c>
      <c r="G816" s="158"/>
      <c r="H816" s="158"/>
      <c r="I816" s="161"/>
      <c r="J816" s="172">
        <f>BK816</f>
        <v>0</v>
      </c>
      <c r="K816" s="158"/>
      <c r="L816" s="163"/>
      <c r="M816" s="164"/>
      <c r="N816" s="165"/>
      <c r="O816" s="165"/>
      <c r="P816" s="166">
        <f>SUM(P817:P833)</f>
        <v>0</v>
      </c>
      <c r="Q816" s="165"/>
      <c r="R816" s="166">
        <f>SUM(R817:R833)</f>
        <v>0.25063833999999996</v>
      </c>
      <c r="S816" s="165"/>
      <c r="T816" s="167">
        <f>SUM(T817:T833)</f>
        <v>0</v>
      </c>
      <c r="AR816" s="168" t="s">
        <v>80</v>
      </c>
      <c r="AT816" s="169" t="s">
        <v>69</v>
      </c>
      <c r="AU816" s="169" t="s">
        <v>78</v>
      </c>
      <c r="AY816" s="168" t="s">
        <v>132</v>
      </c>
      <c r="BK816" s="170">
        <f>SUM(BK817:BK833)</f>
        <v>0</v>
      </c>
    </row>
    <row r="817" spans="2:65" s="1" customFormat="1" ht="16.5" customHeight="1">
      <c r="B817" s="33"/>
      <c r="C817" s="173" t="s">
        <v>892</v>
      </c>
      <c r="D817" s="173" t="s">
        <v>133</v>
      </c>
      <c r="E817" s="174" t="s">
        <v>893</v>
      </c>
      <c r="F817" s="175" t="s">
        <v>894</v>
      </c>
      <c r="G817" s="176" t="s">
        <v>136</v>
      </c>
      <c r="H817" s="177">
        <v>8.4179999999999993</v>
      </c>
      <c r="I817" s="178"/>
      <c r="J817" s="179">
        <f>ROUND(I817*H817,2)</f>
        <v>0</v>
      </c>
      <c r="K817" s="175" t="s">
        <v>137</v>
      </c>
      <c r="L817" s="37"/>
      <c r="M817" s="180" t="s">
        <v>1</v>
      </c>
      <c r="N817" s="181" t="s">
        <v>41</v>
      </c>
      <c r="O817" s="59"/>
      <c r="P817" s="182">
        <f>O817*H817</f>
        <v>0</v>
      </c>
      <c r="Q817" s="182">
        <v>2.9999999999999997E-4</v>
      </c>
      <c r="R817" s="182">
        <f>Q817*H817</f>
        <v>2.5253999999999997E-3</v>
      </c>
      <c r="S817" s="182">
        <v>0</v>
      </c>
      <c r="T817" s="183">
        <f>S817*H817</f>
        <v>0</v>
      </c>
      <c r="AR817" s="16" t="s">
        <v>248</v>
      </c>
      <c r="AT817" s="16" t="s">
        <v>133</v>
      </c>
      <c r="AU817" s="16" t="s">
        <v>80</v>
      </c>
      <c r="AY817" s="16" t="s">
        <v>132</v>
      </c>
      <c r="BE817" s="184">
        <f>IF(N817="základní",J817,0)</f>
        <v>0</v>
      </c>
      <c r="BF817" s="184">
        <f>IF(N817="snížená",J817,0)</f>
        <v>0</v>
      </c>
      <c r="BG817" s="184">
        <f>IF(N817="zákl. přenesená",J817,0)</f>
        <v>0</v>
      </c>
      <c r="BH817" s="184">
        <f>IF(N817="sníž. přenesená",J817,0)</f>
        <v>0</v>
      </c>
      <c r="BI817" s="184">
        <f>IF(N817="nulová",J817,0)</f>
        <v>0</v>
      </c>
      <c r="BJ817" s="16" t="s">
        <v>78</v>
      </c>
      <c r="BK817" s="184">
        <f>ROUND(I817*H817,2)</f>
        <v>0</v>
      </c>
      <c r="BL817" s="16" t="s">
        <v>248</v>
      </c>
      <c r="BM817" s="16" t="s">
        <v>895</v>
      </c>
    </row>
    <row r="818" spans="2:65" s="1" customFormat="1" ht="16.5" customHeight="1">
      <c r="B818" s="33"/>
      <c r="C818" s="173" t="s">
        <v>896</v>
      </c>
      <c r="D818" s="173" t="s">
        <v>133</v>
      </c>
      <c r="E818" s="174" t="s">
        <v>897</v>
      </c>
      <c r="F818" s="175" t="s">
        <v>898</v>
      </c>
      <c r="G818" s="176" t="s">
        <v>228</v>
      </c>
      <c r="H818" s="177">
        <v>8.15</v>
      </c>
      <c r="I818" s="178"/>
      <c r="J818" s="179">
        <f>ROUND(I818*H818,2)</f>
        <v>0</v>
      </c>
      <c r="K818" s="175" t="s">
        <v>137</v>
      </c>
      <c r="L818" s="37"/>
      <c r="M818" s="180" t="s">
        <v>1</v>
      </c>
      <c r="N818" s="181" t="s">
        <v>41</v>
      </c>
      <c r="O818" s="59"/>
      <c r="P818" s="182">
        <f>O818*H818</f>
        <v>0</v>
      </c>
      <c r="Q818" s="182">
        <v>5.8E-4</v>
      </c>
      <c r="R818" s="182">
        <f>Q818*H818</f>
        <v>4.7270000000000003E-3</v>
      </c>
      <c r="S818" s="182">
        <v>0</v>
      </c>
      <c r="T818" s="183">
        <f>S818*H818</f>
        <v>0</v>
      </c>
      <c r="AR818" s="16" t="s">
        <v>248</v>
      </c>
      <c r="AT818" s="16" t="s">
        <v>133</v>
      </c>
      <c r="AU818" s="16" t="s">
        <v>80</v>
      </c>
      <c r="AY818" s="16" t="s">
        <v>132</v>
      </c>
      <c r="BE818" s="184">
        <f>IF(N818="základní",J818,0)</f>
        <v>0</v>
      </c>
      <c r="BF818" s="184">
        <f>IF(N818="snížená",J818,0)</f>
        <v>0</v>
      </c>
      <c r="BG818" s="184">
        <f>IF(N818="zákl. přenesená",J818,0)</f>
        <v>0</v>
      </c>
      <c r="BH818" s="184">
        <f>IF(N818="sníž. přenesená",J818,0)</f>
        <v>0</v>
      </c>
      <c r="BI818" s="184">
        <f>IF(N818="nulová",J818,0)</f>
        <v>0</v>
      </c>
      <c r="BJ818" s="16" t="s">
        <v>78</v>
      </c>
      <c r="BK818" s="184">
        <f>ROUND(I818*H818,2)</f>
        <v>0</v>
      </c>
      <c r="BL818" s="16" t="s">
        <v>248</v>
      </c>
      <c r="BM818" s="16" t="s">
        <v>899</v>
      </c>
    </row>
    <row r="819" spans="2:65" s="11" customFormat="1">
      <c r="B819" s="185"/>
      <c r="C819" s="186"/>
      <c r="D819" s="187" t="s">
        <v>140</v>
      </c>
      <c r="E819" s="188" t="s">
        <v>1</v>
      </c>
      <c r="F819" s="189" t="s">
        <v>507</v>
      </c>
      <c r="G819" s="186"/>
      <c r="H819" s="188" t="s">
        <v>1</v>
      </c>
      <c r="I819" s="190"/>
      <c r="J819" s="186"/>
      <c r="K819" s="186"/>
      <c r="L819" s="191"/>
      <c r="M819" s="192"/>
      <c r="N819" s="193"/>
      <c r="O819" s="193"/>
      <c r="P819" s="193"/>
      <c r="Q819" s="193"/>
      <c r="R819" s="193"/>
      <c r="S819" s="193"/>
      <c r="T819" s="194"/>
      <c r="AT819" s="195" t="s">
        <v>140</v>
      </c>
      <c r="AU819" s="195" t="s">
        <v>80</v>
      </c>
      <c r="AV819" s="11" t="s">
        <v>78</v>
      </c>
      <c r="AW819" s="11" t="s">
        <v>32</v>
      </c>
      <c r="AX819" s="11" t="s">
        <v>70</v>
      </c>
      <c r="AY819" s="195" t="s">
        <v>132</v>
      </c>
    </row>
    <row r="820" spans="2:65" s="12" customFormat="1">
      <c r="B820" s="196"/>
      <c r="C820" s="197"/>
      <c r="D820" s="187" t="s">
        <v>140</v>
      </c>
      <c r="E820" s="198" t="s">
        <v>1</v>
      </c>
      <c r="F820" s="199" t="s">
        <v>605</v>
      </c>
      <c r="G820" s="197"/>
      <c r="H820" s="200">
        <v>4.3</v>
      </c>
      <c r="I820" s="201"/>
      <c r="J820" s="197"/>
      <c r="K820" s="197"/>
      <c r="L820" s="202"/>
      <c r="M820" s="203"/>
      <c r="N820" s="204"/>
      <c r="O820" s="204"/>
      <c r="P820" s="204"/>
      <c r="Q820" s="204"/>
      <c r="R820" s="204"/>
      <c r="S820" s="204"/>
      <c r="T820" s="205"/>
      <c r="AT820" s="206" t="s">
        <v>140</v>
      </c>
      <c r="AU820" s="206" t="s">
        <v>80</v>
      </c>
      <c r="AV820" s="12" t="s">
        <v>80</v>
      </c>
      <c r="AW820" s="12" t="s">
        <v>32</v>
      </c>
      <c r="AX820" s="12" t="s">
        <v>70</v>
      </c>
      <c r="AY820" s="206" t="s">
        <v>132</v>
      </c>
    </row>
    <row r="821" spans="2:65" s="12" customFormat="1">
      <c r="B821" s="196"/>
      <c r="C821" s="197"/>
      <c r="D821" s="187" t="s">
        <v>140</v>
      </c>
      <c r="E821" s="198" t="s">
        <v>1</v>
      </c>
      <c r="F821" s="199" t="s">
        <v>606</v>
      </c>
      <c r="G821" s="197"/>
      <c r="H821" s="200">
        <v>3.85</v>
      </c>
      <c r="I821" s="201"/>
      <c r="J821" s="197"/>
      <c r="K821" s="197"/>
      <c r="L821" s="202"/>
      <c r="M821" s="203"/>
      <c r="N821" s="204"/>
      <c r="O821" s="204"/>
      <c r="P821" s="204"/>
      <c r="Q821" s="204"/>
      <c r="R821" s="204"/>
      <c r="S821" s="204"/>
      <c r="T821" s="205"/>
      <c r="AT821" s="206" t="s">
        <v>140</v>
      </c>
      <c r="AU821" s="206" t="s">
        <v>80</v>
      </c>
      <c r="AV821" s="12" t="s">
        <v>80</v>
      </c>
      <c r="AW821" s="12" t="s">
        <v>32</v>
      </c>
      <c r="AX821" s="12" t="s">
        <v>70</v>
      </c>
      <c r="AY821" s="206" t="s">
        <v>132</v>
      </c>
    </row>
    <row r="822" spans="2:65" s="13" customFormat="1">
      <c r="B822" s="207"/>
      <c r="C822" s="208"/>
      <c r="D822" s="187" t="s">
        <v>140</v>
      </c>
      <c r="E822" s="209" t="s">
        <v>1</v>
      </c>
      <c r="F822" s="210" t="s">
        <v>143</v>
      </c>
      <c r="G822" s="208"/>
      <c r="H822" s="211">
        <v>8.15</v>
      </c>
      <c r="I822" s="212"/>
      <c r="J822" s="208"/>
      <c r="K822" s="208"/>
      <c r="L822" s="213"/>
      <c r="M822" s="214"/>
      <c r="N822" s="215"/>
      <c r="O822" s="215"/>
      <c r="P822" s="215"/>
      <c r="Q822" s="215"/>
      <c r="R822" s="215"/>
      <c r="S822" s="215"/>
      <c r="T822" s="216"/>
      <c r="AT822" s="217" t="s">
        <v>140</v>
      </c>
      <c r="AU822" s="217" t="s">
        <v>80</v>
      </c>
      <c r="AV822" s="13" t="s">
        <v>138</v>
      </c>
      <c r="AW822" s="13" t="s">
        <v>32</v>
      </c>
      <c r="AX822" s="13" t="s">
        <v>78</v>
      </c>
      <c r="AY822" s="217" t="s">
        <v>132</v>
      </c>
    </row>
    <row r="823" spans="2:65" s="1" customFormat="1" ht="16.5" customHeight="1">
      <c r="B823" s="33"/>
      <c r="C823" s="218" t="s">
        <v>900</v>
      </c>
      <c r="D823" s="218" t="s">
        <v>180</v>
      </c>
      <c r="E823" s="219" t="s">
        <v>901</v>
      </c>
      <c r="F823" s="220" t="s">
        <v>902</v>
      </c>
      <c r="G823" s="221" t="s">
        <v>521</v>
      </c>
      <c r="H823" s="222">
        <v>33.957999999999998</v>
      </c>
      <c r="I823" s="223"/>
      <c r="J823" s="224">
        <f>ROUND(I823*H823,2)</f>
        <v>0</v>
      </c>
      <c r="K823" s="220" t="s">
        <v>137</v>
      </c>
      <c r="L823" s="225"/>
      <c r="M823" s="226" t="s">
        <v>1</v>
      </c>
      <c r="N823" s="227" t="s">
        <v>41</v>
      </c>
      <c r="O823" s="59"/>
      <c r="P823" s="182">
        <f>O823*H823</f>
        <v>0</v>
      </c>
      <c r="Q823" s="182">
        <v>4.4999999999999999E-4</v>
      </c>
      <c r="R823" s="182">
        <f>Q823*H823</f>
        <v>1.5281099999999999E-2</v>
      </c>
      <c r="S823" s="182">
        <v>0</v>
      </c>
      <c r="T823" s="183">
        <f>S823*H823</f>
        <v>0</v>
      </c>
      <c r="AR823" s="16" t="s">
        <v>410</v>
      </c>
      <c r="AT823" s="16" t="s">
        <v>180</v>
      </c>
      <c r="AU823" s="16" t="s">
        <v>80</v>
      </c>
      <c r="AY823" s="16" t="s">
        <v>132</v>
      </c>
      <c r="BE823" s="184">
        <f>IF(N823="základní",J823,0)</f>
        <v>0</v>
      </c>
      <c r="BF823" s="184">
        <f>IF(N823="snížená",J823,0)</f>
        <v>0</v>
      </c>
      <c r="BG823" s="184">
        <f>IF(N823="zákl. přenesená",J823,0)</f>
        <v>0</v>
      </c>
      <c r="BH823" s="184">
        <f>IF(N823="sníž. přenesená",J823,0)</f>
        <v>0</v>
      </c>
      <c r="BI823" s="184">
        <f>IF(N823="nulová",J823,0)</f>
        <v>0</v>
      </c>
      <c r="BJ823" s="16" t="s">
        <v>78</v>
      </c>
      <c r="BK823" s="184">
        <f>ROUND(I823*H823,2)</f>
        <v>0</v>
      </c>
      <c r="BL823" s="16" t="s">
        <v>248</v>
      </c>
      <c r="BM823" s="16" t="s">
        <v>903</v>
      </c>
    </row>
    <row r="824" spans="2:65" s="12" customFormat="1">
      <c r="B824" s="196"/>
      <c r="C824" s="197"/>
      <c r="D824" s="187" t="s">
        <v>140</v>
      </c>
      <c r="E824" s="198" t="s">
        <v>1</v>
      </c>
      <c r="F824" s="199" t="s">
        <v>904</v>
      </c>
      <c r="G824" s="197"/>
      <c r="H824" s="200">
        <v>33.957999999999998</v>
      </c>
      <c r="I824" s="201"/>
      <c r="J824" s="197"/>
      <c r="K824" s="197"/>
      <c r="L824" s="202"/>
      <c r="M824" s="203"/>
      <c r="N824" s="204"/>
      <c r="O824" s="204"/>
      <c r="P824" s="204"/>
      <c r="Q824" s="204"/>
      <c r="R824" s="204"/>
      <c r="S824" s="204"/>
      <c r="T824" s="205"/>
      <c r="AT824" s="206" t="s">
        <v>140</v>
      </c>
      <c r="AU824" s="206" t="s">
        <v>80</v>
      </c>
      <c r="AV824" s="12" t="s">
        <v>80</v>
      </c>
      <c r="AW824" s="12" t="s">
        <v>32</v>
      </c>
      <c r="AX824" s="12" t="s">
        <v>70</v>
      </c>
      <c r="AY824" s="206" t="s">
        <v>132</v>
      </c>
    </row>
    <row r="825" spans="2:65" s="13" customFormat="1">
      <c r="B825" s="207"/>
      <c r="C825" s="208"/>
      <c r="D825" s="187" t="s">
        <v>140</v>
      </c>
      <c r="E825" s="209" t="s">
        <v>1</v>
      </c>
      <c r="F825" s="210" t="s">
        <v>143</v>
      </c>
      <c r="G825" s="208"/>
      <c r="H825" s="211">
        <v>33.957999999999998</v>
      </c>
      <c r="I825" s="212"/>
      <c r="J825" s="208"/>
      <c r="K825" s="208"/>
      <c r="L825" s="213"/>
      <c r="M825" s="214"/>
      <c r="N825" s="215"/>
      <c r="O825" s="215"/>
      <c r="P825" s="215"/>
      <c r="Q825" s="215"/>
      <c r="R825" s="215"/>
      <c r="S825" s="215"/>
      <c r="T825" s="216"/>
      <c r="AT825" s="217" t="s">
        <v>140</v>
      </c>
      <c r="AU825" s="217" t="s">
        <v>80</v>
      </c>
      <c r="AV825" s="13" t="s">
        <v>138</v>
      </c>
      <c r="AW825" s="13" t="s">
        <v>32</v>
      </c>
      <c r="AX825" s="13" t="s">
        <v>78</v>
      </c>
      <c r="AY825" s="217" t="s">
        <v>132</v>
      </c>
    </row>
    <row r="826" spans="2:65" s="1" customFormat="1" ht="16.5" customHeight="1">
      <c r="B826" s="33"/>
      <c r="C826" s="173" t="s">
        <v>905</v>
      </c>
      <c r="D826" s="173" t="s">
        <v>133</v>
      </c>
      <c r="E826" s="174" t="s">
        <v>906</v>
      </c>
      <c r="F826" s="175" t="s">
        <v>907</v>
      </c>
      <c r="G826" s="176" t="s">
        <v>136</v>
      </c>
      <c r="H826" s="177">
        <v>8.4179999999999993</v>
      </c>
      <c r="I826" s="178"/>
      <c r="J826" s="179">
        <f>ROUND(I826*H826,2)</f>
        <v>0</v>
      </c>
      <c r="K826" s="175" t="s">
        <v>137</v>
      </c>
      <c r="L826" s="37"/>
      <c r="M826" s="180" t="s">
        <v>1</v>
      </c>
      <c r="N826" s="181" t="s">
        <v>41</v>
      </c>
      <c r="O826" s="59"/>
      <c r="P826" s="182">
        <f>O826*H826</f>
        <v>0</v>
      </c>
      <c r="Q826" s="182">
        <v>5.8799999999999998E-3</v>
      </c>
      <c r="R826" s="182">
        <f>Q826*H826</f>
        <v>4.9497839999999994E-2</v>
      </c>
      <c r="S826" s="182">
        <v>0</v>
      </c>
      <c r="T826" s="183">
        <f>S826*H826</f>
        <v>0</v>
      </c>
      <c r="AR826" s="16" t="s">
        <v>248</v>
      </c>
      <c r="AT826" s="16" t="s">
        <v>133</v>
      </c>
      <c r="AU826" s="16" t="s">
        <v>80</v>
      </c>
      <c r="AY826" s="16" t="s">
        <v>132</v>
      </c>
      <c r="BE826" s="184">
        <f>IF(N826="základní",J826,0)</f>
        <v>0</v>
      </c>
      <c r="BF826" s="184">
        <f>IF(N826="snížená",J826,0)</f>
        <v>0</v>
      </c>
      <c r="BG826" s="184">
        <f>IF(N826="zákl. přenesená",J826,0)</f>
        <v>0</v>
      </c>
      <c r="BH826" s="184">
        <f>IF(N826="sníž. přenesená",J826,0)</f>
        <v>0</v>
      </c>
      <c r="BI826" s="184">
        <f>IF(N826="nulová",J826,0)</f>
        <v>0</v>
      </c>
      <c r="BJ826" s="16" t="s">
        <v>78</v>
      </c>
      <c r="BK826" s="184">
        <f>ROUND(I826*H826,2)</f>
        <v>0</v>
      </c>
      <c r="BL826" s="16" t="s">
        <v>248</v>
      </c>
      <c r="BM826" s="16" t="s">
        <v>908</v>
      </c>
    </row>
    <row r="827" spans="2:65" s="11" customFormat="1">
      <c r="B827" s="185"/>
      <c r="C827" s="186"/>
      <c r="D827" s="187" t="s">
        <v>140</v>
      </c>
      <c r="E827" s="188" t="s">
        <v>1</v>
      </c>
      <c r="F827" s="189" t="s">
        <v>507</v>
      </c>
      <c r="G827" s="186"/>
      <c r="H827" s="188" t="s">
        <v>1</v>
      </c>
      <c r="I827" s="190"/>
      <c r="J827" s="186"/>
      <c r="K827" s="186"/>
      <c r="L827" s="191"/>
      <c r="M827" s="192"/>
      <c r="N827" s="193"/>
      <c r="O827" s="193"/>
      <c r="P827" s="193"/>
      <c r="Q827" s="193"/>
      <c r="R827" s="193"/>
      <c r="S827" s="193"/>
      <c r="T827" s="194"/>
      <c r="AT827" s="195" t="s">
        <v>140</v>
      </c>
      <c r="AU827" s="195" t="s">
        <v>80</v>
      </c>
      <c r="AV827" s="11" t="s">
        <v>78</v>
      </c>
      <c r="AW827" s="11" t="s">
        <v>32</v>
      </c>
      <c r="AX827" s="11" t="s">
        <v>70</v>
      </c>
      <c r="AY827" s="195" t="s">
        <v>132</v>
      </c>
    </row>
    <row r="828" spans="2:65" s="12" customFormat="1">
      <c r="B828" s="196"/>
      <c r="C828" s="197"/>
      <c r="D828" s="187" t="s">
        <v>140</v>
      </c>
      <c r="E828" s="198" t="s">
        <v>1</v>
      </c>
      <c r="F828" s="199" t="s">
        <v>508</v>
      </c>
      <c r="G828" s="197"/>
      <c r="H828" s="200">
        <v>8.4179999999999993</v>
      </c>
      <c r="I828" s="201"/>
      <c r="J828" s="197"/>
      <c r="K828" s="197"/>
      <c r="L828" s="202"/>
      <c r="M828" s="203"/>
      <c r="N828" s="204"/>
      <c r="O828" s="204"/>
      <c r="P828" s="204"/>
      <c r="Q828" s="204"/>
      <c r="R828" s="204"/>
      <c r="S828" s="204"/>
      <c r="T828" s="205"/>
      <c r="AT828" s="206" t="s">
        <v>140</v>
      </c>
      <c r="AU828" s="206" t="s">
        <v>80</v>
      </c>
      <c r="AV828" s="12" t="s">
        <v>80</v>
      </c>
      <c r="AW828" s="12" t="s">
        <v>32</v>
      </c>
      <c r="AX828" s="12" t="s">
        <v>70</v>
      </c>
      <c r="AY828" s="206" t="s">
        <v>132</v>
      </c>
    </row>
    <row r="829" spans="2:65" s="13" customFormat="1">
      <c r="B829" s="207"/>
      <c r="C829" s="208"/>
      <c r="D829" s="187" t="s">
        <v>140</v>
      </c>
      <c r="E829" s="209" t="s">
        <v>1</v>
      </c>
      <c r="F829" s="210" t="s">
        <v>143</v>
      </c>
      <c r="G829" s="208"/>
      <c r="H829" s="211">
        <v>8.4179999999999993</v>
      </c>
      <c r="I829" s="212"/>
      <c r="J829" s="208"/>
      <c r="K829" s="208"/>
      <c r="L829" s="213"/>
      <c r="M829" s="214"/>
      <c r="N829" s="215"/>
      <c r="O829" s="215"/>
      <c r="P829" s="215"/>
      <c r="Q829" s="215"/>
      <c r="R829" s="215"/>
      <c r="S829" s="215"/>
      <c r="T829" s="216"/>
      <c r="AT829" s="217" t="s">
        <v>140</v>
      </c>
      <c r="AU829" s="217" t="s">
        <v>80</v>
      </c>
      <c r="AV829" s="13" t="s">
        <v>138</v>
      </c>
      <c r="AW829" s="13" t="s">
        <v>32</v>
      </c>
      <c r="AX829" s="13" t="s">
        <v>78</v>
      </c>
      <c r="AY829" s="217" t="s">
        <v>132</v>
      </c>
    </row>
    <row r="830" spans="2:65" s="1" customFormat="1" ht="16.5" customHeight="1">
      <c r="B830" s="33"/>
      <c r="C830" s="218" t="s">
        <v>909</v>
      </c>
      <c r="D830" s="218" t="s">
        <v>180</v>
      </c>
      <c r="E830" s="219" t="s">
        <v>910</v>
      </c>
      <c r="F830" s="220" t="s">
        <v>911</v>
      </c>
      <c r="G830" s="221" t="s">
        <v>136</v>
      </c>
      <c r="H830" s="222">
        <v>9.26</v>
      </c>
      <c r="I830" s="223"/>
      <c r="J830" s="224">
        <f>ROUND(I830*H830,2)</f>
        <v>0</v>
      </c>
      <c r="K830" s="220" t="s">
        <v>137</v>
      </c>
      <c r="L830" s="225"/>
      <c r="M830" s="226" t="s">
        <v>1</v>
      </c>
      <c r="N830" s="227" t="s">
        <v>41</v>
      </c>
      <c r="O830" s="59"/>
      <c r="P830" s="182">
        <f>O830*H830</f>
        <v>0</v>
      </c>
      <c r="Q830" s="182">
        <v>1.9199999999999998E-2</v>
      </c>
      <c r="R830" s="182">
        <f>Q830*H830</f>
        <v>0.17779199999999998</v>
      </c>
      <c r="S830" s="182">
        <v>0</v>
      </c>
      <c r="T830" s="183">
        <f>S830*H830</f>
        <v>0</v>
      </c>
      <c r="AR830" s="16" t="s">
        <v>410</v>
      </c>
      <c r="AT830" s="16" t="s">
        <v>180</v>
      </c>
      <c r="AU830" s="16" t="s">
        <v>80</v>
      </c>
      <c r="AY830" s="16" t="s">
        <v>132</v>
      </c>
      <c r="BE830" s="184">
        <f>IF(N830="základní",J830,0)</f>
        <v>0</v>
      </c>
      <c r="BF830" s="184">
        <f>IF(N830="snížená",J830,0)</f>
        <v>0</v>
      </c>
      <c r="BG830" s="184">
        <f>IF(N830="zákl. přenesená",J830,0)</f>
        <v>0</v>
      </c>
      <c r="BH830" s="184">
        <f>IF(N830="sníž. přenesená",J830,0)</f>
        <v>0</v>
      </c>
      <c r="BI830" s="184">
        <f>IF(N830="nulová",J830,0)</f>
        <v>0</v>
      </c>
      <c r="BJ830" s="16" t="s">
        <v>78</v>
      </c>
      <c r="BK830" s="184">
        <f>ROUND(I830*H830,2)</f>
        <v>0</v>
      </c>
      <c r="BL830" s="16" t="s">
        <v>248</v>
      </c>
      <c r="BM830" s="16" t="s">
        <v>912</v>
      </c>
    </row>
    <row r="831" spans="2:65" s="12" customFormat="1">
      <c r="B831" s="196"/>
      <c r="C831" s="197"/>
      <c r="D831" s="187" t="s">
        <v>140</v>
      </c>
      <c r="E831" s="197"/>
      <c r="F831" s="199" t="s">
        <v>913</v>
      </c>
      <c r="G831" s="197"/>
      <c r="H831" s="200">
        <v>9.26</v>
      </c>
      <c r="I831" s="201"/>
      <c r="J831" s="197"/>
      <c r="K831" s="197"/>
      <c r="L831" s="202"/>
      <c r="M831" s="203"/>
      <c r="N831" s="204"/>
      <c r="O831" s="204"/>
      <c r="P831" s="204"/>
      <c r="Q831" s="204"/>
      <c r="R831" s="204"/>
      <c r="S831" s="204"/>
      <c r="T831" s="205"/>
      <c r="AT831" s="206" t="s">
        <v>140</v>
      </c>
      <c r="AU831" s="206" t="s">
        <v>80</v>
      </c>
      <c r="AV831" s="12" t="s">
        <v>80</v>
      </c>
      <c r="AW831" s="12" t="s">
        <v>4</v>
      </c>
      <c r="AX831" s="12" t="s">
        <v>78</v>
      </c>
      <c r="AY831" s="206" t="s">
        <v>132</v>
      </c>
    </row>
    <row r="832" spans="2:65" s="1" customFormat="1" ht="16.5" customHeight="1">
      <c r="B832" s="33"/>
      <c r="C832" s="173" t="s">
        <v>914</v>
      </c>
      <c r="D832" s="173" t="s">
        <v>133</v>
      </c>
      <c r="E832" s="174" t="s">
        <v>915</v>
      </c>
      <c r="F832" s="175" t="s">
        <v>916</v>
      </c>
      <c r="G832" s="176" t="s">
        <v>228</v>
      </c>
      <c r="H832" s="177">
        <v>8.15</v>
      </c>
      <c r="I832" s="178"/>
      <c r="J832" s="179">
        <f>ROUND(I832*H832,2)</f>
        <v>0</v>
      </c>
      <c r="K832" s="175" t="s">
        <v>137</v>
      </c>
      <c r="L832" s="37"/>
      <c r="M832" s="180" t="s">
        <v>1</v>
      </c>
      <c r="N832" s="181" t="s">
        <v>41</v>
      </c>
      <c r="O832" s="59"/>
      <c r="P832" s="182">
        <f>O832*H832</f>
        <v>0</v>
      </c>
      <c r="Q832" s="182">
        <v>1E-4</v>
      </c>
      <c r="R832" s="182">
        <f>Q832*H832</f>
        <v>8.1500000000000008E-4</v>
      </c>
      <c r="S832" s="182">
        <v>0</v>
      </c>
      <c r="T832" s="183">
        <f>S832*H832</f>
        <v>0</v>
      </c>
      <c r="AR832" s="16" t="s">
        <v>248</v>
      </c>
      <c r="AT832" s="16" t="s">
        <v>133</v>
      </c>
      <c r="AU832" s="16" t="s">
        <v>80</v>
      </c>
      <c r="AY832" s="16" t="s">
        <v>132</v>
      </c>
      <c r="BE832" s="184">
        <f>IF(N832="základní",J832,0)</f>
        <v>0</v>
      </c>
      <c r="BF832" s="184">
        <f>IF(N832="snížená",J832,0)</f>
        <v>0</v>
      </c>
      <c r="BG832" s="184">
        <f>IF(N832="zákl. přenesená",J832,0)</f>
        <v>0</v>
      </c>
      <c r="BH832" s="184">
        <f>IF(N832="sníž. přenesená",J832,0)</f>
        <v>0</v>
      </c>
      <c r="BI832" s="184">
        <f>IF(N832="nulová",J832,0)</f>
        <v>0</v>
      </c>
      <c r="BJ832" s="16" t="s">
        <v>78</v>
      </c>
      <c r="BK832" s="184">
        <f>ROUND(I832*H832,2)</f>
        <v>0</v>
      </c>
      <c r="BL832" s="16" t="s">
        <v>248</v>
      </c>
      <c r="BM832" s="16" t="s">
        <v>917</v>
      </c>
    </row>
    <row r="833" spans="2:65" s="1" customFormat="1" ht="16.5" customHeight="1">
      <c r="B833" s="33"/>
      <c r="C833" s="173" t="s">
        <v>918</v>
      </c>
      <c r="D833" s="173" t="s">
        <v>133</v>
      </c>
      <c r="E833" s="174" t="s">
        <v>919</v>
      </c>
      <c r="F833" s="175" t="s">
        <v>920</v>
      </c>
      <c r="G833" s="176" t="s">
        <v>681</v>
      </c>
      <c r="H833" s="239"/>
      <c r="I833" s="178"/>
      <c r="J833" s="179">
        <f>ROUND(I833*H833,2)</f>
        <v>0</v>
      </c>
      <c r="K833" s="175" t="s">
        <v>137</v>
      </c>
      <c r="L833" s="37"/>
      <c r="M833" s="180" t="s">
        <v>1</v>
      </c>
      <c r="N833" s="181" t="s">
        <v>41</v>
      </c>
      <c r="O833" s="59"/>
      <c r="P833" s="182">
        <f>O833*H833</f>
        <v>0</v>
      </c>
      <c r="Q833" s="182">
        <v>0</v>
      </c>
      <c r="R833" s="182">
        <f>Q833*H833</f>
        <v>0</v>
      </c>
      <c r="S833" s="182">
        <v>0</v>
      </c>
      <c r="T833" s="183">
        <f>S833*H833</f>
        <v>0</v>
      </c>
      <c r="AR833" s="16" t="s">
        <v>248</v>
      </c>
      <c r="AT833" s="16" t="s">
        <v>133</v>
      </c>
      <c r="AU833" s="16" t="s">
        <v>80</v>
      </c>
      <c r="AY833" s="16" t="s">
        <v>132</v>
      </c>
      <c r="BE833" s="184">
        <f>IF(N833="základní",J833,0)</f>
        <v>0</v>
      </c>
      <c r="BF833" s="184">
        <f>IF(N833="snížená",J833,0)</f>
        <v>0</v>
      </c>
      <c r="BG833" s="184">
        <f>IF(N833="zákl. přenesená",J833,0)</f>
        <v>0</v>
      </c>
      <c r="BH833" s="184">
        <f>IF(N833="sníž. přenesená",J833,0)</f>
        <v>0</v>
      </c>
      <c r="BI833" s="184">
        <f>IF(N833="nulová",J833,0)</f>
        <v>0</v>
      </c>
      <c r="BJ833" s="16" t="s">
        <v>78</v>
      </c>
      <c r="BK833" s="184">
        <f>ROUND(I833*H833,2)</f>
        <v>0</v>
      </c>
      <c r="BL833" s="16" t="s">
        <v>248</v>
      </c>
      <c r="BM833" s="16" t="s">
        <v>921</v>
      </c>
    </row>
    <row r="834" spans="2:65" s="10" customFormat="1" ht="22.95" customHeight="1">
      <c r="B834" s="157"/>
      <c r="C834" s="158"/>
      <c r="D834" s="159" t="s">
        <v>69</v>
      </c>
      <c r="E834" s="171" t="s">
        <v>922</v>
      </c>
      <c r="F834" s="171" t="s">
        <v>1442</v>
      </c>
      <c r="G834" s="158"/>
      <c r="H834" s="158"/>
      <c r="I834" s="161"/>
      <c r="J834" s="172">
        <f>BK834</f>
        <v>0</v>
      </c>
      <c r="K834" s="158"/>
      <c r="L834" s="163"/>
      <c r="M834" s="164"/>
      <c r="N834" s="165"/>
      <c r="O834" s="165"/>
      <c r="P834" s="166">
        <f>SUM(P835:P864)</f>
        <v>0</v>
      </c>
      <c r="Q834" s="165"/>
      <c r="R834" s="166">
        <f>SUM(R835:R864)</f>
        <v>3.4821349999999994E-2</v>
      </c>
      <c r="S834" s="165"/>
      <c r="T834" s="167">
        <f>SUM(T835:T864)</f>
        <v>0</v>
      </c>
      <c r="AR834" s="168" t="s">
        <v>80</v>
      </c>
      <c r="AT834" s="169" t="s">
        <v>69</v>
      </c>
      <c r="AU834" s="169" t="s">
        <v>78</v>
      </c>
      <c r="AY834" s="168" t="s">
        <v>132</v>
      </c>
      <c r="BK834" s="170">
        <f>SUM(BK835:BK864)</f>
        <v>0</v>
      </c>
    </row>
    <row r="835" spans="2:65" s="1" customFormat="1" ht="16.5" customHeight="1">
      <c r="B835" s="33"/>
      <c r="C835" s="173" t="s">
        <v>923</v>
      </c>
      <c r="D835" s="173" t="s">
        <v>133</v>
      </c>
      <c r="E835" s="174" t="s">
        <v>924</v>
      </c>
      <c r="F835" s="175" t="s">
        <v>925</v>
      </c>
      <c r="G835" s="176" t="s">
        <v>136</v>
      </c>
      <c r="H835" s="177">
        <v>31.8</v>
      </c>
      <c r="I835" s="178"/>
      <c r="J835" s="179">
        <f>ROUND(I835*H835,2)</f>
        <v>0</v>
      </c>
      <c r="K835" s="175" t="s">
        <v>137</v>
      </c>
      <c r="L835" s="37"/>
      <c r="M835" s="180" t="s">
        <v>1</v>
      </c>
      <c r="N835" s="181" t="s">
        <v>41</v>
      </c>
      <c r="O835" s="59"/>
      <c r="P835" s="182">
        <f>O835*H835</f>
        <v>0</v>
      </c>
      <c r="Q835" s="182">
        <v>6.9999999999999994E-5</v>
      </c>
      <c r="R835" s="182">
        <f>Q835*H835</f>
        <v>2.2259999999999997E-3</v>
      </c>
      <c r="S835" s="182">
        <v>0</v>
      </c>
      <c r="T835" s="183">
        <f>S835*H835</f>
        <v>0</v>
      </c>
      <c r="AR835" s="16" t="s">
        <v>248</v>
      </c>
      <c r="AT835" s="16" t="s">
        <v>133</v>
      </c>
      <c r="AU835" s="16" t="s">
        <v>80</v>
      </c>
      <c r="AY835" s="16" t="s">
        <v>132</v>
      </c>
      <c r="BE835" s="184">
        <f>IF(N835="základní",J835,0)</f>
        <v>0</v>
      </c>
      <c r="BF835" s="184">
        <f>IF(N835="snížená",J835,0)</f>
        <v>0</v>
      </c>
      <c r="BG835" s="184">
        <f>IF(N835="zákl. přenesená",J835,0)</f>
        <v>0</v>
      </c>
      <c r="BH835" s="184">
        <f>IF(N835="sníž. přenesená",J835,0)</f>
        <v>0</v>
      </c>
      <c r="BI835" s="184">
        <f>IF(N835="nulová",J835,0)</f>
        <v>0</v>
      </c>
      <c r="BJ835" s="16" t="s">
        <v>78</v>
      </c>
      <c r="BK835" s="184">
        <f>ROUND(I835*H835,2)</f>
        <v>0</v>
      </c>
      <c r="BL835" s="16" t="s">
        <v>248</v>
      </c>
      <c r="BM835" s="16" t="s">
        <v>926</v>
      </c>
    </row>
    <row r="836" spans="2:65" s="1" customFormat="1" ht="16.5" customHeight="1">
      <c r="B836" s="33"/>
      <c r="C836" s="173" t="s">
        <v>927</v>
      </c>
      <c r="D836" s="173" t="s">
        <v>133</v>
      </c>
      <c r="E836" s="174" t="s">
        <v>928</v>
      </c>
      <c r="F836" s="175" t="s">
        <v>929</v>
      </c>
      <c r="G836" s="176" t="s">
        <v>136</v>
      </c>
      <c r="H836" s="177">
        <v>41.2</v>
      </c>
      <c r="I836" s="178"/>
      <c r="J836" s="179">
        <f>ROUND(I836*H836,2)</f>
        <v>0</v>
      </c>
      <c r="K836" s="175" t="s">
        <v>137</v>
      </c>
      <c r="L836" s="37"/>
      <c r="M836" s="180" t="s">
        <v>1</v>
      </c>
      <c r="N836" s="181" t="s">
        <v>41</v>
      </c>
      <c r="O836" s="59"/>
      <c r="P836" s="182">
        <f>O836*H836</f>
        <v>0</v>
      </c>
      <c r="Q836" s="182">
        <v>0</v>
      </c>
      <c r="R836" s="182">
        <f>Q836*H836</f>
        <v>0</v>
      </c>
      <c r="S836" s="182">
        <v>0</v>
      </c>
      <c r="T836" s="183">
        <f>S836*H836</f>
        <v>0</v>
      </c>
      <c r="AR836" s="16" t="s">
        <v>248</v>
      </c>
      <c r="AT836" s="16" t="s">
        <v>133</v>
      </c>
      <c r="AU836" s="16" t="s">
        <v>80</v>
      </c>
      <c r="AY836" s="16" t="s">
        <v>132</v>
      </c>
      <c r="BE836" s="184">
        <f>IF(N836="základní",J836,0)</f>
        <v>0</v>
      </c>
      <c r="BF836" s="184">
        <f>IF(N836="snížená",J836,0)</f>
        <v>0</v>
      </c>
      <c r="BG836" s="184">
        <f>IF(N836="zákl. přenesená",J836,0)</f>
        <v>0</v>
      </c>
      <c r="BH836" s="184">
        <f>IF(N836="sníž. přenesená",J836,0)</f>
        <v>0</v>
      </c>
      <c r="BI836" s="184">
        <f>IF(N836="nulová",J836,0)</f>
        <v>0</v>
      </c>
      <c r="BJ836" s="16" t="s">
        <v>78</v>
      </c>
      <c r="BK836" s="184">
        <f>ROUND(I836*H836,2)</f>
        <v>0</v>
      </c>
      <c r="BL836" s="16" t="s">
        <v>248</v>
      </c>
      <c r="BM836" s="16" t="s">
        <v>930</v>
      </c>
    </row>
    <row r="837" spans="2:65" s="11" customFormat="1">
      <c r="B837" s="185"/>
      <c r="C837" s="186"/>
      <c r="D837" s="187" t="s">
        <v>140</v>
      </c>
      <c r="E837" s="188" t="s">
        <v>1</v>
      </c>
      <c r="F837" s="189" t="s">
        <v>931</v>
      </c>
      <c r="G837" s="186"/>
      <c r="H837" s="188" t="s">
        <v>1</v>
      </c>
      <c r="I837" s="190"/>
      <c r="J837" s="186"/>
      <c r="K837" s="186"/>
      <c r="L837" s="191"/>
      <c r="M837" s="192"/>
      <c r="N837" s="193"/>
      <c r="O837" s="193"/>
      <c r="P837" s="193"/>
      <c r="Q837" s="193"/>
      <c r="R837" s="193"/>
      <c r="S837" s="193"/>
      <c r="T837" s="194"/>
      <c r="AT837" s="195" t="s">
        <v>140</v>
      </c>
      <c r="AU837" s="195" t="s">
        <v>80</v>
      </c>
      <c r="AV837" s="11" t="s">
        <v>78</v>
      </c>
      <c r="AW837" s="11" t="s">
        <v>32</v>
      </c>
      <c r="AX837" s="11" t="s">
        <v>70</v>
      </c>
      <c r="AY837" s="195" t="s">
        <v>132</v>
      </c>
    </row>
    <row r="838" spans="2:65" s="12" customFormat="1">
      <c r="B838" s="196"/>
      <c r="C838" s="197"/>
      <c r="D838" s="187" t="s">
        <v>140</v>
      </c>
      <c r="E838" s="198" t="s">
        <v>1</v>
      </c>
      <c r="F838" s="199" t="s">
        <v>932</v>
      </c>
      <c r="G838" s="197"/>
      <c r="H838" s="200">
        <v>12.8</v>
      </c>
      <c r="I838" s="201"/>
      <c r="J838" s="197"/>
      <c r="K838" s="197"/>
      <c r="L838" s="202"/>
      <c r="M838" s="203"/>
      <c r="N838" s="204"/>
      <c r="O838" s="204"/>
      <c r="P838" s="204"/>
      <c r="Q838" s="204"/>
      <c r="R838" s="204"/>
      <c r="S838" s="204"/>
      <c r="T838" s="205"/>
      <c r="AT838" s="206" t="s">
        <v>140</v>
      </c>
      <c r="AU838" s="206" t="s">
        <v>80</v>
      </c>
      <c r="AV838" s="12" t="s">
        <v>80</v>
      </c>
      <c r="AW838" s="12" t="s">
        <v>32</v>
      </c>
      <c r="AX838" s="12" t="s">
        <v>70</v>
      </c>
      <c r="AY838" s="206" t="s">
        <v>132</v>
      </c>
    </row>
    <row r="839" spans="2:65" s="12" customFormat="1">
      <c r="B839" s="196"/>
      <c r="C839" s="197"/>
      <c r="D839" s="187" t="s">
        <v>140</v>
      </c>
      <c r="E839" s="198" t="s">
        <v>1</v>
      </c>
      <c r="F839" s="199" t="s">
        <v>933</v>
      </c>
      <c r="G839" s="197"/>
      <c r="H839" s="200">
        <v>12.8</v>
      </c>
      <c r="I839" s="201"/>
      <c r="J839" s="197"/>
      <c r="K839" s="197"/>
      <c r="L839" s="202"/>
      <c r="M839" s="203"/>
      <c r="N839" s="204"/>
      <c r="O839" s="204"/>
      <c r="P839" s="204"/>
      <c r="Q839" s="204"/>
      <c r="R839" s="204"/>
      <c r="S839" s="204"/>
      <c r="T839" s="205"/>
      <c r="AT839" s="206" t="s">
        <v>140</v>
      </c>
      <c r="AU839" s="206" t="s">
        <v>80</v>
      </c>
      <c r="AV839" s="12" t="s">
        <v>80</v>
      </c>
      <c r="AW839" s="12" t="s">
        <v>32</v>
      </c>
      <c r="AX839" s="12" t="s">
        <v>70</v>
      </c>
      <c r="AY839" s="206" t="s">
        <v>132</v>
      </c>
    </row>
    <row r="840" spans="2:65" s="11" customFormat="1">
      <c r="B840" s="185"/>
      <c r="C840" s="186"/>
      <c r="D840" s="187" t="s">
        <v>140</v>
      </c>
      <c r="E840" s="188" t="s">
        <v>1</v>
      </c>
      <c r="F840" s="189" t="s">
        <v>934</v>
      </c>
      <c r="G840" s="186"/>
      <c r="H840" s="188" t="s">
        <v>1</v>
      </c>
      <c r="I840" s="190"/>
      <c r="J840" s="186"/>
      <c r="K840" s="186"/>
      <c r="L840" s="191"/>
      <c r="M840" s="192"/>
      <c r="N840" s="193"/>
      <c r="O840" s="193"/>
      <c r="P840" s="193"/>
      <c r="Q840" s="193"/>
      <c r="R840" s="193"/>
      <c r="S840" s="193"/>
      <c r="T840" s="194"/>
      <c r="AT840" s="195" t="s">
        <v>140</v>
      </c>
      <c r="AU840" s="195" t="s">
        <v>80</v>
      </c>
      <c r="AV840" s="11" t="s">
        <v>78</v>
      </c>
      <c r="AW840" s="11" t="s">
        <v>32</v>
      </c>
      <c r="AX840" s="11" t="s">
        <v>70</v>
      </c>
      <c r="AY840" s="195" t="s">
        <v>132</v>
      </c>
    </row>
    <row r="841" spans="2:65" s="12" customFormat="1">
      <c r="B841" s="196"/>
      <c r="C841" s="197"/>
      <c r="D841" s="187" t="s">
        <v>140</v>
      </c>
      <c r="E841" s="198" t="s">
        <v>1</v>
      </c>
      <c r="F841" s="199" t="s">
        <v>935</v>
      </c>
      <c r="G841" s="197"/>
      <c r="H841" s="200">
        <v>3.1</v>
      </c>
      <c r="I841" s="201"/>
      <c r="J841" s="197"/>
      <c r="K841" s="197"/>
      <c r="L841" s="202"/>
      <c r="M841" s="203"/>
      <c r="N841" s="204"/>
      <c r="O841" s="204"/>
      <c r="P841" s="204"/>
      <c r="Q841" s="204"/>
      <c r="R841" s="204"/>
      <c r="S841" s="204"/>
      <c r="T841" s="205"/>
      <c r="AT841" s="206" t="s">
        <v>140</v>
      </c>
      <c r="AU841" s="206" t="s">
        <v>80</v>
      </c>
      <c r="AV841" s="12" t="s">
        <v>80</v>
      </c>
      <c r="AW841" s="12" t="s">
        <v>32</v>
      </c>
      <c r="AX841" s="12" t="s">
        <v>70</v>
      </c>
      <c r="AY841" s="206" t="s">
        <v>132</v>
      </c>
    </row>
    <row r="842" spans="2:65" s="12" customFormat="1">
      <c r="B842" s="196"/>
      <c r="C842" s="197"/>
      <c r="D842" s="187" t="s">
        <v>140</v>
      </c>
      <c r="E842" s="198" t="s">
        <v>1</v>
      </c>
      <c r="F842" s="199" t="s">
        <v>936</v>
      </c>
      <c r="G842" s="197"/>
      <c r="H842" s="200">
        <v>3.1</v>
      </c>
      <c r="I842" s="201"/>
      <c r="J842" s="197"/>
      <c r="K842" s="197"/>
      <c r="L842" s="202"/>
      <c r="M842" s="203"/>
      <c r="N842" s="204"/>
      <c r="O842" s="204"/>
      <c r="P842" s="204"/>
      <c r="Q842" s="204"/>
      <c r="R842" s="204"/>
      <c r="S842" s="204"/>
      <c r="T842" s="205"/>
      <c r="AT842" s="206" t="s">
        <v>140</v>
      </c>
      <c r="AU842" s="206" t="s">
        <v>80</v>
      </c>
      <c r="AV842" s="12" t="s">
        <v>80</v>
      </c>
      <c r="AW842" s="12" t="s">
        <v>32</v>
      </c>
      <c r="AX842" s="12" t="s">
        <v>70</v>
      </c>
      <c r="AY842" s="206" t="s">
        <v>132</v>
      </c>
    </row>
    <row r="843" spans="2:65" s="11" customFormat="1">
      <c r="B843" s="185"/>
      <c r="C843" s="186"/>
      <c r="D843" s="187" t="s">
        <v>140</v>
      </c>
      <c r="E843" s="188" t="s">
        <v>1</v>
      </c>
      <c r="F843" s="189" t="s">
        <v>937</v>
      </c>
      <c r="G843" s="186"/>
      <c r="H843" s="188" t="s">
        <v>1</v>
      </c>
      <c r="I843" s="190"/>
      <c r="J843" s="186"/>
      <c r="K843" s="186"/>
      <c r="L843" s="191"/>
      <c r="M843" s="192"/>
      <c r="N843" s="193"/>
      <c r="O843" s="193"/>
      <c r="P843" s="193"/>
      <c r="Q843" s="193"/>
      <c r="R843" s="193"/>
      <c r="S843" s="193"/>
      <c r="T843" s="194"/>
      <c r="AT843" s="195" t="s">
        <v>140</v>
      </c>
      <c r="AU843" s="195" t="s">
        <v>80</v>
      </c>
      <c r="AV843" s="11" t="s">
        <v>78</v>
      </c>
      <c r="AW843" s="11" t="s">
        <v>32</v>
      </c>
      <c r="AX843" s="11" t="s">
        <v>70</v>
      </c>
      <c r="AY843" s="195" t="s">
        <v>132</v>
      </c>
    </row>
    <row r="844" spans="2:65" s="12" customFormat="1">
      <c r="B844" s="196"/>
      <c r="C844" s="197"/>
      <c r="D844" s="187" t="s">
        <v>140</v>
      </c>
      <c r="E844" s="198" t="s">
        <v>1</v>
      </c>
      <c r="F844" s="199" t="s">
        <v>938</v>
      </c>
      <c r="G844" s="197"/>
      <c r="H844" s="200">
        <v>9.4</v>
      </c>
      <c r="I844" s="201"/>
      <c r="J844" s="197"/>
      <c r="K844" s="197"/>
      <c r="L844" s="202"/>
      <c r="M844" s="203"/>
      <c r="N844" s="204"/>
      <c r="O844" s="204"/>
      <c r="P844" s="204"/>
      <c r="Q844" s="204"/>
      <c r="R844" s="204"/>
      <c r="S844" s="204"/>
      <c r="T844" s="205"/>
      <c r="AT844" s="206" t="s">
        <v>140</v>
      </c>
      <c r="AU844" s="206" t="s">
        <v>80</v>
      </c>
      <c r="AV844" s="12" t="s">
        <v>80</v>
      </c>
      <c r="AW844" s="12" t="s">
        <v>32</v>
      </c>
      <c r="AX844" s="12" t="s">
        <v>70</v>
      </c>
      <c r="AY844" s="206" t="s">
        <v>132</v>
      </c>
    </row>
    <row r="845" spans="2:65" s="13" customFormat="1">
      <c r="B845" s="207"/>
      <c r="C845" s="208"/>
      <c r="D845" s="187" t="s">
        <v>140</v>
      </c>
      <c r="E845" s="209" t="s">
        <v>1</v>
      </c>
      <c r="F845" s="210" t="s">
        <v>143</v>
      </c>
      <c r="G845" s="208"/>
      <c r="H845" s="211">
        <v>41.2</v>
      </c>
      <c r="I845" s="212"/>
      <c r="J845" s="208"/>
      <c r="K845" s="208"/>
      <c r="L845" s="213"/>
      <c r="M845" s="214"/>
      <c r="N845" s="215"/>
      <c r="O845" s="215"/>
      <c r="P845" s="215"/>
      <c r="Q845" s="215"/>
      <c r="R845" s="215"/>
      <c r="S845" s="215"/>
      <c r="T845" s="216"/>
      <c r="AT845" s="217" t="s">
        <v>140</v>
      </c>
      <c r="AU845" s="217" t="s">
        <v>80</v>
      </c>
      <c r="AV845" s="13" t="s">
        <v>138</v>
      </c>
      <c r="AW845" s="13" t="s">
        <v>32</v>
      </c>
      <c r="AX845" s="13" t="s">
        <v>78</v>
      </c>
      <c r="AY845" s="217" t="s">
        <v>132</v>
      </c>
    </row>
    <row r="846" spans="2:65" s="1" customFormat="1" ht="16.5" customHeight="1">
      <c r="B846" s="33"/>
      <c r="C846" s="173" t="s">
        <v>939</v>
      </c>
      <c r="D846" s="173" t="s">
        <v>133</v>
      </c>
      <c r="E846" s="174" t="s">
        <v>940</v>
      </c>
      <c r="F846" s="175" t="s">
        <v>941</v>
      </c>
      <c r="G846" s="176" t="s">
        <v>136</v>
      </c>
      <c r="H846" s="177">
        <v>41.2</v>
      </c>
      <c r="I846" s="178"/>
      <c r="J846" s="179">
        <f>ROUND(I846*H846,2)</f>
        <v>0</v>
      </c>
      <c r="K846" s="175" t="s">
        <v>137</v>
      </c>
      <c r="L846" s="37"/>
      <c r="M846" s="180" t="s">
        <v>1</v>
      </c>
      <c r="N846" s="181" t="s">
        <v>41</v>
      </c>
      <c r="O846" s="59"/>
      <c r="P846" s="182">
        <f>O846*H846</f>
        <v>0</v>
      </c>
      <c r="Q846" s="182">
        <v>1.3999999999999999E-4</v>
      </c>
      <c r="R846" s="182">
        <f>Q846*H846</f>
        <v>5.7679999999999997E-3</v>
      </c>
      <c r="S846" s="182">
        <v>0</v>
      </c>
      <c r="T846" s="183">
        <f>S846*H846</f>
        <v>0</v>
      </c>
      <c r="AR846" s="16" t="s">
        <v>248</v>
      </c>
      <c r="AT846" s="16" t="s">
        <v>133</v>
      </c>
      <c r="AU846" s="16" t="s">
        <v>80</v>
      </c>
      <c r="AY846" s="16" t="s">
        <v>132</v>
      </c>
      <c r="BE846" s="184">
        <f>IF(N846="základní",J846,0)</f>
        <v>0</v>
      </c>
      <c r="BF846" s="184">
        <f>IF(N846="snížená",J846,0)</f>
        <v>0</v>
      </c>
      <c r="BG846" s="184">
        <f>IF(N846="zákl. přenesená",J846,0)</f>
        <v>0</v>
      </c>
      <c r="BH846" s="184">
        <f>IF(N846="sníž. přenesená",J846,0)</f>
        <v>0</v>
      </c>
      <c r="BI846" s="184">
        <f>IF(N846="nulová",J846,0)</f>
        <v>0</v>
      </c>
      <c r="BJ846" s="16" t="s">
        <v>78</v>
      </c>
      <c r="BK846" s="184">
        <f>ROUND(I846*H846,2)</f>
        <v>0</v>
      </c>
      <c r="BL846" s="16" t="s">
        <v>248</v>
      </c>
      <c r="BM846" s="16" t="s">
        <v>942</v>
      </c>
    </row>
    <row r="847" spans="2:65" s="1" customFormat="1" ht="16.5" customHeight="1">
      <c r="B847" s="33"/>
      <c r="C847" s="173" t="s">
        <v>943</v>
      </c>
      <c r="D847" s="173" t="s">
        <v>133</v>
      </c>
      <c r="E847" s="174" t="s">
        <v>944</v>
      </c>
      <c r="F847" s="175" t="s">
        <v>945</v>
      </c>
      <c r="G847" s="176" t="s">
        <v>136</v>
      </c>
      <c r="H847" s="177">
        <v>41.2</v>
      </c>
      <c r="I847" s="178"/>
      <c r="J847" s="179">
        <f>ROUND(I847*H847,2)</f>
        <v>0</v>
      </c>
      <c r="K847" s="175" t="s">
        <v>137</v>
      </c>
      <c r="L847" s="37"/>
      <c r="M847" s="180" t="s">
        <v>1</v>
      </c>
      <c r="N847" s="181" t="s">
        <v>41</v>
      </c>
      <c r="O847" s="59"/>
      <c r="P847" s="182">
        <f>O847*H847</f>
        <v>0</v>
      </c>
      <c r="Q847" s="182">
        <v>1.3999999999999999E-4</v>
      </c>
      <c r="R847" s="182">
        <f>Q847*H847</f>
        <v>5.7679999999999997E-3</v>
      </c>
      <c r="S847" s="182">
        <v>0</v>
      </c>
      <c r="T847" s="183">
        <f>S847*H847</f>
        <v>0</v>
      </c>
      <c r="AR847" s="16" t="s">
        <v>248</v>
      </c>
      <c r="AT847" s="16" t="s">
        <v>133</v>
      </c>
      <c r="AU847" s="16" t="s">
        <v>80</v>
      </c>
      <c r="AY847" s="16" t="s">
        <v>132</v>
      </c>
      <c r="BE847" s="184">
        <f>IF(N847="základní",J847,0)</f>
        <v>0</v>
      </c>
      <c r="BF847" s="184">
        <f>IF(N847="snížená",J847,0)</f>
        <v>0</v>
      </c>
      <c r="BG847" s="184">
        <f>IF(N847="zákl. přenesená",J847,0)</f>
        <v>0</v>
      </c>
      <c r="BH847" s="184">
        <f>IF(N847="sníž. přenesená",J847,0)</f>
        <v>0</v>
      </c>
      <c r="BI847" s="184">
        <f>IF(N847="nulová",J847,0)</f>
        <v>0</v>
      </c>
      <c r="BJ847" s="16" t="s">
        <v>78</v>
      </c>
      <c r="BK847" s="184">
        <f>ROUND(I847*H847,2)</f>
        <v>0</v>
      </c>
      <c r="BL847" s="16" t="s">
        <v>248</v>
      </c>
      <c r="BM847" s="16" t="s">
        <v>946</v>
      </c>
    </row>
    <row r="848" spans="2:65" s="1" customFormat="1" ht="16.5" customHeight="1">
      <c r="B848" s="33"/>
      <c r="C848" s="173" t="s">
        <v>947</v>
      </c>
      <c r="D848" s="173" t="s">
        <v>133</v>
      </c>
      <c r="E848" s="174" t="s">
        <v>948</v>
      </c>
      <c r="F848" s="175" t="s">
        <v>949</v>
      </c>
      <c r="G848" s="176" t="s">
        <v>136</v>
      </c>
      <c r="H848" s="177">
        <v>41.2</v>
      </c>
      <c r="I848" s="178"/>
      <c r="J848" s="179">
        <f>ROUND(I848*H848,2)</f>
        <v>0</v>
      </c>
      <c r="K848" s="175" t="s">
        <v>137</v>
      </c>
      <c r="L848" s="37"/>
      <c r="M848" s="180" t="s">
        <v>1</v>
      </c>
      <c r="N848" s="181" t="s">
        <v>41</v>
      </c>
      <c r="O848" s="59"/>
      <c r="P848" s="182">
        <f>O848*H848</f>
        <v>0</v>
      </c>
      <c r="Q848" s="182">
        <v>1.3999999999999999E-4</v>
      </c>
      <c r="R848" s="182">
        <f>Q848*H848</f>
        <v>5.7679999999999997E-3</v>
      </c>
      <c r="S848" s="182">
        <v>0</v>
      </c>
      <c r="T848" s="183">
        <f>S848*H848</f>
        <v>0</v>
      </c>
      <c r="AR848" s="16" t="s">
        <v>248</v>
      </c>
      <c r="AT848" s="16" t="s">
        <v>133</v>
      </c>
      <c r="AU848" s="16" t="s">
        <v>80</v>
      </c>
      <c r="AY848" s="16" t="s">
        <v>132</v>
      </c>
      <c r="BE848" s="184">
        <f>IF(N848="základní",J848,0)</f>
        <v>0</v>
      </c>
      <c r="BF848" s="184">
        <f>IF(N848="snížená",J848,0)</f>
        <v>0</v>
      </c>
      <c r="BG848" s="184">
        <f>IF(N848="zákl. přenesená",J848,0)</f>
        <v>0</v>
      </c>
      <c r="BH848" s="184">
        <f>IF(N848="sníž. přenesená",J848,0)</f>
        <v>0</v>
      </c>
      <c r="BI848" s="184">
        <f>IF(N848="nulová",J848,0)</f>
        <v>0</v>
      </c>
      <c r="BJ848" s="16" t="s">
        <v>78</v>
      </c>
      <c r="BK848" s="184">
        <f>ROUND(I848*H848,2)</f>
        <v>0</v>
      </c>
      <c r="BL848" s="16" t="s">
        <v>248</v>
      </c>
      <c r="BM848" s="16" t="s">
        <v>950</v>
      </c>
    </row>
    <row r="849" spans="2:65" s="1" customFormat="1" ht="16.5" customHeight="1">
      <c r="B849" s="33"/>
      <c r="C849" s="173" t="s">
        <v>951</v>
      </c>
      <c r="D849" s="173" t="s">
        <v>133</v>
      </c>
      <c r="E849" s="174" t="s">
        <v>952</v>
      </c>
      <c r="F849" s="175" t="s">
        <v>953</v>
      </c>
      <c r="G849" s="176" t="s">
        <v>136</v>
      </c>
      <c r="H849" s="177">
        <v>14.335000000000001</v>
      </c>
      <c r="I849" s="178"/>
      <c r="J849" s="179">
        <f>ROUND(I849*H849,2)</f>
        <v>0</v>
      </c>
      <c r="K849" s="175" t="s">
        <v>137</v>
      </c>
      <c r="L849" s="37"/>
      <c r="M849" s="180" t="s">
        <v>1</v>
      </c>
      <c r="N849" s="181" t="s">
        <v>41</v>
      </c>
      <c r="O849" s="59"/>
      <c r="P849" s="182">
        <f>O849*H849</f>
        <v>0</v>
      </c>
      <c r="Q849" s="182">
        <v>6.9999999999999994E-5</v>
      </c>
      <c r="R849" s="182">
        <f>Q849*H849</f>
        <v>1.0034499999999999E-3</v>
      </c>
      <c r="S849" s="182">
        <v>0</v>
      </c>
      <c r="T849" s="183">
        <f>S849*H849</f>
        <v>0</v>
      </c>
      <c r="AR849" s="16" t="s">
        <v>248</v>
      </c>
      <c r="AT849" s="16" t="s">
        <v>133</v>
      </c>
      <c r="AU849" s="16" t="s">
        <v>80</v>
      </c>
      <c r="AY849" s="16" t="s">
        <v>132</v>
      </c>
      <c r="BE849" s="184">
        <f>IF(N849="základní",J849,0)</f>
        <v>0</v>
      </c>
      <c r="BF849" s="184">
        <f>IF(N849="snížená",J849,0)</f>
        <v>0</v>
      </c>
      <c r="BG849" s="184">
        <f>IF(N849="zákl. přenesená",J849,0)</f>
        <v>0</v>
      </c>
      <c r="BH849" s="184">
        <f>IF(N849="sníž. přenesená",J849,0)</f>
        <v>0</v>
      </c>
      <c r="BI849" s="184">
        <f>IF(N849="nulová",J849,0)</f>
        <v>0</v>
      </c>
      <c r="BJ849" s="16" t="s">
        <v>78</v>
      </c>
      <c r="BK849" s="184">
        <f>ROUND(I849*H849,2)</f>
        <v>0</v>
      </c>
      <c r="BL849" s="16" t="s">
        <v>248</v>
      </c>
      <c r="BM849" s="16" t="s">
        <v>954</v>
      </c>
    </row>
    <row r="850" spans="2:65" s="1" customFormat="1" ht="16.5" customHeight="1">
      <c r="B850" s="33"/>
      <c r="C850" s="173" t="s">
        <v>955</v>
      </c>
      <c r="D850" s="173" t="s">
        <v>133</v>
      </c>
      <c r="E850" s="174" t="s">
        <v>956</v>
      </c>
      <c r="F850" s="175" t="s">
        <v>957</v>
      </c>
      <c r="G850" s="176" t="s">
        <v>136</v>
      </c>
      <c r="H850" s="177">
        <v>14.335000000000001</v>
      </c>
      <c r="I850" s="178"/>
      <c r="J850" s="179">
        <f>ROUND(I850*H850,2)</f>
        <v>0</v>
      </c>
      <c r="K850" s="175" t="s">
        <v>137</v>
      </c>
      <c r="L850" s="37"/>
      <c r="M850" s="180" t="s">
        <v>1</v>
      </c>
      <c r="N850" s="181" t="s">
        <v>41</v>
      </c>
      <c r="O850" s="59"/>
      <c r="P850" s="182">
        <f>O850*H850</f>
        <v>0</v>
      </c>
      <c r="Q850" s="182">
        <v>2.0000000000000002E-5</v>
      </c>
      <c r="R850" s="182">
        <f>Q850*H850</f>
        <v>2.8670000000000003E-4</v>
      </c>
      <c r="S850" s="182">
        <v>0</v>
      </c>
      <c r="T850" s="183">
        <f>S850*H850</f>
        <v>0</v>
      </c>
      <c r="AR850" s="16" t="s">
        <v>248</v>
      </c>
      <c r="AT850" s="16" t="s">
        <v>133</v>
      </c>
      <c r="AU850" s="16" t="s">
        <v>80</v>
      </c>
      <c r="AY850" s="16" t="s">
        <v>132</v>
      </c>
      <c r="BE850" s="184">
        <f>IF(N850="základní",J850,0)</f>
        <v>0</v>
      </c>
      <c r="BF850" s="184">
        <f>IF(N850="snížená",J850,0)</f>
        <v>0</v>
      </c>
      <c r="BG850" s="184">
        <f>IF(N850="zákl. přenesená",J850,0)</f>
        <v>0</v>
      </c>
      <c r="BH850" s="184">
        <f>IF(N850="sníž. přenesená",J850,0)</f>
        <v>0</v>
      </c>
      <c r="BI850" s="184">
        <f>IF(N850="nulová",J850,0)</f>
        <v>0</v>
      </c>
      <c r="BJ850" s="16" t="s">
        <v>78</v>
      </c>
      <c r="BK850" s="184">
        <f>ROUND(I850*H850,2)</f>
        <v>0</v>
      </c>
      <c r="BL850" s="16" t="s">
        <v>248</v>
      </c>
      <c r="BM850" s="16" t="s">
        <v>958</v>
      </c>
    </row>
    <row r="851" spans="2:65" s="11" customFormat="1">
      <c r="B851" s="185"/>
      <c r="C851" s="186"/>
      <c r="D851" s="187" t="s">
        <v>140</v>
      </c>
      <c r="E851" s="188" t="s">
        <v>1</v>
      </c>
      <c r="F851" s="189" t="s">
        <v>959</v>
      </c>
      <c r="G851" s="186"/>
      <c r="H851" s="188" t="s">
        <v>1</v>
      </c>
      <c r="I851" s="190"/>
      <c r="J851" s="186"/>
      <c r="K851" s="186"/>
      <c r="L851" s="191"/>
      <c r="M851" s="192"/>
      <c r="N851" s="193"/>
      <c r="O851" s="193"/>
      <c r="P851" s="193"/>
      <c r="Q851" s="193"/>
      <c r="R851" s="193"/>
      <c r="S851" s="193"/>
      <c r="T851" s="194"/>
      <c r="AT851" s="195" t="s">
        <v>140</v>
      </c>
      <c r="AU851" s="195" t="s">
        <v>80</v>
      </c>
      <c r="AV851" s="11" t="s">
        <v>78</v>
      </c>
      <c r="AW851" s="11" t="s">
        <v>32</v>
      </c>
      <c r="AX851" s="11" t="s">
        <v>70</v>
      </c>
      <c r="AY851" s="195" t="s">
        <v>132</v>
      </c>
    </row>
    <row r="852" spans="2:65" s="12" customFormat="1">
      <c r="B852" s="196"/>
      <c r="C852" s="197"/>
      <c r="D852" s="187" t="s">
        <v>140</v>
      </c>
      <c r="E852" s="198" t="s">
        <v>1</v>
      </c>
      <c r="F852" s="199" t="s">
        <v>960</v>
      </c>
      <c r="G852" s="197"/>
      <c r="H852" s="200">
        <v>12.06</v>
      </c>
      <c r="I852" s="201"/>
      <c r="J852" s="197"/>
      <c r="K852" s="197"/>
      <c r="L852" s="202"/>
      <c r="M852" s="203"/>
      <c r="N852" s="204"/>
      <c r="O852" s="204"/>
      <c r="P852" s="204"/>
      <c r="Q852" s="204"/>
      <c r="R852" s="204"/>
      <c r="S852" s="204"/>
      <c r="T852" s="205"/>
      <c r="AT852" s="206" t="s">
        <v>140</v>
      </c>
      <c r="AU852" s="206" t="s">
        <v>80</v>
      </c>
      <c r="AV852" s="12" t="s">
        <v>80</v>
      </c>
      <c r="AW852" s="12" t="s">
        <v>32</v>
      </c>
      <c r="AX852" s="12" t="s">
        <v>70</v>
      </c>
      <c r="AY852" s="206" t="s">
        <v>132</v>
      </c>
    </row>
    <row r="853" spans="2:65" s="11" customFormat="1">
      <c r="B853" s="185"/>
      <c r="C853" s="186"/>
      <c r="D853" s="187" t="s">
        <v>140</v>
      </c>
      <c r="E853" s="188" t="s">
        <v>1</v>
      </c>
      <c r="F853" s="189" t="s">
        <v>961</v>
      </c>
      <c r="G853" s="186"/>
      <c r="H853" s="188" t="s">
        <v>1</v>
      </c>
      <c r="I853" s="190"/>
      <c r="J853" s="186"/>
      <c r="K853" s="186"/>
      <c r="L853" s="191"/>
      <c r="M853" s="192"/>
      <c r="N853" s="193"/>
      <c r="O853" s="193"/>
      <c r="P853" s="193"/>
      <c r="Q853" s="193"/>
      <c r="R853" s="193"/>
      <c r="S853" s="193"/>
      <c r="T853" s="194"/>
      <c r="AT853" s="195" t="s">
        <v>140</v>
      </c>
      <c r="AU853" s="195" t="s">
        <v>80</v>
      </c>
      <c r="AV853" s="11" t="s">
        <v>78</v>
      </c>
      <c r="AW853" s="11" t="s">
        <v>32</v>
      </c>
      <c r="AX853" s="11" t="s">
        <v>70</v>
      </c>
      <c r="AY853" s="195" t="s">
        <v>132</v>
      </c>
    </row>
    <row r="854" spans="2:65" s="12" customFormat="1">
      <c r="B854" s="196"/>
      <c r="C854" s="197"/>
      <c r="D854" s="187" t="s">
        <v>140</v>
      </c>
      <c r="E854" s="198" t="s">
        <v>1</v>
      </c>
      <c r="F854" s="199" t="s">
        <v>962</v>
      </c>
      <c r="G854" s="197"/>
      <c r="H854" s="200">
        <v>2.2749999999999999</v>
      </c>
      <c r="I854" s="201"/>
      <c r="J854" s="197"/>
      <c r="K854" s="197"/>
      <c r="L854" s="202"/>
      <c r="M854" s="203"/>
      <c r="N854" s="204"/>
      <c r="O854" s="204"/>
      <c r="P854" s="204"/>
      <c r="Q854" s="204"/>
      <c r="R854" s="204"/>
      <c r="S854" s="204"/>
      <c r="T854" s="205"/>
      <c r="AT854" s="206" t="s">
        <v>140</v>
      </c>
      <c r="AU854" s="206" t="s">
        <v>80</v>
      </c>
      <c r="AV854" s="12" t="s">
        <v>80</v>
      </c>
      <c r="AW854" s="12" t="s">
        <v>32</v>
      </c>
      <c r="AX854" s="12" t="s">
        <v>70</v>
      </c>
      <c r="AY854" s="206" t="s">
        <v>132</v>
      </c>
    </row>
    <row r="855" spans="2:65" s="13" customFormat="1">
      <c r="B855" s="207"/>
      <c r="C855" s="208"/>
      <c r="D855" s="187" t="s">
        <v>140</v>
      </c>
      <c r="E855" s="209" t="s">
        <v>1</v>
      </c>
      <c r="F855" s="210" t="s">
        <v>143</v>
      </c>
      <c r="G855" s="208"/>
      <c r="H855" s="211">
        <v>14.335000000000001</v>
      </c>
      <c r="I855" s="212"/>
      <c r="J855" s="208"/>
      <c r="K855" s="208"/>
      <c r="L855" s="213"/>
      <c r="M855" s="214"/>
      <c r="N855" s="215"/>
      <c r="O855" s="215"/>
      <c r="P855" s="215"/>
      <c r="Q855" s="215"/>
      <c r="R855" s="215"/>
      <c r="S855" s="215"/>
      <c r="T855" s="216"/>
      <c r="AT855" s="217" t="s">
        <v>140</v>
      </c>
      <c r="AU855" s="217" t="s">
        <v>80</v>
      </c>
      <c r="AV855" s="13" t="s">
        <v>138</v>
      </c>
      <c r="AW855" s="13" t="s">
        <v>32</v>
      </c>
      <c r="AX855" s="13" t="s">
        <v>78</v>
      </c>
      <c r="AY855" s="217" t="s">
        <v>132</v>
      </c>
    </row>
    <row r="856" spans="2:65" s="1" customFormat="1" ht="16.5" customHeight="1">
      <c r="B856" s="33"/>
      <c r="C856" s="173" t="s">
        <v>963</v>
      </c>
      <c r="D856" s="173" t="s">
        <v>133</v>
      </c>
      <c r="E856" s="174" t="s">
        <v>964</v>
      </c>
      <c r="F856" s="175" t="s">
        <v>965</v>
      </c>
      <c r="G856" s="176" t="s">
        <v>136</v>
      </c>
      <c r="H856" s="177">
        <v>14.335000000000001</v>
      </c>
      <c r="I856" s="178"/>
      <c r="J856" s="179">
        <f>ROUND(I856*H856,2)</f>
        <v>0</v>
      </c>
      <c r="K856" s="175" t="s">
        <v>137</v>
      </c>
      <c r="L856" s="37"/>
      <c r="M856" s="180" t="s">
        <v>1</v>
      </c>
      <c r="N856" s="181" t="s">
        <v>41</v>
      </c>
      <c r="O856" s="59"/>
      <c r="P856" s="182">
        <f>O856*H856</f>
        <v>0</v>
      </c>
      <c r="Q856" s="182">
        <v>1.3999999999999999E-4</v>
      </c>
      <c r="R856" s="182">
        <f>Q856*H856</f>
        <v>2.0068999999999998E-3</v>
      </c>
      <c r="S856" s="182">
        <v>0</v>
      </c>
      <c r="T856" s="183">
        <f>S856*H856</f>
        <v>0</v>
      </c>
      <c r="AR856" s="16" t="s">
        <v>248</v>
      </c>
      <c r="AT856" s="16" t="s">
        <v>133</v>
      </c>
      <c r="AU856" s="16" t="s">
        <v>80</v>
      </c>
      <c r="AY856" s="16" t="s">
        <v>132</v>
      </c>
      <c r="BE856" s="184">
        <f>IF(N856="základní",J856,0)</f>
        <v>0</v>
      </c>
      <c r="BF856" s="184">
        <f>IF(N856="snížená",J856,0)</f>
        <v>0</v>
      </c>
      <c r="BG856" s="184">
        <f>IF(N856="zákl. přenesená",J856,0)</f>
        <v>0</v>
      </c>
      <c r="BH856" s="184">
        <f>IF(N856="sníž. přenesená",J856,0)</f>
        <v>0</v>
      </c>
      <c r="BI856" s="184">
        <f>IF(N856="nulová",J856,0)</f>
        <v>0</v>
      </c>
      <c r="BJ856" s="16" t="s">
        <v>78</v>
      </c>
      <c r="BK856" s="184">
        <f>ROUND(I856*H856,2)</f>
        <v>0</v>
      </c>
      <c r="BL856" s="16" t="s">
        <v>248</v>
      </c>
      <c r="BM856" s="16" t="s">
        <v>966</v>
      </c>
    </row>
    <row r="857" spans="2:65" s="1" customFormat="1" ht="16.5" customHeight="1">
      <c r="B857" s="33"/>
      <c r="C857" s="173" t="s">
        <v>967</v>
      </c>
      <c r="D857" s="173" t="s">
        <v>133</v>
      </c>
      <c r="E857" s="174" t="s">
        <v>968</v>
      </c>
      <c r="F857" s="175" t="s">
        <v>969</v>
      </c>
      <c r="G857" s="176" t="s">
        <v>136</v>
      </c>
      <c r="H857" s="177">
        <v>14.335000000000001</v>
      </c>
      <c r="I857" s="178"/>
      <c r="J857" s="179">
        <f>ROUND(I857*H857,2)</f>
        <v>0</v>
      </c>
      <c r="K857" s="175" t="s">
        <v>137</v>
      </c>
      <c r="L857" s="37"/>
      <c r="M857" s="180" t="s">
        <v>1</v>
      </c>
      <c r="N857" s="181" t="s">
        <v>41</v>
      </c>
      <c r="O857" s="59"/>
      <c r="P857" s="182">
        <f>O857*H857</f>
        <v>0</v>
      </c>
      <c r="Q857" s="182">
        <v>1.3999999999999999E-4</v>
      </c>
      <c r="R857" s="182">
        <f>Q857*H857</f>
        <v>2.0068999999999998E-3</v>
      </c>
      <c r="S857" s="182">
        <v>0</v>
      </c>
      <c r="T857" s="183">
        <f>S857*H857</f>
        <v>0</v>
      </c>
      <c r="AR857" s="16" t="s">
        <v>248</v>
      </c>
      <c r="AT857" s="16" t="s">
        <v>133</v>
      </c>
      <c r="AU857" s="16" t="s">
        <v>80</v>
      </c>
      <c r="AY857" s="16" t="s">
        <v>132</v>
      </c>
      <c r="BE857" s="184">
        <f>IF(N857="základní",J857,0)</f>
        <v>0</v>
      </c>
      <c r="BF857" s="184">
        <f>IF(N857="snížená",J857,0)</f>
        <v>0</v>
      </c>
      <c r="BG857" s="184">
        <f>IF(N857="zákl. přenesená",J857,0)</f>
        <v>0</v>
      </c>
      <c r="BH857" s="184">
        <f>IF(N857="sníž. přenesená",J857,0)</f>
        <v>0</v>
      </c>
      <c r="BI857" s="184">
        <f>IF(N857="nulová",J857,0)</f>
        <v>0</v>
      </c>
      <c r="BJ857" s="16" t="s">
        <v>78</v>
      </c>
      <c r="BK857" s="184">
        <f>ROUND(I857*H857,2)</f>
        <v>0</v>
      </c>
      <c r="BL857" s="16" t="s">
        <v>248</v>
      </c>
      <c r="BM857" s="16" t="s">
        <v>970</v>
      </c>
    </row>
    <row r="858" spans="2:65" s="1" customFormat="1" ht="16.5" customHeight="1">
      <c r="B858" s="33"/>
      <c r="C858" s="173" t="s">
        <v>971</v>
      </c>
      <c r="D858" s="173" t="s">
        <v>133</v>
      </c>
      <c r="E858" s="174" t="s">
        <v>972</v>
      </c>
      <c r="F858" s="175" t="s">
        <v>973</v>
      </c>
      <c r="G858" s="176" t="s">
        <v>136</v>
      </c>
      <c r="H858" s="177">
        <v>14.335000000000001</v>
      </c>
      <c r="I858" s="178"/>
      <c r="J858" s="179">
        <f>ROUND(I858*H858,2)</f>
        <v>0</v>
      </c>
      <c r="K858" s="175" t="s">
        <v>137</v>
      </c>
      <c r="L858" s="37"/>
      <c r="M858" s="180" t="s">
        <v>1</v>
      </c>
      <c r="N858" s="181" t="s">
        <v>41</v>
      </c>
      <c r="O858" s="59"/>
      <c r="P858" s="182">
        <f>O858*H858</f>
        <v>0</v>
      </c>
      <c r="Q858" s="182">
        <v>1.3999999999999999E-4</v>
      </c>
      <c r="R858" s="182">
        <f>Q858*H858</f>
        <v>2.0068999999999998E-3</v>
      </c>
      <c r="S858" s="182">
        <v>0</v>
      </c>
      <c r="T858" s="183">
        <f>S858*H858</f>
        <v>0</v>
      </c>
      <c r="AR858" s="16" t="s">
        <v>248</v>
      </c>
      <c r="AT858" s="16" t="s">
        <v>133</v>
      </c>
      <c r="AU858" s="16" t="s">
        <v>80</v>
      </c>
      <c r="AY858" s="16" t="s">
        <v>132</v>
      </c>
      <c r="BE858" s="184">
        <f>IF(N858="základní",J858,0)</f>
        <v>0</v>
      </c>
      <c r="BF858" s="184">
        <f>IF(N858="snížená",J858,0)</f>
        <v>0</v>
      </c>
      <c r="BG858" s="184">
        <f>IF(N858="zákl. přenesená",J858,0)</f>
        <v>0</v>
      </c>
      <c r="BH858" s="184">
        <f>IF(N858="sníž. přenesená",J858,0)</f>
        <v>0</v>
      </c>
      <c r="BI858" s="184">
        <f>IF(N858="nulová",J858,0)</f>
        <v>0</v>
      </c>
      <c r="BJ858" s="16" t="s">
        <v>78</v>
      </c>
      <c r="BK858" s="184">
        <f>ROUND(I858*H858,2)</f>
        <v>0</v>
      </c>
      <c r="BL858" s="16" t="s">
        <v>248</v>
      </c>
      <c r="BM858" s="16" t="s">
        <v>974</v>
      </c>
    </row>
    <row r="859" spans="2:65" s="1" customFormat="1" ht="16.5" customHeight="1">
      <c r="B859" s="33"/>
      <c r="C859" s="173" t="s">
        <v>975</v>
      </c>
      <c r="D859" s="173" t="s">
        <v>133</v>
      </c>
      <c r="E859" s="174" t="s">
        <v>976</v>
      </c>
      <c r="F859" s="175" t="s">
        <v>977</v>
      </c>
      <c r="G859" s="176" t="s">
        <v>136</v>
      </c>
      <c r="H859" s="177">
        <v>9.35</v>
      </c>
      <c r="I859" s="178"/>
      <c r="J859" s="179">
        <f>ROUND(I859*H859,2)</f>
        <v>0</v>
      </c>
      <c r="K859" s="175" t="s">
        <v>137</v>
      </c>
      <c r="L859" s="37"/>
      <c r="M859" s="180" t="s">
        <v>1</v>
      </c>
      <c r="N859" s="181" t="s">
        <v>41</v>
      </c>
      <c r="O859" s="59"/>
      <c r="P859" s="182">
        <f>O859*H859</f>
        <v>0</v>
      </c>
      <c r="Q859" s="182">
        <v>1.1E-4</v>
      </c>
      <c r="R859" s="182">
        <f>Q859*H859</f>
        <v>1.0284999999999999E-3</v>
      </c>
      <c r="S859" s="182">
        <v>0</v>
      </c>
      <c r="T859" s="183">
        <f>S859*H859</f>
        <v>0</v>
      </c>
      <c r="AR859" s="16" t="s">
        <v>248</v>
      </c>
      <c r="AT859" s="16" t="s">
        <v>133</v>
      </c>
      <c r="AU859" s="16" t="s">
        <v>80</v>
      </c>
      <c r="AY859" s="16" t="s">
        <v>132</v>
      </c>
      <c r="BE859" s="184">
        <f>IF(N859="základní",J859,0)</f>
        <v>0</v>
      </c>
      <c r="BF859" s="184">
        <f>IF(N859="snížená",J859,0)</f>
        <v>0</v>
      </c>
      <c r="BG859" s="184">
        <f>IF(N859="zákl. přenesená",J859,0)</f>
        <v>0</v>
      </c>
      <c r="BH859" s="184">
        <f>IF(N859="sníž. přenesená",J859,0)</f>
        <v>0</v>
      </c>
      <c r="BI859" s="184">
        <f>IF(N859="nulová",J859,0)</f>
        <v>0</v>
      </c>
      <c r="BJ859" s="16" t="s">
        <v>78</v>
      </c>
      <c r="BK859" s="184">
        <f>ROUND(I859*H859,2)</f>
        <v>0</v>
      </c>
      <c r="BL859" s="16" t="s">
        <v>248</v>
      </c>
      <c r="BM859" s="16" t="s">
        <v>978</v>
      </c>
    </row>
    <row r="860" spans="2:65" s="1" customFormat="1" ht="16.5" customHeight="1">
      <c r="B860" s="33"/>
      <c r="C860" s="173" t="s">
        <v>979</v>
      </c>
      <c r="D860" s="173" t="s">
        <v>133</v>
      </c>
      <c r="E860" s="174" t="s">
        <v>980</v>
      </c>
      <c r="F860" s="175" t="s">
        <v>981</v>
      </c>
      <c r="G860" s="176" t="s">
        <v>136</v>
      </c>
      <c r="H860" s="177">
        <v>9.35</v>
      </c>
      <c r="I860" s="178"/>
      <c r="J860" s="179">
        <f>ROUND(I860*H860,2)</f>
        <v>0</v>
      </c>
      <c r="K860" s="175" t="s">
        <v>137</v>
      </c>
      <c r="L860" s="37"/>
      <c r="M860" s="180" t="s">
        <v>1</v>
      </c>
      <c r="N860" s="181" t="s">
        <v>41</v>
      </c>
      <c r="O860" s="59"/>
      <c r="P860" s="182">
        <f>O860*H860</f>
        <v>0</v>
      </c>
      <c r="Q860" s="182">
        <v>7.2000000000000005E-4</v>
      </c>
      <c r="R860" s="182">
        <f>Q860*H860</f>
        <v>6.7320000000000001E-3</v>
      </c>
      <c r="S860" s="182">
        <v>0</v>
      </c>
      <c r="T860" s="183">
        <f>S860*H860</f>
        <v>0</v>
      </c>
      <c r="AR860" s="16" t="s">
        <v>248</v>
      </c>
      <c r="AT860" s="16" t="s">
        <v>133</v>
      </c>
      <c r="AU860" s="16" t="s">
        <v>80</v>
      </c>
      <c r="AY860" s="16" t="s">
        <v>132</v>
      </c>
      <c r="BE860" s="184">
        <f>IF(N860="základní",J860,0)</f>
        <v>0</v>
      </c>
      <c r="BF860" s="184">
        <f>IF(N860="snížená",J860,0)</f>
        <v>0</v>
      </c>
      <c r="BG860" s="184">
        <f>IF(N860="zákl. přenesená",J860,0)</f>
        <v>0</v>
      </c>
      <c r="BH860" s="184">
        <f>IF(N860="sníž. přenesená",J860,0)</f>
        <v>0</v>
      </c>
      <c r="BI860" s="184">
        <f>IF(N860="nulová",J860,0)</f>
        <v>0</v>
      </c>
      <c r="BJ860" s="16" t="s">
        <v>78</v>
      </c>
      <c r="BK860" s="184">
        <f>ROUND(I860*H860,2)</f>
        <v>0</v>
      </c>
      <c r="BL860" s="16" t="s">
        <v>248</v>
      </c>
      <c r="BM860" s="16" t="s">
        <v>982</v>
      </c>
    </row>
    <row r="861" spans="2:65" s="11" customFormat="1">
      <c r="B861" s="185"/>
      <c r="C861" s="186"/>
      <c r="D861" s="187" t="s">
        <v>140</v>
      </c>
      <c r="E861" s="188" t="s">
        <v>1</v>
      </c>
      <c r="F861" s="189" t="s">
        <v>622</v>
      </c>
      <c r="G861" s="186"/>
      <c r="H861" s="188" t="s">
        <v>1</v>
      </c>
      <c r="I861" s="190"/>
      <c r="J861" s="186"/>
      <c r="K861" s="186"/>
      <c r="L861" s="191"/>
      <c r="M861" s="192"/>
      <c r="N861" s="193"/>
      <c r="O861" s="193"/>
      <c r="P861" s="193"/>
      <c r="Q861" s="193"/>
      <c r="R861" s="193"/>
      <c r="S861" s="193"/>
      <c r="T861" s="194"/>
      <c r="AT861" s="195" t="s">
        <v>140</v>
      </c>
      <c r="AU861" s="195" t="s">
        <v>80</v>
      </c>
      <c r="AV861" s="11" t="s">
        <v>78</v>
      </c>
      <c r="AW861" s="11" t="s">
        <v>32</v>
      </c>
      <c r="AX861" s="11" t="s">
        <v>70</v>
      </c>
      <c r="AY861" s="195" t="s">
        <v>132</v>
      </c>
    </row>
    <row r="862" spans="2:65" s="12" customFormat="1">
      <c r="B862" s="196"/>
      <c r="C862" s="197"/>
      <c r="D862" s="187" t="s">
        <v>140</v>
      </c>
      <c r="E862" s="198" t="s">
        <v>1</v>
      </c>
      <c r="F862" s="199" t="s">
        <v>623</v>
      </c>
      <c r="G862" s="197"/>
      <c r="H862" s="200">
        <v>9.35</v>
      </c>
      <c r="I862" s="201"/>
      <c r="J862" s="197"/>
      <c r="K862" s="197"/>
      <c r="L862" s="202"/>
      <c r="M862" s="203"/>
      <c r="N862" s="204"/>
      <c r="O862" s="204"/>
      <c r="P862" s="204"/>
      <c r="Q862" s="204"/>
      <c r="R862" s="204"/>
      <c r="S862" s="204"/>
      <c r="T862" s="205"/>
      <c r="AT862" s="206" t="s">
        <v>140</v>
      </c>
      <c r="AU862" s="206" t="s">
        <v>80</v>
      </c>
      <c r="AV862" s="12" t="s">
        <v>80</v>
      </c>
      <c r="AW862" s="12" t="s">
        <v>32</v>
      </c>
      <c r="AX862" s="12" t="s">
        <v>70</v>
      </c>
      <c r="AY862" s="206" t="s">
        <v>132</v>
      </c>
    </row>
    <row r="863" spans="2:65" s="13" customFormat="1">
      <c r="B863" s="207"/>
      <c r="C863" s="208"/>
      <c r="D863" s="187" t="s">
        <v>140</v>
      </c>
      <c r="E863" s="209" t="s">
        <v>1</v>
      </c>
      <c r="F863" s="210" t="s">
        <v>143</v>
      </c>
      <c r="G863" s="208"/>
      <c r="H863" s="211">
        <v>9.35</v>
      </c>
      <c r="I863" s="212"/>
      <c r="J863" s="208"/>
      <c r="K863" s="208"/>
      <c r="L863" s="213"/>
      <c r="M863" s="214"/>
      <c r="N863" s="215"/>
      <c r="O863" s="215"/>
      <c r="P863" s="215"/>
      <c r="Q863" s="215"/>
      <c r="R863" s="215"/>
      <c r="S863" s="215"/>
      <c r="T863" s="216"/>
      <c r="AT863" s="217" t="s">
        <v>140</v>
      </c>
      <c r="AU863" s="217" t="s">
        <v>80</v>
      </c>
      <c r="AV863" s="13" t="s">
        <v>138</v>
      </c>
      <c r="AW863" s="13" t="s">
        <v>32</v>
      </c>
      <c r="AX863" s="13" t="s">
        <v>78</v>
      </c>
      <c r="AY863" s="217" t="s">
        <v>132</v>
      </c>
    </row>
    <row r="864" spans="2:65" s="1" customFormat="1" ht="16.5" customHeight="1">
      <c r="B864" s="33"/>
      <c r="C864" s="173" t="s">
        <v>983</v>
      </c>
      <c r="D864" s="173" t="s">
        <v>133</v>
      </c>
      <c r="E864" s="174" t="s">
        <v>984</v>
      </c>
      <c r="F864" s="175" t="s">
        <v>985</v>
      </c>
      <c r="G864" s="176" t="s">
        <v>521</v>
      </c>
      <c r="H864" s="177">
        <v>2</v>
      </c>
      <c r="I864" s="178"/>
      <c r="J864" s="179">
        <f>ROUND(I864*H864,2)</f>
        <v>0</v>
      </c>
      <c r="K864" s="175" t="s">
        <v>1</v>
      </c>
      <c r="L864" s="37"/>
      <c r="M864" s="240" t="s">
        <v>1</v>
      </c>
      <c r="N864" s="241" t="s">
        <v>41</v>
      </c>
      <c r="O864" s="242"/>
      <c r="P864" s="243">
        <f>O864*H864</f>
        <v>0</v>
      </c>
      <c r="Q864" s="243">
        <v>1.1E-4</v>
      </c>
      <c r="R864" s="243">
        <f>Q864*H864</f>
        <v>2.2000000000000001E-4</v>
      </c>
      <c r="S864" s="243">
        <v>0</v>
      </c>
      <c r="T864" s="244">
        <f>S864*H864</f>
        <v>0</v>
      </c>
      <c r="AR864" s="16" t="s">
        <v>248</v>
      </c>
      <c r="AT864" s="16" t="s">
        <v>133</v>
      </c>
      <c r="AU864" s="16" t="s">
        <v>80</v>
      </c>
      <c r="AY864" s="16" t="s">
        <v>132</v>
      </c>
      <c r="BE864" s="184">
        <f>IF(N864="základní",J864,0)</f>
        <v>0</v>
      </c>
      <c r="BF864" s="184">
        <f>IF(N864="snížená",J864,0)</f>
        <v>0</v>
      </c>
      <c r="BG864" s="184">
        <f>IF(N864="zákl. přenesená",J864,0)</f>
        <v>0</v>
      </c>
      <c r="BH864" s="184">
        <f>IF(N864="sníž. přenesená",J864,0)</f>
        <v>0</v>
      </c>
      <c r="BI864" s="184">
        <f>IF(N864="nulová",J864,0)</f>
        <v>0</v>
      </c>
      <c r="BJ864" s="16" t="s">
        <v>78</v>
      </c>
      <c r="BK864" s="184">
        <f>ROUND(I864*H864,2)</f>
        <v>0</v>
      </c>
      <c r="BL864" s="16" t="s">
        <v>248</v>
      </c>
      <c r="BM864" s="16" t="s">
        <v>986</v>
      </c>
    </row>
    <row r="865" spans="2:12" s="1" customFormat="1" ht="6.9" customHeight="1">
      <c r="B865" s="45"/>
      <c r="C865" s="46"/>
      <c r="D865" s="46"/>
      <c r="E865" s="46"/>
      <c r="F865" s="46"/>
      <c r="G865" s="46"/>
      <c r="H865" s="46"/>
      <c r="I865" s="124"/>
      <c r="J865" s="46"/>
      <c r="K865" s="46"/>
      <c r="L865" s="37"/>
    </row>
  </sheetData>
  <sheetProtection password="CF7A" sheet="1" objects="1" scenarios="1" formatColumns="0" formatRows="0" autoFilter="0"/>
  <autoFilter ref="C100:K864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02"/>
  <sheetViews>
    <sheetView showGridLines="0" topLeftCell="A95" zoomScaleNormal="100" workbookViewId="0">
      <selection activeCell="I124" sqref="I124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83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80</v>
      </c>
    </row>
    <row r="4" spans="2:46" ht="24.9" customHeight="1">
      <c r="B4" s="19"/>
      <c r="D4" s="100" t="s">
        <v>87</v>
      </c>
      <c r="L4" s="19"/>
      <c r="M4" s="23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8" t="str">
        <f>'Rekapitulace stavby'!K6</f>
        <v>MŠ Havlíčkova 4, Opava</v>
      </c>
      <c r="F7" s="289"/>
      <c r="G7" s="289"/>
      <c r="H7" s="289"/>
      <c r="L7" s="19"/>
    </row>
    <row r="8" spans="2:46" s="1" customFormat="1" ht="12" customHeight="1">
      <c r="B8" s="37"/>
      <c r="D8" s="101" t="s">
        <v>88</v>
      </c>
      <c r="I8" s="102"/>
      <c r="L8" s="37"/>
    </row>
    <row r="9" spans="2:46" s="1" customFormat="1" ht="36.9" customHeight="1">
      <c r="B9" s="37"/>
      <c r="E9" s="290" t="s">
        <v>987</v>
      </c>
      <c r="F9" s="291"/>
      <c r="G9" s="291"/>
      <c r="H9" s="291"/>
      <c r="I9" s="102"/>
      <c r="L9" s="37"/>
    </row>
    <row r="10" spans="2:46" s="1" customFormat="1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11. 2. 2019</v>
      </c>
      <c r="L12" s="37"/>
    </row>
    <row r="13" spans="2:46" s="1" customFormat="1" ht="10.95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">
        <v>1</v>
      </c>
      <c r="L14" s="37"/>
    </row>
    <row r="15" spans="2:46" s="1" customFormat="1" ht="18" customHeight="1">
      <c r="B15" s="37"/>
      <c r="E15" s="16" t="s">
        <v>26</v>
      </c>
      <c r="I15" s="103" t="s">
        <v>27</v>
      </c>
      <c r="J15" s="16" t="s">
        <v>1</v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2" t="str">
        <f>'Rekapitulace stavby'!E14</f>
        <v>Vyplň údaj</v>
      </c>
      <c r="F18" s="293"/>
      <c r="G18" s="293"/>
      <c r="H18" s="293"/>
      <c r="I18" s="103" t="s">
        <v>27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27</v>
      </c>
      <c r="J24" s="16" t="str">
        <f>IF('Rekapitulace stavby'!AN20="","",'Rekapitulace stavby'!AN20)</f>
        <v/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35</v>
      </c>
      <c r="I26" s="102"/>
      <c r="L26" s="37"/>
    </row>
    <row r="27" spans="2:12" s="6" customFormat="1" ht="16.5" customHeight="1">
      <c r="B27" s="105"/>
      <c r="E27" s="294" t="s">
        <v>1</v>
      </c>
      <c r="F27" s="294"/>
      <c r="G27" s="294"/>
      <c r="H27" s="294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36</v>
      </c>
      <c r="I30" s="102"/>
      <c r="J30" s="109">
        <f>ROUND(J95,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38</v>
      </c>
      <c r="I32" s="111" t="s">
        <v>37</v>
      </c>
      <c r="J32" s="110" t="s">
        <v>39</v>
      </c>
      <c r="L32" s="37"/>
    </row>
    <row r="33" spans="2:12" s="1" customFormat="1" ht="14.4" customHeight="1">
      <c r="B33" s="37"/>
      <c r="D33" s="101" t="s">
        <v>40</v>
      </c>
      <c r="E33" s="101" t="s">
        <v>41</v>
      </c>
      <c r="F33" s="112">
        <f>ROUND((SUM(BE95:BE501)),  2)</f>
        <v>0</v>
      </c>
      <c r="I33" s="113">
        <v>0.21</v>
      </c>
      <c r="J33" s="112">
        <f>ROUND(((SUM(BE95:BE501))*I33),  2)</f>
        <v>0</v>
      </c>
      <c r="L33" s="37"/>
    </row>
    <row r="34" spans="2:12" s="1" customFormat="1" ht="14.4" customHeight="1">
      <c r="B34" s="37"/>
      <c r="E34" s="101" t="s">
        <v>42</v>
      </c>
      <c r="F34" s="112">
        <f>ROUND((SUM(BF95:BF501)),  2)</f>
        <v>0</v>
      </c>
      <c r="I34" s="113">
        <v>0.15</v>
      </c>
      <c r="J34" s="112">
        <f>ROUND(((SUM(BF95:BF501))*I34),  2)</f>
        <v>0</v>
      </c>
      <c r="L34" s="37"/>
    </row>
    <row r="35" spans="2:12" s="1" customFormat="1" ht="14.4" hidden="1" customHeight="1">
      <c r="B35" s="37"/>
      <c r="E35" s="101" t="s">
        <v>43</v>
      </c>
      <c r="F35" s="112">
        <f>ROUND((SUM(BG95:BG501)),  2)</f>
        <v>0</v>
      </c>
      <c r="I35" s="113">
        <v>0.21</v>
      </c>
      <c r="J35" s="112">
        <f>0</f>
        <v>0</v>
      </c>
      <c r="L35" s="37"/>
    </row>
    <row r="36" spans="2:12" s="1" customFormat="1" ht="14.4" hidden="1" customHeight="1">
      <c r="B36" s="37"/>
      <c r="E36" s="101" t="s">
        <v>44</v>
      </c>
      <c r="F36" s="112">
        <f>ROUND((SUM(BH95:BH501)),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45</v>
      </c>
      <c r="F37" s="112">
        <f>ROUND((SUM(BI95:BI501)),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46</v>
      </c>
      <c r="E39" s="116"/>
      <c r="F39" s="116"/>
      <c r="G39" s="117" t="s">
        <v>47</v>
      </c>
      <c r="H39" s="118" t="s">
        <v>48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90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86" t="str">
        <f>E7</f>
        <v>MŠ Havlíčkova 4, Opava</v>
      </c>
      <c r="F48" s="287"/>
      <c r="G48" s="287"/>
      <c r="H48" s="287"/>
      <c r="I48" s="102"/>
      <c r="J48" s="34"/>
      <c r="K48" s="34"/>
      <c r="L48" s="37"/>
    </row>
    <row r="49" spans="2:47" s="1" customFormat="1" ht="12" customHeight="1">
      <c r="B49" s="33"/>
      <c r="C49" s="28" t="s">
        <v>88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72" t="str">
        <f>E9</f>
        <v>02 - Výměna výplní otvorů</v>
      </c>
      <c r="F50" s="271"/>
      <c r="G50" s="271"/>
      <c r="H50" s="271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 xml:space="preserve">Opava, Havlíčkova 4, k.ú. Předměstí, par.č. 174/1 </v>
      </c>
      <c r="G52" s="34"/>
      <c r="H52" s="34"/>
      <c r="I52" s="103" t="s">
        <v>22</v>
      </c>
      <c r="J52" s="54" t="str">
        <f>IF(J12="","",J12)</f>
        <v>11. 2. 2019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65" customHeight="1">
      <c r="B54" s="33"/>
      <c r="C54" s="28" t="s">
        <v>24</v>
      </c>
      <c r="D54" s="34"/>
      <c r="E54" s="34"/>
      <c r="F54" s="26" t="str">
        <f>E15</f>
        <v>Statutární město Opava, odbor investic</v>
      </c>
      <c r="G54" s="34"/>
      <c r="H54" s="34"/>
      <c r="I54" s="103" t="s">
        <v>30</v>
      </c>
      <c r="J54" s="31" t="str">
        <f>E21</f>
        <v>Ing. Jan Pospíšil</v>
      </c>
      <c r="K54" s="34"/>
      <c r="L54" s="37"/>
    </row>
    <row r="55" spans="2:47" s="1" customFormat="1" ht="13.65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91</v>
      </c>
      <c r="D57" s="129"/>
      <c r="E57" s="129"/>
      <c r="F57" s="129"/>
      <c r="G57" s="129"/>
      <c r="H57" s="129"/>
      <c r="I57" s="130"/>
      <c r="J57" s="131" t="s">
        <v>92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5" customHeight="1">
      <c r="B59" s="33"/>
      <c r="C59" s="132" t="s">
        <v>93</v>
      </c>
      <c r="D59" s="34"/>
      <c r="E59" s="34"/>
      <c r="F59" s="34"/>
      <c r="G59" s="34"/>
      <c r="H59" s="34"/>
      <c r="I59" s="102"/>
      <c r="J59" s="72">
        <f>J95</f>
        <v>0</v>
      </c>
      <c r="K59" s="34"/>
      <c r="L59" s="37"/>
      <c r="AU59" s="16" t="s">
        <v>94</v>
      </c>
    </row>
    <row r="60" spans="2:47" s="7" customFormat="1" ht="24.9" customHeight="1">
      <c r="B60" s="133"/>
      <c r="C60" s="134"/>
      <c r="D60" s="135" t="s">
        <v>95</v>
      </c>
      <c r="E60" s="136"/>
      <c r="F60" s="136"/>
      <c r="G60" s="136"/>
      <c r="H60" s="136"/>
      <c r="I60" s="137"/>
      <c r="J60" s="138">
        <f>J96</f>
        <v>0</v>
      </c>
      <c r="K60" s="134"/>
      <c r="L60" s="139"/>
    </row>
    <row r="61" spans="2:47" s="8" customFormat="1" ht="19.95" customHeight="1">
      <c r="B61" s="140"/>
      <c r="C61" s="141"/>
      <c r="D61" s="142" t="s">
        <v>988</v>
      </c>
      <c r="E61" s="143"/>
      <c r="F61" s="143"/>
      <c r="G61" s="143"/>
      <c r="H61" s="143"/>
      <c r="I61" s="144"/>
      <c r="J61" s="145">
        <f>J97</f>
        <v>0</v>
      </c>
      <c r="K61" s="141"/>
      <c r="L61" s="146"/>
    </row>
    <row r="62" spans="2:47" s="8" customFormat="1" ht="19.95" customHeight="1">
      <c r="B62" s="140"/>
      <c r="C62" s="141"/>
      <c r="D62" s="142" t="s">
        <v>98</v>
      </c>
      <c r="E62" s="143"/>
      <c r="F62" s="143"/>
      <c r="G62" s="143"/>
      <c r="H62" s="143"/>
      <c r="I62" s="144"/>
      <c r="J62" s="145">
        <f>J219</f>
        <v>0</v>
      </c>
      <c r="K62" s="141"/>
      <c r="L62" s="146"/>
    </row>
    <row r="63" spans="2:47" s="8" customFormat="1" ht="19.95" customHeight="1">
      <c r="B63" s="140"/>
      <c r="C63" s="141"/>
      <c r="D63" s="142" t="s">
        <v>99</v>
      </c>
      <c r="E63" s="143"/>
      <c r="F63" s="143"/>
      <c r="G63" s="143"/>
      <c r="H63" s="143"/>
      <c r="I63" s="144"/>
      <c r="J63" s="145">
        <f>J224</f>
        <v>0</v>
      </c>
      <c r="K63" s="141"/>
      <c r="L63" s="146"/>
    </row>
    <row r="64" spans="2:47" s="8" customFormat="1" ht="19.95" customHeight="1">
      <c r="B64" s="140"/>
      <c r="C64" s="141"/>
      <c r="D64" s="142" t="s">
        <v>101</v>
      </c>
      <c r="E64" s="143"/>
      <c r="F64" s="143"/>
      <c r="G64" s="143"/>
      <c r="H64" s="143"/>
      <c r="I64" s="144"/>
      <c r="J64" s="145">
        <f>J239</f>
        <v>0</v>
      </c>
      <c r="K64" s="141"/>
      <c r="L64" s="146"/>
    </row>
    <row r="65" spans="2:12" s="8" customFormat="1" ht="19.95" customHeight="1">
      <c r="B65" s="140"/>
      <c r="C65" s="141"/>
      <c r="D65" s="142" t="s">
        <v>102</v>
      </c>
      <c r="E65" s="143"/>
      <c r="F65" s="143"/>
      <c r="G65" s="143"/>
      <c r="H65" s="143"/>
      <c r="I65" s="144"/>
      <c r="J65" s="145">
        <f>J256</f>
        <v>0</v>
      </c>
      <c r="K65" s="141"/>
      <c r="L65" s="146"/>
    </row>
    <row r="66" spans="2:12" s="8" customFormat="1" ht="19.95" customHeight="1">
      <c r="B66" s="140"/>
      <c r="C66" s="141"/>
      <c r="D66" s="142" t="s">
        <v>103</v>
      </c>
      <c r="E66" s="143"/>
      <c r="F66" s="143"/>
      <c r="G66" s="143"/>
      <c r="H66" s="143"/>
      <c r="I66" s="144"/>
      <c r="J66" s="145">
        <f>J262</f>
        <v>0</v>
      </c>
      <c r="K66" s="141"/>
      <c r="L66" s="146"/>
    </row>
    <row r="67" spans="2:12" s="8" customFormat="1" ht="19.95" customHeight="1">
      <c r="B67" s="140"/>
      <c r="C67" s="141"/>
      <c r="D67" s="142" t="s">
        <v>105</v>
      </c>
      <c r="E67" s="143"/>
      <c r="F67" s="143"/>
      <c r="G67" s="143"/>
      <c r="H67" s="143"/>
      <c r="I67" s="144"/>
      <c r="J67" s="145">
        <f>J315</f>
        <v>0</v>
      </c>
      <c r="K67" s="141"/>
      <c r="L67" s="146"/>
    </row>
    <row r="68" spans="2:12" s="8" customFormat="1" ht="19.95" customHeight="1">
      <c r="B68" s="140"/>
      <c r="C68" s="141"/>
      <c r="D68" s="142" t="s">
        <v>106</v>
      </c>
      <c r="E68" s="143"/>
      <c r="F68" s="143"/>
      <c r="G68" s="143"/>
      <c r="H68" s="143"/>
      <c r="I68" s="144"/>
      <c r="J68" s="145">
        <f>J323</f>
        <v>0</v>
      </c>
      <c r="K68" s="141"/>
      <c r="L68" s="146"/>
    </row>
    <row r="69" spans="2:12" s="7" customFormat="1" ht="24.9" customHeight="1">
      <c r="B69" s="133"/>
      <c r="C69" s="134"/>
      <c r="D69" s="135" t="s">
        <v>107</v>
      </c>
      <c r="E69" s="136"/>
      <c r="F69" s="136"/>
      <c r="G69" s="136"/>
      <c r="H69" s="136"/>
      <c r="I69" s="137"/>
      <c r="J69" s="138">
        <f>J325</f>
        <v>0</v>
      </c>
      <c r="K69" s="134"/>
      <c r="L69" s="139"/>
    </row>
    <row r="70" spans="2:12" s="8" customFormat="1" ht="19.95" customHeight="1">
      <c r="B70" s="140"/>
      <c r="C70" s="141"/>
      <c r="D70" s="142" t="s">
        <v>113</v>
      </c>
      <c r="E70" s="143"/>
      <c r="F70" s="143"/>
      <c r="G70" s="143"/>
      <c r="H70" s="143"/>
      <c r="I70" s="144"/>
      <c r="J70" s="145">
        <f>J326</f>
        <v>0</v>
      </c>
      <c r="K70" s="141"/>
      <c r="L70" s="146"/>
    </row>
    <row r="71" spans="2:12" s="8" customFormat="1" ht="19.95" customHeight="1">
      <c r="B71" s="140"/>
      <c r="C71" s="141"/>
      <c r="D71" s="142" t="s">
        <v>989</v>
      </c>
      <c r="E71" s="143"/>
      <c r="F71" s="143"/>
      <c r="G71" s="143"/>
      <c r="H71" s="143"/>
      <c r="I71" s="144"/>
      <c r="J71" s="145">
        <f>J353</f>
        <v>0</v>
      </c>
      <c r="K71" s="141"/>
      <c r="L71" s="146"/>
    </row>
    <row r="72" spans="2:12" s="8" customFormat="1" ht="19.95" customHeight="1">
      <c r="B72" s="140"/>
      <c r="C72" s="141"/>
      <c r="D72" s="142" t="s">
        <v>114</v>
      </c>
      <c r="E72" s="143"/>
      <c r="F72" s="143"/>
      <c r="G72" s="143"/>
      <c r="H72" s="143"/>
      <c r="I72" s="144"/>
      <c r="J72" s="145">
        <f>J428</f>
        <v>0</v>
      </c>
      <c r="K72" s="141"/>
      <c r="L72" s="146"/>
    </row>
    <row r="73" spans="2:12" s="8" customFormat="1" ht="19.95" customHeight="1">
      <c r="B73" s="140"/>
      <c r="C73" s="141"/>
      <c r="D73" s="142" t="s">
        <v>990</v>
      </c>
      <c r="E73" s="143"/>
      <c r="F73" s="143"/>
      <c r="G73" s="143"/>
      <c r="H73" s="143"/>
      <c r="I73" s="144"/>
      <c r="J73" s="145">
        <f>J437</f>
        <v>0</v>
      </c>
      <c r="K73" s="141"/>
      <c r="L73" s="146"/>
    </row>
    <row r="74" spans="2:12" s="8" customFormat="1" ht="19.95" customHeight="1">
      <c r="B74" s="140"/>
      <c r="C74" s="141"/>
      <c r="D74" s="142" t="s">
        <v>991</v>
      </c>
      <c r="E74" s="143"/>
      <c r="F74" s="143"/>
      <c r="G74" s="143"/>
      <c r="H74" s="143"/>
      <c r="I74" s="144"/>
      <c r="J74" s="145">
        <f>J477</f>
        <v>0</v>
      </c>
      <c r="K74" s="141"/>
      <c r="L74" s="146"/>
    </row>
    <row r="75" spans="2:12" s="8" customFormat="1" ht="19.95" customHeight="1">
      <c r="B75" s="140"/>
      <c r="C75" s="141"/>
      <c r="D75" s="142" t="s">
        <v>992</v>
      </c>
      <c r="E75" s="143"/>
      <c r="F75" s="143"/>
      <c r="G75" s="143"/>
      <c r="H75" s="143"/>
      <c r="I75" s="144"/>
      <c r="J75" s="145">
        <f>J492</f>
        <v>0</v>
      </c>
      <c r="K75" s="141"/>
      <c r="L75" s="146"/>
    </row>
    <row r="76" spans="2:12" s="1" customFormat="1" ht="21.75" customHeight="1">
      <c r="B76" s="33"/>
      <c r="C76" s="34"/>
      <c r="D76" s="34"/>
      <c r="E76" s="34"/>
      <c r="F76" s="34"/>
      <c r="G76" s="34"/>
      <c r="H76" s="34"/>
      <c r="I76" s="102"/>
      <c r="J76" s="34"/>
      <c r="K76" s="34"/>
      <c r="L76" s="37"/>
    </row>
    <row r="77" spans="2:12" s="1" customFormat="1" ht="6.9" customHeight="1">
      <c r="B77" s="45"/>
      <c r="C77" s="46"/>
      <c r="D77" s="46"/>
      <c r="E77" s="46"/>
      <c r="F77" s="46"/>
      <c r="G77" s="46"/>
      <c r="H77" s="46"/>
      <c r="I77" s="124"/>
      <c r="J77" s="46"/>
      <c r="K77" s="46"/>
      <c r="L77" s="37"/>
    </row>
    <row r="81" spans="2:63" s="1" customFormat="1" ht="6.9" customHeight="1">
      <c r="B81" s="47"/>
      <c r="C81" s="48"/>
      <c r="D81" s="48"/>
      <c r="E81" s="48"/>
      <c r="F81" s="48"/>
      <c r="G81" s="48"/>
      <c r="H81" s="48"/>
      <c r="I81" s="127"/>
      <c r="J81" s="48"/>
      <c r="K81" s="48"/>
      <c r="L81" s="37"/>
    </row>
    <row r="82" spans="2:63" s="1" customFormat="1" ht="24.9" customHeight="1">
      <c r="B82" s="33"/>
      <c r="C82" s="22" t="s">
        <v>117</v>
      </c>
      <c r="D82" s="34"/>
      <c r="E82" s="34"/>
      <c r="F82" s="34"/>
      <c r="G82" s="34"/>
      <c r="H82" s="34"/>
      <c r="I82" s="102"/>
      <c r="J82" s="34"/>
      <c r="K82" s="34"/>
      <c r="L82" s="37"/>
    </row>
    <row r="83" spans="2:63" s="1" customFormat="1" ht="6.9" customHeight="1">
      <c r="B83" s="33"/>
      <c r="C83" s="34"/>
      <c r="D83" s="34"/>
      <c r="E83" s="34"/>
      <c r="F83" s="34"/>
      <c r="G83" s="34"/>
      <c r="H83" s="34"/>
      <c r="I83" s="102"/>
      <c r="J83" s="34"/>
      <c r="K83" s="34"/>
      <c r="L83" s="37"/>
    </row>
    <row r="84" spans="2:63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2"/>
      <c r="J84" s="34"/>
      <c r="K84" s="34"/>
      <c r="L84" s="37"/>
    </row>
    <row r="85" spans="2:63" s="1" customFormat="1" ht="16.5" customHeight="1">
      <c r="B85" s="33"/>
      <c r="C85" s="34"/>
      <c r="D85" s="34"/>
      <c r="E85" s="286" t="str">
        <f>E7</f>
        <v>MŠ Havlíčkova 4, Opava</v>
      </c>
      <c r="F85" s="287"/>
      <c r="G85" s="287"/>
      <c r="H85" s="287"/>
      <c r="I85" s="102"/>
      <c r="J85" s="34"/>
      <c r="K85" s="34"/>
      <c r="L85" s="37"/>
    </row>
    <row r="86" spans="2:63" s="1" customFormat="1" ht="12" customHeight="1">
      <c r="B86" s="33"/>
      <c r="C86" s="28" t="s">
        <v>88</v>
      </c>
      <c r="D86" s="34"/>
      <c r="E86" s="34"/>
      <c r="F86" s="34"/>
      <c r="G86" s="34"/>
      <c r="H86" s="34"/>
      <c r="I86" s="102"/>
      <c r="J86" s="34"/>
      <c r="K86" s="34"/>
      <c r="L86" s="37"/>
    </row>
    <row r="87" spans="2:63" s="1" customFormat="1" ht="16.5" customHeight="1">
      <c r="B87" s="33"/>
      <c r="C87" s="34"/>
      <c r="D87" s="34"/>
      <c r="E87" s="272" t="str">
        <f>E9</f>
        <v>02 - Výměna výplní otvorů</v>
      </c>
      <c r="F87" s="271"/>
      <c r="G87" s="271"/>
      <c r="H87" s="271"/>
      <c r="I87" s="102"/>
      <c r="J87" s="34"/>
      <c r="K87" s="34"/>
      <c r="L87" s="37"/>
    </row>
    <row r="88" spans="2:63" s="1" customFormat="1" ht="6.9" customHeight="1">
      <c r="B88" s="33"/>
      <c r="C88" s="34"/>
      <c r="D88" s="34"/>
      <c r="E88" s="34"/>
      <c r="F88" s="34"/>
      <c r="G88" s="34"/>
      <c r="H88" s="34"/>
      <c r="I88" s="102"/>
      <c r="J88" s="34"/>
      <c r="K88" s="34"/>
      <c r="L88" s="37"/>
    </row>
    <row r="89" spans="2:63" s="1" customFormat="1" ht="12" customHeight="1">
      <c r="B89" s="33"/>
      <c r="C89" s="28" t="s">
        <v>20</v>
      </c>
      <c r="D89" s="34"/>
      <c r="E89" s="34"/>
      <c r="F89" s="26" t="str">
        <f>F12</f>
        <v xml:space="preserve">Opava, Havlíčkova 4, k.ú. Předměstí, par.č. 174/1 </v>
      </c>
      <c r="G89" s="34"/>
      <c r="H89" s="34"/>
      <c r="I89" s="103" t="s">
        <v>22</v>
      </c>
      <c r="J89" s="54" t="str">
        <f>IF(J12="","",J12)</f>
        <v>11. 2. 2019</v>
      </c>
      <c r="K89" s="34"/>
      <c r="L89" s="37"/>
    </row>
    <row r="90" spans="2:63" s="1" customFormat="1" ht="6.9" customHeight="1">
      <c r="B90" s="33"/>
      <c r="C90" s="34"/>
      <c r="D90" s="34"/>
      <c r="E90" s="34"/>
      <c r="F90" s="34"/>
      <c r="G90" s="34"/>
      <c r="H90" s="34"/>
      <c r="I90" s="102"/>
      <c r="J90" s="34"/>
      <c r="K90" s="34"/>
      <c r="L90" s="37"/>
    </row>
    <row r="91" spans="2:63" s="1" customFormat="1" ht="13.65" customHeight="1">
      <c r="B91" s="33"/>
      <c r="C91" s="28" t="s">
        <v>24</v>
      </c>
      <c r="D91" s="34"/>
      <c r="E91" s="34"/>
      <c r="F91" s="26" t="str">
        <f>E15</f>
        <v>Statutární město Opava, odbor investic</v>
      </c>
      <c r="G91" s="34"/>
      <c r="H91" s="34"/>
      <c r="I91" s="103" t="s">
        <v>30</v>
      </c>
      <c r="J91" s="31" t="str">
        <f>E21</f>
        <v>Ing. Jan Pospíšil</v>
      </c>
      <c r="K91" s="34"/>
      <c r="L91" s="37"/>
    </row>
    <row r="92" spans="2:63" s="1" customFormat="1" ht="13.65" customHeight="1">
      <c r="B92" s="33"/>
      <c r="C92" s="28" t="s">
        <v>28</v>
      </c>
      <c r="D92" s="34"/>
      <c r="E92" s="34"/>
      <c r="F92" s="26" t="str">
        <f>IF(E18="","",E18)</f>
        <v>Vyplň údaj</v>
      </c>
      <c r="G92" s="34"/>
      <c r="H92" s="34"/>
      <c r="I92" s="103" t="s">
        <v>33</v>
      </c>
      <c r="J92" s="31" t="str">
        <f>E24</f>
        <v xml:space="preserve"> </v>
      </c>
      <c r="K92" s="34"/>
      <c r="L92" s="37"/>
    </row>
    <row r="93" spans="2:63" s="1" customFormat="1" ht="10.35" customHeight="1">
      <c r="B93" s="33"/>
      <c r="C93" s="34"/>
      <c r="D93" s="34"/>
      <c r="E93" s="34"/>
      <c r="F93" s="34"/>
      <c r="G93" s="34"/>
      <c r="H93" s="34"/>
      <c r="I93" s="102"/>
      <c r="J93" s="34"/>
      <c r="K93" s="34"/>
      <c r="L93" s="37"/>
    </row>
    <row r="94" spans="2:63" s="9" customFormat="1" ht="29.25" customHeight="1">
      <c r="B94" s="147"/>
      <c r="C94" s="148" t="s">
        <v>118</v>
      </c>
      <c r="D94" s="149" t="s">
        <v>55</v>
      </c>
      <c r="E94" s="149" t="s">
        <v>51</v>
      </c>
      <c r="F94" s="149" t="s">
        <v>52</v>
      </c>
      <c r="G94" s="149" t="s">
        <v>119</v>
      </c>
      <c r="H94" s="149" t="s">
        <v>120</v>
      </c>
      <c r="I94" s="150" t="s">
        <v>121</v>
      </c>
      <c r="J94" s="149" t="s">
        <v>92</v>
      </c>
      <c r="K94" s="151" t="s">
        <v>122</v>
      </c>
      <c r="L94" s="152"/>
      <c r="M94" s="63" t="s">
        <v>1</v>
      </c>
      <c r="N94" s="64" t="s">
        <v>40</v>
      </c>
      <c r="O94" s="64" t="s">
        <v>123</v>
      </c>
      <c r="P94" s="64" t="s">
        <v>124</v>
      </c>
      <c r="Q94" s="64" t="s">
        <v>125</v>
      </c>
      <c r="R94" s="64" t="s">
        <v>126</v>
      </c>
      <c r="S94" s="64" t="s">
        <v>127</v>
      </c>
      <c r="T94" s="65" t="s">
        <v>128</v>
      </c>
    </row>
    <row r="95" spans="2:63" s="1" customFormat="1" ht="22.95" customHeight="1">
      <c r="B95" s="33"/>
      <c r="C95" s="70" t="s">
        <v>129</v>
      </c>
      <c r="D95" s="34"/>
      <c r="E95" s="34"/>
      <c r="F95" s="34"/>
      <c r="G95" s="34"/>
      <c r="H95" s="34"/>
      <c r="I95" s="102"/>
      <c r="J95" s="153">
        <f>BK95</f>
        <v>0</v>
      </c>
      <c r="K95" s="34"/>
      <c r="L95" s="37"/>
      <c r="M95" s="66"/>
      <c r="N95" s="67"/>
      <c r="O95" s="67"/>
      <c r="P95" s="154">
        <f>P96+P325</f>
        <v>0</v>
      </c>
      <c r="Q95" s="67"/>
      <c r="R95" s="154">
        <f>R96+R325</f>
        <v>26.042183660000003</v>
      </c>
      <c r="S95" s="67"/>
      <c r="T95" s="155">
        <f>T96+T325</f>
        <v>44.940273900000001</v>
      </c>
      <c r="AT95" s="16" t="s">
        <v>69</v>
      </c>
      <c r="AU95" s="16" t="s">
        <v>94</v>
      </c>
      <c r="BK95" s="156">
        <f>BK96+BK325</f>
        <v>0</v>
      </c>
    </row>
    <row r="96" spans="2:63" s="10" customFormat="1" ht="25.95" customHeight="1">
      <c r="B96" s="157"/>
      <c r="C96" s="158"/>
      <c r="D96" s="159" t="s">
        <v>69</v>
      </c>
      <c r="E96" s="160" t="s">
        <v>130</v>
      </c>
      <c r="F96" s="160" t="s">
        <v>1409</v>
      </c>
      <c r="G96" s="158"/>
      <c r="H96" s="158"/>
      <c r="I96" s="161"/>
      <c r="J96" s="162">
        <f>BK96</f>
        <v>0</v>
      </c>
      <c r="K96" s="158"/>
      <c r="L96" s="163"/>
      <c r="M96" s="164"/>
      <c r="N96" s="165"/>
      <c r="O96" s="165"/>
      <c r="P96" s="166">
        <f>P97+P219+P224+P239+P256+P262+P315+P323</f>
        <v>0</v>
      </c>
      <c r="Q96" s="165"/>
      <c r="R96" s="166">
        <f>R97+R219+R224+R239+R256+R262+R315+R323</f>
        <v>23.685046060000001</v>
      </c>
      <c r="S96" s="165"/>
      <c r="T96" s="167">
        <f>T97+T219+T224+T239+T256+T262+T315+T323</f>
        <v>44.74794</v>
      </c>
      <c r="AR96" s="168" t="s">
        <v>78</v>
      </c>
      <c r="AT96" s="169" t="s">
        <v>69</v>
      </c>
      <c r="AU96" s="169" t="s">
        <v>70</v>
      </c>
      <c r="AY96" s="168" t="s">
        <v>132</v>
      </c>
      <c r="BK96" s="170">
        <f>BK97+BK219+BK224+BK239+BK256+BK262+BK315+BK323</f>
        <v>0</v>
      </c>
    </row>
    <row r="97" spans="2:65" s="10" customFormat="1" ht="22.95" customHeight="1">
      <c r="B97" s="157"/>
      <c r="C97" s="158"/>
      <c r="D97" s="159" t="s">
        <v>69</v>
      </c>
      <c r="E97" s="171" t="s">
        <v>593</v>
      </c>
      <c r="F97" s="171" t="s">
        <v>993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SUM(P98:P218)</f>
        <v>0</v>
      </c>
      <c r="Q97" s="165"/>
      <c r="R97" s="166">
        <f>SUM(R98:R218)</f>
        <v>11.217920660000001</v>
      </c>
      <c r="S97" s="165"/>
      <c r="T97" s="167">
        <f>SUM(T98:T218)</f>
        <v>0</v>
      </c>
      <c r="AR97" s="168" t="s">
        <v>78</v>
      </c>
      <c r="AT97" s="169" t="s">
        <v>69</v>
      </c>
      <c r="AU97" s="169" t="s">
        <v>78</v>
      </c>
      <c r="AY97" s="168" t="s">
        <v>132</v>
      </c>
      <c r="BK97" s="170">
        <f>SUM(BK98:BK218)</f>
        <v>0</v>
      </c>
    </row>
    <row r="98" spans="2:65" s="1" customFormat="1" ht="16.5" customHeight="1">
      <c r="B98" s="33"/>
      <c r="C98" s="173" t="s">
        <v>78</v>
      </c>
      <c r="D98" s="173" t="s">
        <v>133</v>
      </c>
      <c r="E98" s="174" t="s">
        <v>994</v>
      </c>
      <c r="F98" s="175" t="s">
        <v>995</v>
      </c>
      <c r="G98" s="176" t="s">
        <v>228</v>
      </c>
      <c r="H98" s="177">
        <v>521.19000000000005</v>
      </c>
      <c r="I98" s="178"/>
      <c r="J98" s="179">
        <f>ROUND(I98*H98,2)</f>
        <v>0</v>
      </c>
      <c r="K98" s="175" t="s">
        <v>1</v>
      </c>
      <c r="L98" s="37"/>
      <c r="M98" s="180" t="s">
        <v>1</v>
      </c>
      <c r="N98" s="181" t="s">
        <v>41</v>
      </c>
      <c r="O98" s="59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AR98" s="16" t="s">
        <v>138</v>
      </c>
      <c r="AT98" s="16" t="s">
        <v>133</v>
      </c>
      <c r="AU98" s="16" t="s">
        <v>80</v>
      </c>
      <c r="AY98" s="16" t="s">
        <v>132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78</v>
      </c>
      <c r="BK98" s="184">
        <f>ROUND(I98*H98,2)</f>
        <v>0</v>
      </c>
      <c r="BL98" s="16" t="s">
        <v>138</v>
      </c>
      <c r="BM98" s="16" t="s">
        <v>996</v>
      </c>
    </row>
    <row r="99" spans="2:65" s="12" customFormat="1">
      <c r="B99" s="196"/>
      <c r="C99" s="197"/>
      <c r="D99" s="187" t="s">
        <v>140</v>
      </c>
      <c r="E99" s="198" t="s">
        <v>1</v>
      </c>
      <c r="F99" s="199" t="s">
        <v>997</v>
      </c>
      <c r="G99" s="197"/>
      <c r="H99" s="200">
        <v>86.4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140</v>
      </c>
      <c r="AU99" s="206" t="s">
        <v>80</v>
      </c>
      <c r="AV99" s="12" t="s">
        <v>80</v>
      </c>
      <c r="AW99" s="12" t="s">
        <v>32</v>
      </c>
      <c r="AX99" s="12" t="s">
        <v>70</v>
      </c>
      <c r="AY99" s="206" t="s">
        <v>132</v>
      </c>
    </row>
    <row r="100" spans="2:65" s="12" customFormat="1">
      <c r="B100" s="196"/>
      <c r="C100" s="197"/>
      <c r="D100" s="187" t="s">
        <v>140</v>
      </c>
      <c r="E100" s="198" t="s">
        <v>1</v>
      </c>
      <c r="F100" s="199" t="s">
        <v>998</v>
      </c>
      <c r="G100" s="197"/>
      <c r="H100" s="200">
        <v>86.4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140</v>
      </c>
      <c r="AU100" s="206" t="s">
        <v>80</v>
      </c>
      <c r="AV100" s="12" t="s">
        <v>80</v>
      </c>
      <c r="AW100" s="12" t="s">
        <v>32</v>
      </c>
      <c r="AX100" s="12" t="s">
        <v>70</v>
      </c>
      <c r="AY100" s="206" t="s">
        <v>132</v>
      </c>
    </row>
    <row r="101" spans="2:65" s="12" customFormat="1">
      <c r="B101" s="196"/>
      <c r="C101" s="197"/>
      <c r="D101" s="187" t="s">
        <v>140</v>
      </c>
      <c r="E101" s="198" t="s">
        <v>1</v>
      </c>
      <c r="F101" s="199" t="s">
        <v>999</v>
      </c>
      <c r="G101" s="197"/>
      <c r="H101" s="200">
        <v>10.8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140</v>
      </c>
      <c r="AU101" s="206" t="s">
        <v>80</v>
      </c>
      <c r="AV101" s="12" t="s">
        <v>80</v>
      </c>
      <c r="AW101" s="12" t="s">
        <v>32</v>
      </c>
      <c r="AX101" s="12" t="s">
        <v>70</v>
      </c>
      <c r="AY101" s="206" t="s">
        <v>132</v>
      </c>
    </row>
    <row r="102" spans="2:65" s="12" customFormat="1">
      <c r="B102" s="196"/>
      <c r="C102" s="197"/>
      <c r="D102" s="187" t="s">
        <v>140</v>
      </c>
      <c r="E102" s="198" t="s">
        <v>1</v>
      </c>
      <c r="F102" s="199" t="s">
        <v>1000</v>
      </c>
      <c r="G102" s="197"/>
      <c r="H102" s="200">
        <v>149.85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140</v>
      </c>
      <c r="AU102" s="206" t="s">
        <v>80</v>
      </c>
      <c r="AV102" s="12" t="s">
        <v>80</v>
      </c>
      <c r="AW102" s="12" t="s">
        <v>32</v>
      </c>
      <c r="AX102" s="12" t="s">
        <v>70</v>
      </c>
      <c r="AY102" s="206" t="s">
        <v>132</v>
      </c>
    </row>
    <row r="103" spans="2:65" s="12" customFormat="1">
      <c r="B103" s="196"/>
      <c r="C103" s="197"/>
      <c r="D103" s="187" t="s">
        <v>140</v>
      </c>
      <c r="E103" s="198" t="s">
        <v>1</v>
      </c>
      <c r="F103" s="199" t="s">
        <v>1001</v>
      </c>
      <c r="G103" s="197"/>
      <c r="H103" s="200">
        <v>133.19999999999999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140</v>
      </c>
      <c r="AU103" s="206" t="s">
        <v>80</v>
      </c>
      <c r="AV103" s="12" t="s">
        <v>80</v>
      </c>
      <c r="AW103" s="12" t="s">
        <v>32</v>
      </c>
      <c r="AX103" s="12" t="s">
        <v>70</v>
      </c>
      <c r="AY103" s="206" t="s">
        <v>132</v>
      </c>
    </row>
    <row r="104" spans="2:65" s="12" customFormat="1">
      <c r="B104" s="196"/>
      <c r="C104" s="197"/>
      <c r="D104" s="187" t="s">
        <v>140</v>
      </c>
      <c r="E104" s="198" t="s">
        <v>1</v>
      </c>
      <c r="F104" s="199" t="s">
        <v>1002</v>
      </c>
      <c r="G104" s="197"/>
      <c r="H104" s="200">
        <v>3.48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140</v>
      </c>
      <c r="AU104" s="206" t="s">
        <v>80</v>
      </c>
      <c r="AV104" s="12" t="s">
        <v>80</v>
      </c>
      <c r="AW104" s="12" t="s">
        <v>32</v>
      </c>
      <c r="AX104" s="12" t="s">
        <v>70</v>
      </c>
      <c r="AY104" s="206" t="s">
        <v>132</v>
      </c>
    </row>
    <row r="105" spans="2:65" s="12" customFormat="1">
      <c r="B105" s="196"/>
      <c r="C105" s="197"/>
      <c r="D105" s="187" t="s">
        <v>140</v>
      </c>
      <c r="E105" s="198" t="s">
        <v>1</v>
      </c>
      <c r="F105" s="199" t="s">
        <v>1003</v>
      </c>
      <c r="G105" s="197"/>
      <c r="H105" s="200">
        <v>7.14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140</v>
      </c>
      <c r="AU105" s="206" t="s">
        <v>80</v>
      </c>
      <c r="AV105" s="12" t="s">
        <v>80</v>
      </c>
      <c r="AW105" s="12" t="s">
        <v>32</v>
      </c>
      <c r="AX105" s="12" t="s">
        <v>70</v>
      </c>
      <c r="AY105" s="206" t="s">
        <v>132</v>
      </c>
    </row>
    <row r="106" spans="2:65" s="12" customFormat="1">
      <c r="B106" s="196"/>
      <c r="C106" s="197"/>
      <c r="D106" s="187" t="s">
        <v>140</v>
      </c>
      <c r="E106" s="198" t="s">
        <v>1</v>
      </c>
      <c r="F106" s="199" t="s">
        <v>1004</v>
      </c>
      <c r="G106" s="197"/>
      <c r="H106" s="200">
        <v>3.64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140</v>
      </c>
      <c r="AU106" s="206" t="s">
        <v>80</v>
      </c>
      <c r="AV106" s="12" t="s">
        <v>80</v>
      </c>
      <c r="AW106" s="12" t="s">
        <v>32</v>
      </c>
      <c r="AX106" s="12" t="s">
        <v>70</v>
      </c>
      <c r="AY106" s="206" t="s">
        <v>132</v>
      </c>
    </row>
    <row r="107" spans="2:65" s="12" customFormat="1">
      <c r="B107" s="196"/>
      <c r="C107" s="197"/>
      <c r="D107" s="187" t="s">
        <v>140</v>
      </c>
      <c r="E107" s="198" t="s">
        <v>1</v>
      </c>
      <c r="F107" s="199" t="s">
        <v>1005</v>
      </c>
      <c r="G107" s="197"/>
      <c r="H107" s="200">
        <v>33.32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140</v>
      </c>
      <c r="AU107" s="206" t="s">
        <v>80</v>
      </c>
      <c r="AV107" s="12" t="s">
        <v>80</v>
      </c>
      <c r="AW107" s="12" t="s">
        <v>32</v>
      </c>
      <c r="AX107" s="12" t="s">
        <v>70</v>
      </c>
      <c r="AY107" s="206" t="s">
        <v>132</v>
      </c>
    </row>
    <row r="108" spans="2:65" s="12" customFormat="1">
      <c r="B108" s="196"/>
      <c r="C108" s="197"/>
      <c r="D108" s="187" t="s">
        <v>140</v>
      </c>
      <c r="E108" s="198" t="s">
        <v>1</v>
      </c>
      <c r="F108" s="199" t="s">
        <v>1006</v>
      </c>
      <c r="G108" s="197"/>
      <c r="H108" s="200">
        <v>6.96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140</v>
      </c>
      <c r="AU108" s="206" t="s">
        <v>80</v>
      </c>
      <c r="AV108" s="12" t="s">
        <v>80</v>
      </c>
      <c r="AW108" s="12" t="s">
        <v>32</v>
      </c>
      <c r="AX108" s="12" t="s">
        <v>70</v>
      </c>
      <c r="AY108" s="206" t="s">
        <v>132</v>
      </c>
    </row>
    <row r="109" spans="2:65" s="13" customFormat="1">
      <c r="B109" s="207"/>
      <c r="C109" s="208"/>
      <c r="D109" s="187" t="s">
        <v>140</v>
      </c>
      <c r="E109" s="209" t="s">
        <v>1</v>
      </c>
      <c r="F109" s="210" t="s">
        <v>143</v>
      </c>
      <c r="G109" s="208"/>
      <c r="H109" s="211">
        <v>521.19000000000005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140</v>
      </c>
      <c r="AU109" s="217" t="s">
        <v>80</v>
      </c>
      <c r="AV109" s="13" t="s">
        <v>138</v>
      </c>
      <c r="AW109" s="13" t="s">
        <v>32</v>
      </c>
      <c r="AX109" s="13" t="s">
        <v>78</v>
      </c>
      <c r="AY109" s="217" t="s">
        <v>132</v>
      </c>
    </row>
    <row r="110" spans="2:65" s="1" customFormat="1" ht="16.5" customHeight="1">
      <c r="B110" s="33"/>
      <c r="C110" s="218" t="s">
        <v>80</v>
      </c>
      <c r="D110" s="218" t="s">
        <v>180</v>
      </c>
      <c r="E110" s="219" t="s">
        <v>406</v>
      </c>
      <c r="F110" s="220" t="s">
        <v>1007</v>
      </c>
      <c r="G110" s="221" t="s">
        <v>228</v>
      </c>
      <c r="H110" s="222">
        <v>547.25</v>
      </c>
      <c r="I110" s="223"/>
      <c r="J110" s="224">
        <f>ROUND(I110*H110,2)</f>
        <v>0</v>
      </c>
      <c r="K110" s="220" t="s">
        <v>137</v>
      </c>
      <c r="L110" s="225"/>
      <c r="M110" s="226" t="s">
        <v>1</v>
      </c>
      <c r="N110" s="227" t="s">
        <v>41</v>
      </c>
      <c r="O110" s="59"/>
      <c r="P110" s="182">
        <f>O110*H110</f>
        <v>0</v>
      </c>
      <c r="Q110" s="182">
        <v>3.0000000000000001E-5</v>
      </c>
      <c r="R110" s="182">
        <f>Q110*H110</f>
        <v>1.6417500000000002E-2</v>
      </c>
      <c r="S110" s="182">
        <v>0</v>
      </c>
      <c r="T110" s="183">
        <f>S110*H110</f>
        <v>0</v>
      </c>
      <c r="AR110" s="16" t="s">
        <v>179</v>
      </c>
      <c r="AT110" s="16" t="s">
        <v>180</v>
      </c>
      <c r="AU110" s="16" t="s">
        <v>80</v>
      </c>
      <c r="AY110" s="16" t="s">
        <v>132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78</v>
      </c>
      <c r="BK110" s="184">
        <f>ROUND(I110*H110,2)</f>
        <v>0</v>
      </c>
      <c r="BL110" s="16" t="s">
        <v>138</v>
      </c>
      <c r="BM110" s="16" t="s">
        <v>1008</v>
      </c>
    </row>
    <row r="111" spans="2:65" s="12" customFormat="1">
      <c r="B111" s="196"/>
      <c r="C111" s="197"/>
      <c r="D111" s="187" t="s">
        <v>140</v>
      </c>
      <c r="E111" s="197"/>
      <c r="F111" s="199" t="s">
        <v>1009</v>
      </c>
      <c r="G111" s="197"/>
      <c r="H111" s="200">
        <v>547.25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140</v>
      </c>
      <c r="AU111" s="206" t="s">
        <v>80</v>
      </c>
      <c r="AV111" s="12" t="s">
        <v>80</v>
      </c>
      <c r="AW111" s="12" t="s">
        <v>4</v>
      </c>
      <c r="AX111" s="12" t="s">
        <v>78</v>
      </c>
      <c r="AY111" s="206" t="s">
        <v>132</v>
      </c>
    </row>
    <row r="112" spans="2:65" s="1" customFormat="1" ht="16.5" customHeight="1">
      <c r="B112" s="33"/>
      <c r="C112" s="173" t="s">
        <v>148</v>
      </c>
      <c r="D112" s="173" t="s">
        <v>133</v>
      </c>
      <c r="E112" s="174" t="s">
        <v>1010</v>
      </c>
      <c r="F112" s="175" t="s">
        <v>1011</v>
      </c>
      <c r="G112" s="176" t="s">
        <v>228</v>
      </c>
      <c r="H112" s="177">
        <v>521.19000000000005</v>
      </c>
      <c r="I112" s="178"/>
      <c r="J112" s="179">
        <f>ROUND(I112*H112,2)</f>
        <v>0</v>
      </c>
      <c r="K112" s="175" t="s">
        <v>1</v>
      </c>
      <c r="L112" s="37"/>
      <c r="M112" s="180" t="s">
        <v>1</v>
      </c>
      <c r="N112" s="181" t="s">
        <v>41</v>
      </c>
      <c r="O112" s="59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16" t="s">
        <v>138</v>
      </c>
      <c r="AT112" s="16" t="s">
        <v>133</v>
      </c>
      <c r="AU112" s="16" t="s">
        <v>80</v>
      </c>
      <c r="AY112" s="16" t="s">
        <v>132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78</v>
      </c>
      <c r="BK112" s="184">
        <f>ROUND(I112*H112,2)</f>
        <v>0</v>
      </c>
      <c r="BL112" s="16" t="s">
        <v>138</v>
      </c>
      <c r="BM112" s="16" t="s">
        <v>1012</v>
      </c>
    </row>
    <row r="113" spans="2:65" s="12" customFormat="1">
      <c r="B113" s="196"/>
      <c r="C113" s="197"/>
      <c r="D113" s="187" t="s">
        <v>140</v>
      </c>
      <c r="E113" s="198" t="s">
        <v>1</v>
      </c>
      <c r="F113" s="199" t="s">
        <v>997</v>
      </c>
      <c r="G113" s="197"/>
      <c r="H113" s="200">
        <v>86.4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140</v>
      </c>
      <c r="AU113" s="206" t="s">
        <v>80</v>
      </c>
      <c r="AV113" s="12" t="s">
        <v>80</v>
      </c>
      <c r="AW113" s="12" t="s">
        <v>32</v>
      </c>
      <c r="AX113" s="12" t="s">
        <v>70</v>
      </c>
      <c r="AY113" s="206" t="s">
        <v>132</v>
      </c>
    </row>
    <row r="114" spans="2:65" s="12" customFormat="1">
      <c r="B114" s="196"/>
      <c r="C114" s="197"/>
      <c r="D114" s="187" t="s">
        <v>140</v>
      </c>
      <c r="E114" s="198" t="s">
        <v>1</v>
      </c>
      <c r="F114" s="199" t="s">
        <v>998</v>
      </c>
      <c r="G114" s="197"/>
      <c r="H114" s="200">
        <v>86.4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140</v>
      </c>
      <c r="AU114" s="206" t="s">
        <v>80</v>
      </c>
      <c r="AV114" s="12" t="s">
        <v>80</v>
      </c>
      <c r="AW114" s="12" t="s">
        <v>32</v>
      </c>
      <c r="AX114" s="12" t="s">
        <v>70</v>
      </c>
      <c r="AY114" s="206" t="s">
        <v>132</v>
      </c>
    </row>
    <row r="115" spans="2:65" s="12" customFormat="1">
      <c r="B115" s="196"/>
      <c r="C115" s="197"/>
      <c r="D115" s="187" t="s">
        <v>140</v>
      </c>
      <c r="E115" s="198" t="s">
        <v>1</v>
      </c>
      <c r="F115" s="199" t="s">
        <v>999</v>
      </c>
      <c r="G115" s="197"/>
      <c r="H115" s="200">
        <v>10.8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140</v>
      </c>
      <c r="AU115" s="206" t="s">
        <v>80</v>
      </c>
      <c r="AV115" s="12" t="s">
        <v>80</v>
      </c>
      <c r="AW115" s="12" t="s">
        <v>32</v>
      </c>
      <c r="AX115" s="12" t="s">
        <v>70</v>
      </c>
      <c r="AY115" s="206" t="s">
        <v>132</v>
      </c>
    </row>
    <row r="116" spans="2:65" s="12" customFormat="1">
      <c r="B116" s="196"/>
      <c r="C116" s="197"/>
      <c r="D116" s="187" t="s">
        <v>140</v>
      </c>
      <c r="E116" s="198" t="s">
        <v>1</v>
      </c>
      <c r="F116" s="199" t="s">
        <v>1000</v>
      </c>
      <c r="G116" s="197"/>
      <c r="H116" s="200">
        <v>149.85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140</v>
      </c>
      <c r="AU116" s="206" t="s">
        <v>80</v>
      </c>
      <c r="AV116" s="12" t="s">
        <v>80</v>
      </c>
      <c r="AW116" s="12" t="s">
        <v>32</v>
      </c>
      <c r="AX116" s="12" t="s">
        <v>70</v>
      </c>
      <c r="AY116" s="206" t="s">
        <v>132</v>
      </c>
    </row>
    <row r="117" spans="2:65" s="12" customFormat="1">
      <c r="B117" s="196"/>
      <c r="C117" s="197"/>
      <c r="D117" s="187" t="s">
        <v>140</v>
      </c>
      <c r="E117" s="198" t="s">
        <v>1</v>
      </c>
      <c r="F117" s="199" t="s">
        <v>1001</v>
      </c>
      <c r="G117" s="197"/>
      <c r="H117" s="200">
        <v>133.19999999999999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140</v>
      </c>
      <c r="AU117" s="206" t="s">
        <v>80</v>
      </c>
      <c r="AV117" s="12" t="s">
        <v>80</v>
      </c>
      <c r="AW117" s="12" t="s">
        <v>32</v>
      </c>
      <c r="AX117" s="12" t="s">
        <v>70</v>
      </c>
      <c r="AY117" s="206" t="s">
        <v>132</v>
      </c>
    </row>
    <row r="118" spans="2:65" s="12" customFormat="1">
      <c r="B118" s="196"/>
      <c r="C118" s="197"/>
      <c r="D118" s="187" t="s">
        <v>140</v>
      </c>
      <c r="E118" s="198" t="s">
        <v>1</v>
      </c>
      <c r="F118" s="199" t="s">
        <v>1002</v>
      </c>
      <c r="G118" s="197"/>
      <c r="H118" s="200">
        <v>3.48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140</v>
      </c>
      <c r="AU118" s="206" t="s">
        <v>80</v>
      </c>
      <c r="AV118" s="12" t="s">
        <v>80</v>
      </c>
      <c r="AW118" s="12" t="s">
        <v>32</v>
      </c>
      <c r="AX118" s="12" t="s">
        <v>70</v>
      </c>
      <c r="AY118" s="206" t="s">
        <v>132</v>
      </c>
    </row>
    <row r="119" spans="2:65" s="12" customFormat="1">
      <c r="B119" s="196"/>
      <c r="C119" s="197"/>
      <c r="D119" s="187" t="s">
        <v>140</v>
      </c>
      <c r="E119" s="198" t="s">
        <v>1</v>
      </c>
      <c r="F119" s="199" t="s">
        <v>1003</v>
      </c>
      <c r="G119" s="197"/>
      <c r="H119" s="200">
        <v>7.14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140</v>
      </c>
      <c r="AU119" s="206" t="s">
        <v>80</v>
      </c>
      <c r="AV119" s="12" t="s">
        <v>80</v>
      </c>
      <c r="AW119" s="12" t="s">
        <v>32</v>
      </c>
      <c r="AX119" s="12" t="s">
        <v>70</v>
      </c>
      <c r="AY119" s="206" t="s">
        <v>132</v>
      </c>
    </row>
    <row r="120" spans="2:65" s="12" customFormat="1">
      <c r="B120" s="196"/>
      <c r="C120" s="197"/>
      <c r="D120" s="187" t="s">
        <v>140</v>
      </c>
      <c r="E120" s="198" t="s">
        <v>1</v>
      </c>
      <c r="F120" s="199" t="s">
        <v>1004</v>
      </c>
      <c r="G120" s="197"/>
      <c r="H120" s="200">
        <v>3.64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140</v>
      </c>
      <c r="AU120" s="206" t="s">
        <v>80</v>
      </c>
      <c r="AV120" s="12" t="s">
        <v>80</v>
      </c>
      <c r="AW120" s="12" t="s">
        <v>32</v>
      </c>
      <c r="AX120" s="12" t="s">
        <v>70</v>
      </c>
      <c r="AY120" s="206" t="s">
        <v>132</v>
      </c>
    </row>
    <row r="121" spans="2:65" s="12" customFormat="1">
      <c r="B121" s="196"/>
      <c r="C121" s="197"/>
      <c r="D121" s="187" t="s">
        <v>140</v>
      </c>
      <c r="E121" s="198" t="s">
        <v>1</v>
      </c>
      <c r="F121" s="199" t="s">
        <v>1005</v>
      </c>
      <c r="G121" s="197"/>
      <c r="H121" s="200">
        <v>33.32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140</v>
      </c>
      <c r="AU121" s="206" t="s">
        <v>80</v>
      </c>
      <c r="AV121" s="12" t="s">
        <v>80</v>
      </c>
      <c r="AW121" s="12" t="s">
        <v>32</v>
      </c>
      <c r="AX121" s="12" t="s">
        <v>70</v>
      </c>
      <c r="AY121" s="206" t="s">
        <v>132</v>
      </c>
    </row>
    <row r="122" spans="2:65" s="12" customFormat="1">
      <c r="B122" s="196"/>
      <c r="C122" s="197"/>
      <c r="D122" s="187" t="s">
        <v>140</v>
      </c>
      <c r="E122" s="198" t="s">
        <v>1</v>
      </c>
      <c r="F122" s="199" t="s">
        <v>1006</v>
      </c>
      <c r="G122" s="197"/>
      <c r="H122" s="200">
        <v>6.96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140</v>
      </c>
      <c r="AU122" s="206" t="s">
        <v>80</v>
      </c>
      <c r="AV122" s="12" t="s">
        <v>80</v>
      </c>
      <c r="AW122" s="12" t="s">
        <v>32</v>
      </c>
      <c r="AX122" s="12" t="s">
        <v>70</v>
      </c>
      <c r="AY122" s="206" t="s">
        <v>132</v>
      </c>
    </row>
    <row r="123" spans="2:65" s="13" customFormat="1">
      <c r="B123" s="207"/>
      <c r="C123" s="208"/>
      <c r="D123" s="187" t="s">
        <v>140</v>
      </c>
      <c r="E123" s="209" t="s">
        <v>1</v>
      </c>
      <c r="F123" s="210" t="s">
        <v>143</v>
      </c>
      <c r="G123" s="208"/>
      <c r="H123" s="211">
        <v>521.19000000000005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140</v>
      </c>
      <c r="AU123" s="217" t="s">
        <v>80</v>
      </c>
      <c r="AV123" s="13" t="s">
        <v>138</v>
      </c>
      <c r="AW123" s="13" t="s">
        <v>32</v>
      </c>
      <c r="AX123" s="13" t="s">
        <v>78</v>
      </c>
      <c r="AY123" s="217" t="s">
        <v>132</v>
      </c>
    </row>
    <row r="124" spans="2:65" s="1" customFormat="1" ht="16.5" customHeight="1">
      <c r="B124" s="33"/>
      <c r="C124" s="218" t="s">
        <v>138</v>
      </c>
      <c r="D124" s="218" t="s">
        <v>180</v>
      </c>
      <c r="E124" s="219" t="s">
        <v>244</v>
      </c>
      <c r="F124" s="220" t="s">
        <v>1013</v>
      </c>
      <c r="G124" s="221" t="s">
        <v>228</v>
      </c>
      <c r="H124" s="222">
        <v>547.25</v>
      </c>
      <c r="I124" s="223"/>
      <c r="J124" s="224">
        <f>ROUND(I124*H124,2)</f>
        <v>0</v>
      </c>
      <c r="K124" s="220" t="s">
        <v>137</v>
      </c>
      <c r="L124" s="225"/>
      <c r="M124" s="226" t="s">
        <v>1</v>
      </c>
      <c r="N124" s="227" t="s">
        <v>41</v>
      </c>
      <c r="O124" s="59"/>
      <c r="P124" s="182">
        <f>O124*H124</f>
        <v>0</v>
      </c>
      <c r="Q124" s="182">
        <v>4.0000000000000003E-5</v>
      </c>
      <c r="R124" s="182">
        <f>Q124*H124</f>
        <v>2.1890000000000003E-2</v>
      </c>
      <c r="S124" s="182">
        <v>0</v>
      </c>
      <c r="T124" s="183">
        <f>S124*H124</f>
        <v>0</v>
      </c>
      <c r="AR124" s="16" t="s">
        <v>179</v>
      </c>
      <c r="AT124" s="16" t="s">
        <v>180</v>
      </c>
      <c r="AU124" s="16" t="s">
        <v>80</v>
      </c>
      <c r="AY124" s="16" t="s">
        <v>132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78</v>
      </c>
      <c r="BK124" s="184">
        <f>ROUND(I124*H124,2)</f>
        <v>0</v>
      </c>
      <c r="BL124" s="16" t="s">
        <v>138</v>
      </c>
      <c r="BM124" s="16" t="s">
        <v>1014</v>
      </c>
    </row>
    <row r="125" spans="2:65" s="12" customFormat="1">
      <c r="B125" s="196"/>
      <c r="C125" s="197"/>
      <c r="D125" s="187" t="s">
        <v>140</v>
      </c>
      <c r="E125" s="197"/>
      <c r="F125" s="199" t="s">
        <v>1009</v>
      </c>
      <c r="G125" s="197"/>
      <c r="H125" s="200">
        <v>547.25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140</v>
      </c>
      <c r="AU125" s="206" t="s">
        <v>80</v>
      </c>
      <c r="AV125" s="12" t="s">
        <v>80</v>
      </c>
      <c r="AW125" s="12" t="s">
        <v>4</v>
      </c>
      <c r="AX125" s="12" t="s">
        <v>78</v>
      </c>
      <c r="AY125" s="206" t="s">
        <v>132</v>
      </c>
    </row>
    <row r="126" spans="2:65" s="1" customFormat="1" ht="16.5" customHeight="1">
      <c r="B126" s="33"/>
      <c r="C126" s="173" t="s">
        <v>147</v>
      </c>
      <c r="D126" s="173" t="s">
        <v>133</v>
      </c>
      <c r="E126" s="174" t="s">
        <v>1015</v>
      </c>
      <c r="F126" s="175" t="s">
        <v>1016</v>
      </c>
      <c r="G126" s="176" t="s">
        <v>228</v>
      </c>
      <c r="H126" s="177">
        <v>195.98400000000001</v>
      </c>
      <c r="I126" s="178"/>
      <c r="J126" s="179">
        <f>ROUND(I126*H126,2)</f>
        <v>0</v>
      </c>
      <c r="K126" s="175" t="s">
        <v>1</v>
      </c>
      <c r="L126" s="37"/>
      <c r="M126" s="180" t="s">
        <v>1</v>
      </c>
      <c r="N126" s="181" t="s">
        <v>41</v>
      </c>
      <c r="O126" s="59"/>
      <c r="P126" s="182">
        <f>O126*H126</f>
        <v>0</v>
      </c>
      <c r="Q126" s="182">
        <v>3.2000000000000002E-3</v>
      </c>
      <c r="R126" s="182">
        <f>Q126*H126</f>
        <v>0.62714880000000006</v>
      </c>
      <c r="S126" s="182">
        <v>0</v>
      </c>
      <c r="T126" s="183">
        <f>S126*H126</f>
        <v>0</v>
      </c>
      <c r="AR126" s="16" t="s">
        <v>138</v>
      </c>
      <c r="AT126" s="16" t="s">
        <v>133</v>
      </c>
      <c r="AU126" s="16" t="s">
        <v>80</v>
      </c>
      <c r="AY126" s="16" t="s">
        <v>132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78</v>
      </c>
      <c r="BK126" s="184">
        <f>ROUND(I126*H126,2)</f>
        <v>0</v>
      </c>
      <c r="BL126" s="16" t="s">
        <v>138</v>
      </c>
      <c r="BM126" s="16" t="s">
        <v>1017</v>
      </c>
    </row>
    <row r="127" spans="2:65" s="11" customFormat="1">
      <c r="B127" s="185"/>
      <c r="C127" s="186"/>
      <c r="D127" s="187" t="s">
        <v>140</v>
      </c>
      <c r="E127" s="188" t="s">
        <v>1</v>
      </c>
      <c r="F127" s="189" t="s">
        <v>1018</v>
      </c>
      <c r="G127" s="186"/>
      <c r="H127" s="188" t="s">
        <v>1</v>
      </c>
      <c r="I127" s="190"/>
      <c r="J127" s="186"/>
      <c r="K127" s="186"/>
      <c r="L127" s="191"/>
      <c r="M127" s="192"/>
      <c r="N127" s="193"/>
      <c r="O127" s="193"/>
      <c r="P127" s="193"/>
      <c r="Q127" s="193"/>
      <c r="R127" s="193"/>
      <c r="S127" s="193"/>
      <c r="T127" s="194"/>
      <c r="AT127" s="195" t="s">
        <v>140</v>
      </c>
      <c r="AU127" s="195" t="s">
        <v>80</v>
      </c>
      <c r="AV127" s="11" t="s">
        <v>78</v>
      </c>
      <c r="AW127" s="11" t="s">
        <v>32</v>
      </c>
      <c r="AX127" s="11" t="s">
        <v>70</v>
      </c>
      <c r="AY127" s="195" t="s">
        <v>132</v>
      </c>
    </row>
    <row r="128" spans="2:65" s="12" customFormat="1">
      <c r="B128" s="196"/>
      <c r="C128" s="197"/>
      <c r="D128" s="187" t="s">
        <v>140</v>
      </c>
      <c r="E128" s="198" t="s">
        <v>1</v>
      </c>
      <c r="F128" s="199" t="s">
        <v>1019</v>
      </c>
      <c r="G128" s="197"/>
      <c r="H128" s="200">
        <v>31.68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140</v>
      </c>
      <c r="AU128" s="206" t="s">
        <v>80</v>
      </c>
      <c r="AV128" s="12" t="s">
        <v>80</v>
      </c>
      <c r="AW128" s="12" t="s">
        <v>32</v>
      </c>
      <c r="AX128" s="12" t="s">
        <v>70</v>
      </c>
      <c r="AY128" s="206" t="s">
        <v>132</v>
      </c>
    </row>
    <row r="129" spans="2:65" s="12" customFormat="1">
      <c r="B129" s="196"/>
      <c r="C129" s="197"/>
      <c r="D129" s="187" t="s">
        <v>140</v>
      </c>
      <c r="E129" s="198" t="s">
        <v>1</v>
      </c>
      <c r="F129" s="199" t="s">
        <v>1020</v>
      </c>
      <c r="G129" s="197"/>
      <c r="H129" s="200">
        <v>31.68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140</v>
      </c>
      <c r="AU129" s="206" t="s">
        <v>80</v>
      </c>
      <c r="AV129" s="12" t="s">
        <v>80</v>
      </c>
      <c r="AW129" s="12" t="s">
        <v>32</v>
      </c>
      <c r="AX129" s="12" t="s">
        <v>70</v>
      </c>
      <c r="AY129" s="206" t="s">
        <v>132</v>
      </c>
    </row>
    <row r="130" spans="2:65" s="12" customFormat="1">
      <c r="B130" s="196"/>
      <c r="C130" s="197"/>
      <c r="D130" s="187" t="s">
        <v>140</v>
      </c>
      <c r="E130" s="198" t="s">
        <v>1</v>
      </c>
      <c r="F130" s="199" t="s">
        <v>1021</v>
      </c>
      <c r="G130" s="197"/>
      <c r="H130" s="200">
        <v>3.24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140</v>
      </c>
      <c r="AU130" s="206" t="s">
        <v>80</v>
      </c>
      <c r="AV130" s="12" t="s">
        <v>80</v>
      </c>
      <c r="AW130" s="12" t="s">
        <v>32</v>
      </c>
      <c r="AX130" s="12" t="s">
        <v>70</v>
      </c>
      <c r="AY130" s="206" t="s">
        <v>132</v>
      </c>
    </row>
    <row r="131" spans="2:65" s="12" customFormat="1">
      <c r="B131" s="196"/>
      <c r="C131" s="197"/>
      <c r="D131" s="187" t="s">
        <v>140</v>
      </c>
      <c r="E131" s="198" t="s">
        <v>1</v>
      </c>
      <c r="F131" s="199" t="s">
        <v>1022</v>
      </c>
      <c r="G131" s="197"/>
      <c r="H131" s="200">
        <v>55.89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140</v>
      </c>
      <c r="AU131" s="206" t="s">
        <v>80</v>
      </c>
      <c r="AV131" s="12" t="s">
        <v>80</v>
      </c>
      <c r="AW131" s="12" t="s">
        <v>32</v>
      </c>
      <c r="AX131" s="12" t="s">
        <v>70</v>
      </c>
      <c r="AY131" s="206" t="s">
        <v>132</v>
      </c>
    </row>
    <row r="132" spans="2:65" s="12" customFormat="1">
      <c r="B132" s="196"/>
      <c r="C132" s="197"/>
      <c r="D132" s="187" t="s">
        <v>140</v>
      </c>
      <c r="E132" s="198" t="s">
        <v>1</v>
      </c>
      <c r="F132" s="199" t="s">
        <v>1023</v>
      </c>
      <c r="G132" s="197"/>
      <c r="H132" s="200">
        <v>49.68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140</v>
      </c>
      <c r="AU132" s="206" t="s">
        <v>80</v>
      </c>
      <c r="AV132" s="12" t="s">
        <v>80</v>
      </c>
      <c r="AW132" s="12" t="s">
        <v>32</v>
      </c>
      <c r="AX132" s="12" t="s">
        <v>70</v>
      </c>
      <c r="AY132" s="206" t="s">
        <v>132</v>
      </c>
    </row>
    <row r="133" spans="2:65" s="12" customFormat="1">
      <c r="B133" s="196"/>
      <c r="C133" s="197"/>
      <c r="D133" s="187" t="s">
        <v>140</v>
      </c>
      <c r="E133" s="198" t="s">
        <v>1</v>
      </c>
      <c r="F133" s="199" t="s">
        <v>1024</v>
      </c>
      <c r="G133" s="197"/>
      <c r="H133" s="200">
        <v>1.3979999999999999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140</v>
      </c>
      <c r="AU133" s="206" t="s">
        <v>80</v>
      </c>
      <c r="AV133" s="12" t="s">
        <v>80</v>
      </c>
      <c r="AW133" s="12" t="s">
        <v>32</v>
      </c>
      <c r="AX133" s="12" t="s">
        <v>70</v>
      </c>
      <c r="AY133" s="206" t="s">
        <v>132</v>
      </c>
    </row>
    <row r="134" spans="2:65" s="12" customFormat="1">
      <c r="B134" s="196"/>
      <c r="C134" s="197"/>
      <c r="D134" s="187" t="s">
        <v>140</v>
      </c>
      <c r="E134" s="198" t="s">
        <v>1</v>
      </c>
      <c r="F134" s="199" t="s">
        <v>1025</v>
      </c>
      <c r="G134" s="197"/>
      <c r="H134" s="200">
        <v>3.2040000000000002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140</v>
      </c>
      <c r="AU134" s="206" t="s">
        <v>80</v>
      </c>
      <c r="AV134" s="12" t="s">
        <v>80</v>
      </c>
      <c r="AW134" s="12" t="s">
        <v>32</v>
      </c>
      <c r="AX134" s="12" t="s">
        <v>70</v>
      </c>
      <c r="AY134" s="206" t="s">
        <v>132</v>
      </c>
    </row>
    <row r="135" spans="2:65" s="12" customFormat="1">
      <c r="B135" s="196"/>
      <c r="C135" s="197"/>
      <c r="D135" s="187" t="s">
        <v>140</v>
      </c>
      <c r="E135" s="198" t="s">
        <v>1</v>
      </c>
      <c r="F135" s="199" t="s">
        <v>1026</v>
      </c>
      <c r="G135" s="197"/>
      <c r="H135" s="200">
        <v>1.464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140</v>
      </c>
      <c r="AU135" s="206" t="s">
        <v>80</v>
      </c>
      <c r="AV135" s="12" t="s">
        <v>80</v>
      </c>
      <c r="AW135" s="12" t="s">
        <v>32</v>
      </c>
      <c r="AX135" s="12" t="s">
        <v>70</v>
      </c>
      <c r="AY135" s="206" t="s">
        <v>132</v>
      </c>
    </row>
    <row r="136" spans="2:65" s="12" customFormat="1">
      <c r="B136" s="196"/>
      <c r="C136" s="197"/>
      <c r="D136" s="187" t="s">
        <v>140</v>
      </c>
      <c r="E136" s="198" t="s">
        <v>1</v>
      </c>
      <c r="F136" s="199" t="s">
        <v>1027</v>
      </c>
      <c r="G136" s="197"/>
      <c r="H136" s="200">
        <v>14.952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140</v>
      </c>
      <c r="AU136" s="206" t="s">
        <v>80</v>
      </c>
      <c r="AV136" s="12" t="s">
        <v>80</v>
      </c>
      <c r="AW136" s="12" t="s">
        <v>32</v>
      </c>
      <c r="AX136" s="12" t="s">
        <v>70</v>
      </c>
      <c r="AY136" s="206" t="s">
        <v>132</v>
      </c>
    </row>
    <row r="137" spans="2:65" s="12" customFormat="1">
      <c r="B137" s="196"/>
      <c r="C137" s="197"/>
      <c r="D137" s="187" t="s">
        <v>140</v>
      </c>
      <c r="E137" s="198" t="s">
        <v>1</v>
      </c>
      <c r="F137" s="199" t="s">
        <v>1028</v>
      </c>
      <c r="G137" s="197"/>
      <c r="H137" s="200">
        <v>2.7959999999999998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140</v>
      </c>
      <c r="AU137" s="206" t="s">
        <v>80</v>
      </c>
      <c r="AV137" s="12" t="s">
        <v>80</v>
      </c>
      <c r="AW137" s="12" t="s">
        <v>32</v>
      </c>
      <c r="AX137" s="12" t="s">
        <v>70</v>
      </c>
      <c r="AY137" s="206" t="s">
        <v>132</v>
      </c>
    </row>
    <row r="138" spans="2:65" s="13" customFormat="1">
      <c r="B138" s="207"/>
      <c r="C138" s="208"/>
      <c r="D138" s="187" t="s">
        <v>140</v>
      </c>
      <c r="E138" s="209" t="s">
        <v>1</v>
      </c>
      <c r="F138" s="210" t="s">
        <v>143</v>
      </c>
      <c r="G138" s="208"/>
      <c r="H138" s="211">
        <v>195.98400000000001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140</v>
      </c>
      <c r="AU138" s="217" t="s">
        <v>80</v>
      </c>
      <c r="AV138" s="13" t="s">
        <v>138</v>
      </c>
      <c r="AW138" s="13" t="s">
        <v>32</v>
      </c>
      <c r="AX138" s="13" t="s">
        <v>78</v>
      </c>
      <c r="AY138" s="217" t="s">
        <v>132</v>
      </c>
    </row>
    <row r="139" spans="2:65" s="1" customFormat="1" ht="16.5" customHeight="1">
      <c r="B139" s="33"/>
      <c r="C139" s="218" t="s">
        <v>161</v>
      </c>
      <c r="D139" s="218" t="s">
        <v>180</v>
      </c>
      <c r="E139" s="219" t="s">
        <v>1029</v>
      </c>
      <c r="F139" s="220" t="s">
        <v>1030</v>
      </c>
      <c r="G139" s="221" t="s">
        <v>136</v>
      </c>
      <c r="H139" s="222">
        <v>102.17100000000001</v>
      </c>
      <c r="I139" s="223"/>
      <c r="J139" s="224">
        <f>ROUND(I139*H139,2)</f>
        <v>0</v>
      </c>
      <c r="K139" s="220" t="s">
        <v>137</v>
      </c>
      <c r="L139" s="225"/>
      <c r="M139" s="226" t="s">
        <v>1</v>
      </c>
      <c r="N139" s="227" t="s">
        <v>41</v>
      </c>
      <c r="O139" s="59"/>
      <c r="P139" s="182">
        <f>O139*H139</f>
        <v>0</v>
      </c>
      <c r="Q139" s="182">
        <v>1.1999999999999999E-3</v>
      </c>
      <c r="R139" s="182">
        <f>Q139*H139</f>
        <v>0.1226052</v>
      </c>
      <c r="S139" s="182">
        <v>0</v>
      </c>
      <c r="T139" s="183">
        <f>S139*H139</f>
        <v>0</v>
      </c>
      <c r="AR139" s="16" t="s">
        <v>179</v>
      </c>
      <c r="AT139" s="16" t="s">
        <v>180</v>
      </c>
      <c r="AU139" s="16" t="s">
        <v>80</v>
      </c>
      <c r="AY139" s="16" t="s">
        <v>132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78</v>
      </c>
      <c r="BK139" s="184">
        <f>ROUND(I139*H139,2)</f>
        <v>0</v>
      </c>
      <c r="BL139" s="16" t="s">
        <v>138</v>
      </c>
      <c r="BM139" s="16" t="s">
        <v>1031</v>
      </c>
    </row>
    <row r="140" spans="2:65" s="11" customFormat="1">
      <c r="B140" s="185"/>
      <c r="C140" s="186"/>
      <c r="D140" s="187" t="s">
        <v>140</v>
      </c>
      <c r="E140" s="188" t="s">
        <v>1</v>
      </c>
      <c r="F140" s="189" t="s">
        <v>1018</v>
      </c>
      <c r="G140" s="186"/>
      <c r="H140" s="188" t="s">
        <v>1</v>
      </c>
      <c r="I140" s="190"/>
      <c r="J140" s="186"/>
      <c r="K140" s="186"/>
      <c r="L140" s="191"/>
      <c r="M140" s="192"/>
      <c r="N140" s="193"/>
      <c r="O140" s="193"/>
      <c r="P140" s="193"/>
      <c r="Q140" s="193"/>
      <c r="R140" s="193"/>
      <c r="S140" s="193"/>
      <c r="T140" s="194"/>
      <c r="AT140" s="195" t="s">
        <v>140</v>
      </c>
      <c r="AU140" s="195" t="s">
        <v>80</v>
      </c>
      <c r="AV140" s="11" t="s">
        <v>78</v>
      </c>
      <c r="AW140" s="11" t="s">
        <v>32</v>
      </c>
      <c r="AX140" s="11" t="s">
        <v>70</v>
      </c>
      <c r="AY140" s="195" t="s">
        <v>132</v>
      </c>
    </row>
    <row r="141" spans="2:65" s="12" customFormat="1">
      <c r="B141" s="196"/>
      <c r="C141" s="197"/>
      <c r="D141" s="187" t="s">
        <v>140</v>
      </c>
      <c r="E141" s="198" t="s">
        <v>1</v>
      </c>
      <c r="F141" s="199" t="s">
        <v>1032</v>
      </c>
      <c r="G141" s="197"/>
      <c r="H141" s="200">
        <v>14.635999999999999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140</v>
      </c>
      <c r="AU141" s="206" t="s">
        <v>80</v>
      </c>
      <c r="AV141" s="12" t="s">
        <v>80</v>
      </c>
      <c r="AW141" s="12" t="s">
        <v>32</v>
      </c>
      <c r="AX141" s="12" t="s">
        <v>70</v>
      </c>
      <c r="AY141" s="206" t="s">
        <v>132</v>
      </c>
    </row>
    <row r="142" spans="2:65" s="12" customFormat="1">
      <c r="B142" s="196"/>
      <c r="C142" s="197"/>
      <c r="D142" s="187" t="s">
        <v>140</v>
      </c>
      <c r="E142" s="198" t="s">
        <v>1</v>
      </c>
      <c r="F142" s="199" t="s">
        <v>1033</v>
      </c>
      <c r="G142" s="197"/>
      <c r="H142" s="200">
        <v>19.863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140</v>
      </c>
      <c r="AU142" s="206" t="s">
        <v>80</v>
      </c>
      <c r="AV142" s="12" t="s">
        <v>80</v>
      </c>
      <c r="AW142" s="12" t="s">
        <v>32</v>
      </c>
      <c r="AX142" s="12" t="s">
        <v>70</v>
      </c>
      <c r="AY142" s="206" t="s">
        <v>132</v>
      </c>
    </row>
    <row r="143" spans="2:65" s="12" customFormat="1">
      <c r="B143" s="196"/>
      <c r="C143" s="197"/>
      <c r="D143" s="187" t="s">
        <v>140</v>
      </c>
      <c r="E143" s="198" t="s">
        <v>1</v>
      </c>
      <c r="F143" s="199" t="s">
        <v>1034</v>
      </c>
      <c r="G143" s="197"/>
      <c r="H143" s="200">
        <v>1.5329999999999999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140</v>
      </c>
      <c r="AU143" s="206" t="s">
        <v>80</v>
      </c>
      <c r="AV143" s="12" t="s">
        <v>80</v>
      </c>
      <c r="AW143" s="12" t="s">
        <v>32</v>
      </c>
      <c r="AX143" s="12" t="s">
        <v>70</v>
      </c>
      <c r="AY143" s="206" t="s">
        <v>132</v>
      </c>
    </row>
    <row r="144" spans="2:65" s="12" customFormat="1">
      <c r="B144" s="196"/>
      <c r="C144" s="197"/>
      <c r="D144" s="187" t="s">
        <v>140</v>
      </c>
      <c r="E144" s="198" t="s">
        <v>1</v>
      </c>
      <c r="F144" s="199" t="s">
        <v>1035</v>
      </c>
      <c r="G144" s="197"/>
      <c r="H144" s="200">
        <v>25.821000000000002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140</v>
      </c>
      <c r="AU144" s="206" t="s">
        <v>80</v>
      </c>
      <c r="AV144" s="12" t="s">
        <v>80</v>
      </c>
      <c r="AW144" s="12" t="s">
        <v>32</v>
      </c>
      <c r="AX144" s="12" t="s">
        <v>70</v>
      </c>
      <c r="AY144" s="206" t="s">
        <v>132</v>
      </c>
    </row>
    <row r="145" spans="2:65" s="12" customFormat="1">
      <c r="B145" s="196"/>
      <c r="C145" s="197"/>
      <c r="D145" s="187" t="s">
        <v>140</v>
      </c>
      <c r="E145" s="198" t="s">
        <v>1</v>
      </c>
      <c r="F145" s="199" t="s">
        <v>1036</v>
      </c>
      <c r="G145" s="197"/>
      <c r="H145" s="200">
        <v>31.149000000000001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140</v>
      </c>
      <c r="AU145" s="206" t="s">
        <v>80</v>
      </c>
      <c r="AV145" s="12" t="s">
        <v>80</v>
      </c>
      <c r="AW145" s="12" t="s">
        <v>32</v>
      </c>
      <c r="AX145" s="12" t="s">
        <v>70</v>
      </c>
      <c r="AY145" s="206" t="s">
        <v>132</v>
      </c>
    </row>
    <row r="146" spans="2:65" s="12" customFormat="1">
      <c r="B146" s="196"/>
      <c r="C146" s="197"/>
      <c r="D146" s="187" t="s">
        <v>140</v>
      </c>
      <c r="E146" s="198" t="s">
        <v>1</v>
      </c>
      <c r="F146" s="199" t="s">
        <v>1037</v>
      </c>
      <c r="G146" s="197"/>
      <c r="H146" s="200">
        <v>0.53800000000000003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140</v>
      </c>
      <c r="AU146" s="206" t="s">
        <v>80</v>
      </c>
      <c r="AV146" s="12" t="s">
        <v>80</v>
      </c>
      <c r="AW146" s="12" t="s">
        <v>32</v>
      </c>
      <c r="AX146" s="12" t="s">
        <v>70</v>
      </c>
      <c r="AY146" s="206" t="s">
        <v>132</v>
      </c>
    </row>
    <row r="147" spans="2:65" s="12" customFormat="1">
      <c r="B147" s="196"/>
      <c r="C147" s="197"/>
      <c r="D147" s="187" t="s">
        <v>140</v>
      </c>
      <c r="E147" s="198" t="s">
        <v>1</v>
      </c>
      <c r="F147" s="199" t="s">
        <v>1038</v>
      </c>
      <c r="G147" s="197"/>
      <c r="H147" s="200">
        <v>1.234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140</v>
      </c>
      <c r="AU147" s="206" t="s">
        <v>80</v>
      </c>
      <c r="AV147" s="12" t="s">
        <v>80</v>
      </c>
      <c r="AW147" s="12" t="s">
        <v>32</v>
      </c>
      <c r="AX147" s="12" t="s">
        <v>70</v>
      </c>
      <c r="AY147" s="206" t="s">
        <v>132</v>
      </c>
    </row>
    <row r="148" spans="2:65" s="12" customFormat="1">
      <c r="B148" s="196"/>
      <c r="C148" s="197"/>
      <c r="D148" s="187" t="s">
        <v>140</v>
      </c>
      <c r="E148" s="198" t="s">
        <v>1</v>
      </c>
      <c r="F148" s="199" t="s">
        <v>1039</v>
      </c>
      <c r="G148" s="197"/>
      <c r="H148" s="200">
        <v>0.56399999999999995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140</v>
      </c>
      <c r="AU148" s="206" t="s">
        <v>80</v>
      </c>
      <c r="AV148" s="12" t="s">
        <v>80</v>
      </c>
      <c r="AW148" s="12" t="s">
        <v>32</v>
      </c>
      <c r="AX148" s="12" t="s">
        <v>70</v>
      </c>
      <c r="AY148" s="206" t="s">
        <v>132</v>
      </c>
    </row>
    <row r="149" spans="2:65" s="12" customFormat="1">
      <c r="B149" s="196"/>
      <c r="C149" s="197"/>
      <c r="D149" s="187" t="s">
        <v>140</v>
      </c>
      <c r="E149" s="198" t="s">
        <v>1</v>
      </c>
      <c r="F149" s="199" t="s">
        <v>1040</v>
      </c>
      <c r="G149" s="197"/>
      <c r="H149" s="200">
        <v>5.7569999999999997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140</v>
      </c>
      <c r="AU149" s="206" t="s">
        <v>80</v>
      </c>
      <c r="AV149" s="12" t="s">
        <v>80</v>
      </c>
      <c r="AW149" s="12" t="s">
        <v>32</v>
      </c>
      <c r="AX149" s="12" t="s">
        <v>70</v>
      </c>
      <c r="AY149" s="206" t="s">
        <v>132</v>
      </c>
    </row>
    <row r="150" spans="2:65" s="12" customFormat="1">
      <c r="B150" s="196"/>
      <c r="C150" s="197"/>
      <c r="D150" s="187" t="s">
        <v>140</v>
      </c>
      <c r="E150" s="198" t="s">
        <v>1</v>
      </c>
      <c r="F150" s="199" t="s">
        <v>1041</v>
      </c>
      <c r="G150" s="197"/>
      <c r="H150" s="200">
        <v>1.0760000000000001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140</v>
      </c>
      <c r="AU150" s="206" t="s">
        <v>80</v>
      </c>
      <c r="AV150" s="12" t="s">
        <v>80</v>
      </c>
      <c r="AW150" s="12" t="s">
        <v>32</v>
      </c>
      <c r="AX150" s="12" t="s">
        <v>70</v>
      </c>
      <c r="AY150" s="206" t="s">
        <v>132</v>
      </c>
    </row>
    <row r="151" spans="2:65" s="13" customFormat="1">
      <c r="B151" s="207"/>
      <c r="C151" s="208"/>
      <c r="D151" s="187" t="s">
        <v>140</v>
      </c>
      <c r="E151" s="209" t="s">
        <v>1</v>
      </c>
      <c r="F151" s="210" t="s">
        <v>143</v>
      </c>
      <c r="G151" s="208"/>
      <c r="H151" s="211">
        <v>102.17100000000001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140</v>
      </c>
      <c r="AU151" s="217" t="s">
        <v>80</v>
      </c>
      <c r="AV151" s="13" t="s">
        <v>138</v>
      </c>
      <c r="AW151" s="13" t="s">
        <v>32</v>
      </c>
      <c r="AX151" s="13" t="s">
        <v>78</v>
      </c>
      <c r="AY151" s="217" t="s">
        <v>132</v>
      </c>
    </row>
    <row r="152" spans="2:65" s="1" customFormat="1" ht="16.5" customHeight="1">
      <c r="B152" s="33"/>
      <c r="C152" s="173" t="s">
        <v>173</v>
      </c>
      <c r="D152" s="173" t="s">
        <v>133</v>
      </c>
      <c r="E152" s="174" t="s">
        <v>1042</v>
      </c>
      <c r="F152" s="175" t="s">
        <v>1043</v>
      </c>
      <c r="G152" s="176" t="s">
        <v>136</v>
      </c>
      <c r="H152" s="177">
        <v>253.91200000000001</v>
      </c>
      <c r="I152" s="178"/>
      <c r="J152" s="179">
        <f>ROUND(I152*H152,2)</f>
        <v>0</v>
      </c>
      <c r="K152" s="175" t="s">
        <v>137</v>
      </c>
      <c r="L152" s="37"/>
      <c r="M152" s="180" t="s">
        <v>1</v>
      </c>
      <c r="N152" s="181" t="s">
        <v>41</v>
      </c>
      <c r="O152" s="59"/>
      <c r="P152" s="182">
        <f>O152*H152</f>
        <v>0</v>
      </c>
      <c r="Q152" s="182">
        <v>3.0450000000000001E-2</v>
      </c>
      <c r="R152" s="182">
        <f>Q152*H152</f>
        <v>7.7316204000000006</v>
      </c>
      <c r="S152" s="182">
        <v>0</v>
      </c>
      <c r="T152" s="183">
        <f>S152*H152</f>
        <v>0</v>
      </c>
      <c r="AR152" s="16" t="s">
        <v>138</v>
      </c>
      <c r="AT152" s="16" t="s">
        <v>133</v>
      </c>
      <c r="AU152" s="16" t="s">
        <v>80</v>
      </c>
      <c r="AY152" s="16" t="s">
        <v>132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78</v>
      </c>
      <c r="BK152" s="184">
        <f>ROUND(I152*H152,2)</f>
        <v>0</v>
      </c>
      <c r="BL152" s="16" t="s">
        <v>138</v>
      </c>
      <c r="BM152" s="16" t="s">
        <v>1044</v>
      </c>
    </row>
    <row r="153" spans="2:65" s="11" customFormat="1">
      <c r="B153" s="185"/>
      <c r="C153" s="186"/>
      <c r="D153" s="187" t="s">
        <v>140</v>
      </c>
      <c r="E153" s="188" t="s">
        <v>1</v>
      </c>
      <c r="F153" s="189" t="s">
        <v>1045</v>
      </c>
      <c r="G153" s="186"/>
      <c r="H153" s="188" t="s">
        <v>1</v>
      </c>
      <c r="I153" s="190"/>
      <c r="J153" s="186"/>
      <c r="K153" s="186"/>
      <c r="L153" s="191"/>
      <c r="M153" s="192"/>
      <c r="N153" s="193"/>
      <c r="O153" s="193"/>
      <c r="P153" s="193"/>
      <c r="Q153" s="193"/>
      <c r="R153" s="193"/>
      <c r="S153" s="193"/>
      <c r="T153" s="194"/>
      <c r="AT153" s="195" t="s">
        <v>140</v>
      </c>
      <c r="AU153" s="195" t="s">
        <v>80</v>
      </c>
      <c r="AV153" s="11" t="s">
        <v>78</v>
      </c>
      <c r="AW153" s="11" t="s">
        <v>32</v>
      </c>
      <c r="AX153" s="11" t="s">
        <v>70</v>
      </c>
      <c r="AY153" s="195" t="s">
        <v>132</v>
      </c>
    </row>
    <row r="154" spans="2:65" s="12" customFormat="1">
      <c r="B154" s="196"/>
      <c r="C154" s="197"/>
      <c r="D154" s="187" t="s">
        <v>140</v>
      </c>
      <c r="E154" s="198" t="s">
        <v>1</v>
      </c>
      <c r="F154" s="199" t="s">
        <v>1046</v>
      </c>
      <c r="G154" s="197"/>
      <c r="H154" s="200">
        <v>36.287999999999997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140</v>
      </c>
      <c r="AU154" s="206" t="s">
        <v>80</v>
      </c>
      <c r="AV154" s="12" t="s">
        <v>80</v>
      </c>
      <c r="AW154" s="12" t="s">
        <v>32</v>
      </c>
      <c r="AX154" s="12" t="s">
        <v>70</v>
      </c>
      <c r="AY154" s="206" t="s">
        <v>132</v>
      </c>
    </row>
    <row r="155" spans="2:65" s="12" customFormat="1">
      <c r="B155" s="196"/>
      <c r="C155" s="197"/>
      <c r="D155" s="187" t="s">
        <v>140</v>
      </c>
      <c r="E155" s="198" t="s">
        <v>1</v>
      </c>
      <c r="F155" s="199" t="s">
        <v>1047</v>
      </c>
      <c r="G155" s="197"/>
      <c r="H155" s="200">
        <v>49.247999999999998</v>
      </c>
      <c r="I155" s="201"/>
      <c r="J155" s="197"/>
      <c r="K155" s="197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140</v>
      </c>
      <c r="AU155" s="206" t="s">
        <v>80</v>
      </c>
      <c r="AV155" s="12" t="s">
        <v>80</v>
      </c>
      <c r="AW155" s="12" t="s">
        <v>32</v>
      </c>
      <c r="AX155" s="12" t="s">
        <v>70</v>
      </c>
      <c r="AY155" s="206" t="s">
        <v>132</v>
      </c>
    </row>
    <row r="156" spans="2:65" s="12" customFormat="1">
      <c r="B156" s="196"/>
      <c r="C156" s="197"/>
      <c r="D156" s="187" t="s">
        <v>140</v>
      </c>
      <c r="E156" s="198" t="s">
        <v>1</v>
      </c>
      <c r="F156" s="199" t="s">
        <v>1048</v>
      </c>
      <c r="G156" s="197"/>
      <c r="H156" s="200">
        <v>4.6440000000000001</v>
      </c>
      <c r="I156" s="201"/>
      <c r="J156" s="197"/>
      <c r="K156" s="197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140</v>
      </c>
      <c r="AU156" s="206" t="s">
        <v>80</v>
      </c>
      <c r="AV156" s="12" t="s">
        <v>80</v>
      </c>
      <c r="AW156" s="12" t="s">
        <v>32</v>
      </c>
      <c r="AX156" s="12" t="s">
        <v>70</v>
      </c>
      <c r="AY156" s="206" t="s">
        <v>132</v>
      </c>
    </row>
    <row r="157" spans="2:65" s="12" customFormat="1">
      <c r="B157" s="196"/>
      <c r="C157" s="197"/>
      <c r="D157" s="187" t="s">
        <v>140</v>
      </c>
      <c r="E157" s="198" t="s">
        <v>1</v>
      </c>
      <c r="F157" s="199" t="s">
        <v>1049</v>
      </c>
      <c r="G157" s="197"/>
      <c r="H157" s="200">
        <v>62.936999999999998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140</v>
      </c>
      <c r="AU157" s="206" t="s">
        <v>80</v>
      </c>
      <c r="AV157" s="12" t="s">
        <v>80</v>
      </c>
      <c r="AW157" s="12" t="s">
        <v>32</v>
      </c>
      <c r="AX157" s="12" t="s">
        <v>70</v>
      </c>
      <c r="AY157" s="206" t="s">
        <v>132</v>
      </c>
    </row>
    <row r="158" spans="2:65" s="12" customFormat="1">
      <c r="B158" s="196"/>
      <c r="C158" s="197"/>
      <c r="D158" s="187" t="s">
        <v>140</v>
      </c>
      <c r="E158" s="198" t="s">
        <v>1</v>
      </c>
      <c r="F158" s="199" t="s">
        <v>1050</v>
      </c>
      <c r="G158" s="197"/>
      <c r="H158" s="200">
        <v>75.924000000000007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140</v>
      </c>
      <c r="AU158" s="206" t="s">
        <v>80</v>
      </c>
      <c r="AV158" s="12" t="s">
        <v>80</v>
      </c>
      <c r="AW158" s="12" t="s">
        <v>32</v>
      </c>
      <c r="AX158" s="12" t="s">
        <v>70</v>
      </c>
      <c r="AY158" s="206" t="s">
        <v>132</v>
      </c>
    </row>
    <row r="159" spans="2:65" s="12" customFormat="1">
      <c r="B159" s="196"/>
      <c r="C159" s="197"/>
      <c r="D159" s="187" t="s">
        <v>140</v>
      </c>
      <c r="E159" s="198" t="s">
        <v>1</v>
      </c>
      <c r="F159" s="199" t="s">
        <v>1051</v>
      </c>
      <c r="G159" s="197"/>
      <c r="H159" s="200">
        <v>1.218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140</v>
      </c>
      <c r="AU159" s="206" t="s">
        <v>80</v>
      </c>
      <c r="AV159" s="12" t="s">
        <v>80</v>
      </c>
      <c r="AW159" s="12" t="s">
        <v>32</v>
      </c>
      <c r="AX159" s="12" t="s">
        <v>70</v>
      </c>
      <c r="AY159" s="206" t="s">
        <v>132</v>
      </c>
    </row>
    <row r="160" spans="2:65" s="12" customFormat="1">
      <c r="B160" s="196"/>
      <c r="C160" s="197"/>
      <c r="D160" s="187" t="s">
        <v>140</v>
      </c>
      <c r="E160" s="198" t="s">
        <v>1</v>
      </c>
      <c r="F160" s="199" t="s">
        <v>1052</v>
      </c>
      <c r="G160" s="197"/>
      <c r="H160" s="200">
        <v>2.4990000000000001</v>
      </c>
      <c r="I160" s="201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140</v>
      </c>
      <c r="AU160" s="206" t="s">
        <v>80</v>
      </c>
      <c r="AV160" s="12" t="s">
        <v>80</v>
      </c>
      <c r="AW160" s="12" t="s">
        <v>32</v>
      </c>
      <c r="AX160" s="12" t="s">
        <v>70</v>
      </c>
      <c r="AY160" s="206" t="s">
        <v>132</v>
      </c>
    </row>
    <row r="161" spans="2:65" s="12" customFormat="1">
      <c r="B161" s="196"/>
      <c r="C161" s="197"/>
      <c r="D161" s="187" t="s">
        <v>140</v>
      </c>
      <c r="E161" s="198" t="s">
        <v>1</v>
      </c>
      <c r="F161" s="199" t="s">
        <v>1053</v>
      </c>
      <c r="G161" s="197"/>
      <c r="H161" s="200">
        <v>1.274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140</v>
      </c>
      <c r="AU161" s="206" t="s">
        <v>80</v>
      </c>
      <c r="AV161" s="12" t="s">
        <v>80</v>
      </c>
      <c r="AW161" s="12" t="s">
        <v>32</v>
      </c>
      <c r="AX161" s="12" t="s">
        <v>70</v>
      </c>
      <c r="AY161" s="206" t="s">
        <v>132</v>
      </c>
    </row>
    <row r="162" spans="2:65" s="12" customFormat="1">
      <c r="B162" s="196"/>
      <c r="C162" s="197"/>
      <c r="D162" s="187" t="s">
        <v>140</v>
      </c>
      <c r="E162" s="198" t="s">
        <v>1</v>
      </c>
      <c r="F162" s="199" t="s">
        <v>1054</v>
      </c>
      <c r="G162" s="197"/>
      <c r="H162" s="200">
        <v>16.617999999999999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140</v>
      </c>
      <c r="AU162" s="206" t="s">
        <v>80</v>
      </c>
      <c r="AV162" s="12" t="s">
        <v>80</v>
      </c>
      <c r="AW162" s="12" t="s">
        <v>32</v>
      </c>
      <c r="AX162" s="12" t="s">
        <v>70</v>
      </c>
      <c r="AY162" s="206" t="s">
        <v>132</v>
      </c>
    </row>
    <row r="163" spans="2:65" s="12" customFormat="1">
      <c r="B163" s="196"/>
      <c r="C163" s="197"/>
      <c r="D163" s="187" t="s">
        <v>140</v>
      </c>
      <c r="E163" s="198" t="s">
        <v>1</v>
      </c>
      <c r="F163" s="199" t="s">
        <v>1055</v>
      </c>
      <c r="G163" s="197"/>
      <c r="H163" s="200">
        <v>3.262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140</v>
      </c>
      <c r="AU163" s="206" t="s">
        <v>80</v>
      </c>
      <c r="AV163" s="12" t="s">
        <v>80</v>
      </c>
      <c r="AW163" s="12" t="s">
        <v>32</v>
      </c>
      <c r="AX163" s="12" t="s">
        <v>70</v>
      </c>
      <c r="AY163" s="206" t="s">
        <v>132</v>
      </c>
    </row>
    <row r="164" spans="2:65" s="13" customFormat="1">
      <c r="B164" s="207"/>
      <c r="C164" s="208"/>
      <c r="D164" s="187" t="s">
        <v>140</v>
      </c>
      <c r="E164" s="209" t="s">
        <v>1</v>
      </c>
      <c r="F164" s="210" t="s">
        <v>143</v>
      </c>
      <c r="G164" s="208"/>
      <c r="H164" s="211">
        <v>253.91200000000001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140</v>
      </c>
      <c r="AU164" s="217" t="s">
        <v>80</v>
      </c>
      <c r="AV164" s="13" t="s">
        <v>138</v>
      </c>
      <c r="AW164" s="13" t="s">
        <v>32</v>
      </c>
      <c r="AX164" s="13" t="s">
        <v>78</v>
      </c>
      <c r="AY164" s="217" t="s">
        <v>132</v>
      </c>
    </row>
    <row r="165" spans="2:65" s="1" customFormat="1" ht="16.5" customHeight="1">
      <c r="B165" s="33"/>
      <c r="C165" s="173" t="s">
        <v>179</v>
      </c>
      <c r="D165" s="173" t="s">
        <v>133</v>
      </c>
      <c r="E165" s="174" t="s">
        <v>1056</v>
      </c>
      <c r="F165" s="175" t="s">
        <v>1057</v>
      </c>
      <c r="G165" s="176" t="s">
        <v>136</v>
      </c>
      <c r="H165" s="177">
        <v>253.91200000000001</v>
      </c>
      <c r="I165" s="178"/>
      <c r="J165" s="179">
        <f>ROUND(I165*H165,2)</f>
        <v>0</v>
      </c>
      <c r="K165" s="175" t="s">
        <v>1</v>
      </c>
      <c r="L165" s="37"/>
      <c r="M165" s="180" t="s">
        <v>1</v>
      </c>
      <c r="N165" s="181" t="s">
        <v>41</v>
      </c>
      <c r="O165" s="59"/>
      <c r="P165" s="182">
        <f>O165*H165</f>
        <v>0</v>
      </c>
      <c r="Q165" s="182">
        <v>4.9800000000000001E-3</v>
      </c>
      <c r="R165" s="182">
        <f>Q165*H165</f>
        <v>1.26448176</v>
      </c>
      <c r="S165" s="182">
        <v>0</v>
      </c>
      <c r="T165" s="183">
        <f>S165*H165</f>
        <v>0</v>
      </c>
      <c r="AR165" s="16" t="s">
        <v>138</v>
      </c>
      <c r="AT165" s="16" t="s">
        <v>133</v>
      </c>
      <c r="AU165" s="16" t="s">
        <v>80</v>
      </c>
      <c r="AY165" s="16" t="s">
        <v>132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78</v>
      </c>
      <c r="BK165" s="184">
        <f>ROUND(I165*H165,2)</f>
        <v>0</v>
      </c>
      <c r="BL165" s="16" t="s">
        <v>138</v>
      </c>
      <c r="BM165" s="16" t="s">
        <v>1058</v>
      </c>
    </row>
    <row r="166" spans="2:65" s="1" customFormat="1" ht="16.5" customHeight="1">
      <c r="B166" s="33"/>
      <c r="C166" s="173" t="s">
        <v>185</v>
      </c>
      <c r="D166" s="173" t="s">
        <v>133</v>
      </c>
      <c r="E166" s="174" t="s">
        <v>1059</v>
      </c>
      <c r="F166" s="175" t="s">
        <v>1060</v>
      </c>
      <c r="G166" s="176" t="s">
        <v>136</v>
      </c>
      <c r="H166" s="177">
        <v>361.45400000000001</v>
      </c>
      <c r="I166" s="178"/>
      <c r="J166" s="179">
        <f>ROUND(I166*H166,2)</f>
        <v>0</v>
      </c>
      <c r="K166" s="175" t="s">
        <v>1</v>
      </c>
      <c r="L166" s="37"/>
      <c r="M166" s="180" t="s">
        <v>1</v>
      </c>
      <c r="N166" s="181" t="s">
        <v>41</v>
      </c>
      <c r="O166" s="59"/>
      <c r="P166" s="182">
        <f>O166*H166</f>
        <v>0</v>
      </c>
      <c r="Q166" s="182">
        <v>3.0000000000000001E-3</v>
      </c>
      <c r="R166" s="182">
        <f>Q166*H166</f>
        <v>1.084362</v>
      </c>
      <c r="S166" s="182">
        <v>0</v>
      </c>
      <c r="T166" s="183">
        <f>S166*H166</f>
        <v>0</v>
      </c>
      <c r="AR166" s="16" t="s">
        <v>138</v>
      </c>
      <c r="AT166" s="16" t="s">
        <v>133</v>
      </c>
      <c r="AU166" s="16" t="s">
        <v>80</v>
      </c>
      <c r="AY166" s="16" t="s">
        <v>132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78</v>
      </c>
      <c r="BK166" s="184">
        <f>ROUND(I166*H166,2)</f>
        <v>0</v>
      </c>
      <c r="BL166" s="16" t="s">
        <v>138</v>
      </c>
      <c r="BM166" s="16" t="s">
        <v>1061</v>
      </c>
    </row>
    <row r="167" spans="2:65" s="12" customFormat="1">
      <c r="B167" s="196"/>
      <c r="C167" s="197"/>
      <c r="D167" s="187" t="s">
        <v>140</v>
      </c>
      <c r="E167" s="198" t="s">
        <v>1</v>
      </c>
      <c r="F167" s="199" t="s">
        <v>1062</v>
      </c>
      <c r="G167" s="197"/>
      <c r="H167" s="200">
        <v>53.567999999999998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140</v>
      </c>
      <c r="AU167" s="206" t="s">
        <v>80</v>
      </c>
      <c r="AV167" s="12" t="s">
        <v>80</v>
      </c>
      <c r="AW167" s="12" t="s">
        <v>32</v>
      </c>
      <c r="AX167" s="12" t="s">
        <v>70</v>
      </c>
      <c r="AY167" s="206" t="s">
        <v>132</v>
      </c>
    </row>
    <row r="168" spans="2:65" s="12" customFormat="1">
      <c r="B168" s="196"/>
      <c r="C168" s="197"/>
      <c r="D168" s="187" t="s">
        <v>140</v>
      </c>
      <c r="E168" s="198" t="s">
        <v>1</v>
      </c>
      <c r="F168" s="199" t="s">
        <v>1063</v>
      </c>
      <c r="G168" s="197"/>
      <c r="H168" s="200">
        <v>66.528000000000006</v>
      </c>
      <c r="I168" s="201"/>
      <c r="J168" s="197"/>
      <c r="K168" s="197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140</v>
      </c>
      <c r="AU168" s="206" t="s">
        <v>80</v>
      </c>
      <c r="AV168" s="12" t="s">
        <v>80</v>
      </c>
      <c r="AW168" s="12" t="s">
        <v>32</v>
      </c>
      <c r="AX168" s="12" t="s">
        <v>70</v>
      </c>
      <c r="AY168" s="206" t="s">
        <v>132</v>
      </c>
    </row>
    <row r="169" spans="2:65" s="12" customFormat="1">
      <c r="B169" s="196"/>
      <c r="C169" s="197"/>
      <c r="D169" s="187" t="s">
        <v>140</v>
      </c>
      <c r="E169" s="198" t="s">
        <v>1</v>
      </c>
      <c r="F169" s="199" t="s">
        <v>1064</v>
      </c>
      <c r="G169" s="197"/>
      <c r="H169" s="200">
        <v>6.8040000000000003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140</v>
      </c>
      <c r="AU169" s="206" t="s">
        <v>80</v>
      </c>
      <c r="AV169" s="12" t="s">
        <v>80</v>
      </c>
      <c r="AW169" s="12" t="s">
        <v>32</v>
      </c>
      <c r="AX169" s="12" t="s">
        <v>70</v>
      </c>
      <c r="AY169" s="206" t="s">
        <v>132</v>
      </c>
    </row>
    <row r="170" spans="2:65" s="12" customFormat="1">
      <c r="B170" s="196"/>
      <c r="C170" s="197"/>
      <c r="D170" s="187" t="s">
        <v>140</v>
      </c>
      <c r="E170" s="198" t="s">
        <v>1</v>
      </c>
      <c r="F170" s="199" t="s">
        <v>1065</v>
      </c>
      <c r="G170" s="197"/>
      <c r="H170" s="200">
        <v>92.906999999999996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140</v>
      </c>
      <c r="AU170" s="206" t="s">
        <v>80</v>
      </c>
      <c r="AV170" s="12" t="s">
        <v>80</v>
      </c>
      <c r="AW170" s="12" t="s">
        <v>32</v>
      </c>
      <c r="AX170" s="12" t="s">
        <v>70</v>
      </c>
      <c r="AY170" s="206" t="s">
        <v>132</v>
      </c>
    </row>
    <row r="171" spans="2:65" s="12" customFormat="1">
      <c r="B171" s="196"/>
      <c r="C171" s="197"/>
      <c r="D171" s="187" t="s">
        <v>140</v>
      </c>
      <c r="E171" s="198" t="s">
        <v>1</v>
      </c>
      <c r="F171" s="199" t="s">
        <v>1066</v>
      </c>
      <c r="G171" s="197"/>
      <c r="H171" s="200">
        <v>102.56399999999999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140</v>
      </c>
      <c r="AU171" s="206" t="s">
        <v>80</v>
      </c>
      <c r="AV171" s="12" t="s">
        <v>80</v>
      </c>
      <c r="AW171" s="12" t="s">
        <v>32</v>
      </c>
      <c r="AX171" s="12" t="s">
        <v>70</v>
      </c>
      <c r="AY171" s="206" t="s">
        <v>132</v>
      </c>
    </row>
    <row r="172" spans="2:65" s="12" customFormat="1">
      <c r="B172" s="196"/>
      <c r="C172" s="197"/>
      <c r="D172" s="187" t="s">
        <v>140</v>
      </c>
      <c r="E172" s="198" t="s">
        <v>1</v>
      </c>
      <c r="F172" s="199" t="s">
        <v>1067</v>
      </c>
      <c r="G172" s="197"/>
      <c r="H172" s="200">
        <v>1.9139999999999999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140</v>
      </c>
      <c r="AU172" s="206" t="s">
        <v>80</v>
      </c>
      <c r="AV172" s="12" t="s">
        <v>80</v>
      </c>
      <c r="AW172" s="12" t="s">
        <v>32</v>
      </c>
      <c r="AX172" s="12" t="s">
        <v>70</v>
      </c>
      <c r="AY172" s="206" t="s">
        <v>132</v>
      </c>
    </row>
    <row r="173" spans="2:65" s="12" customFormat="1">
      <c r="B173" s="196"/>
      <c r="C173" s="197"/>
      <c r="D173" s="187" t="s">
        <v>140</v>
      </c>
      <c r="E173" s="198" t="s">
        <v>1</v>
      </c>
      <c r="F173" s="199" t="s">
        <v>1068</v>
      </c>
      <c r="G173" s="197"/>
      <c r="H173" s="200">
        <v>3.927</v>
      </c>
      <c r="I173" s="201"/>
      <c r="J173" s="197"/>
      <c r="K173" s="197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140</v>
      </c>
      <c r="AU173" s="206" t="s">
        <v>80</v>
      </c>
      <c r="AV173" s="12" t="s">
        <v>80</v>
      </c>
      <c r="AW173" s="12" t="s">
        <v>32</v>
      </c>
      <c r="AX173" s="12" t="s">
        <v>70</v>
      </c>
      <c r="AY173" s="206" t="s">
        <v>132</v>
      </c>
    </row>
    <row r="174" spans="2:65" s="12" customFormat="1">
      <c r="B174" s="196"/>
      <c r="C174" s="197"/>
      <c r="D174" s="187" t="s">
        <v>140</v>
      </c>
      <c r="E174" s="198" t="s">
        <v>1</v>
      </c>
      <c r="F174" s="199" t="s">
        <v>1069</v>
      </c>
      <c r="G174" s="197"/>
      <c r="H174" s="200">
        <v>2.0019999999999998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140</v>
      </c>
      <c r="AU174" s="206" t="s">
        <v>80</v>
      </c>
      <c r="AV174" s="12" t="s">
        <v>80</v>
      </c>
      <c r="AW174" s="12" t="s">
        <v>32</v>
      </c>
      <c r="AX174" s="12" t="s">
        <v>70</v>
      </c>
      <c r="AY174" s="206" t="s">
        <v>132</v>
      </c>
    </row>
    <row r="175" spans="2:65" s="12" customFormat="1">
      <c r="B175" s="196"/>
      <c r="C175" s="197"/>
      <c r="D175" s="187" t="s">
        <v>140</v>
      </c>
      <c r="E175" s="198" t="s">
        <v>1</v>
      </c>
      <c r="F175" s="199" t="s">
        <v>1070</v>
      </c>
      <c r="G175" s="197"/>
      <c r="H175" s="200">
        <v>26.114000000000001</v>
      </c>
      <c r="I175" s="201"/>
      <c r="J175" s="197"/>
      <c r="K175" s="197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140</v>
      </c>
      <c r="AU175" s="206" t="s">
        <v>80</v>
      </c>
      <c r="AV175" s="12" t="s">
        <v>80</v>
      </c>
      <c r="AW175" s="12" t="s">
        <v>32</v>
      </c>
      <c r="AX175" s="12" t="s">
        <v>70</v>
      </c>
      <c r="AY175" s="206" t="s">
        <v>132</v>
      </c>
    </row>
    <row r="176" spans="2:65" s="12" customFormat="1">
      <c r="B176" s="196"/>
      <c r="C176" s="197"/>
      <c r="D176" s="187" t="s">
        <v>140</v>
      </c>
      <c r="E176" s="198" t="s">
        <v>1</v>
      </c>
      <c r="F176" s="199" t="s">
        <v>1071</v>
      </c>
      <c r="G176" s="197"/>
      <c r="H176" s="200">
        <v>5.1260000000000003</v>
      </c>
      <c r="I176" s="201"/>
      <c r="J176" s="197"/>
      <c r="K176" s="197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140</v>
      </c>
      <c r="AU176" s="206" t="s">
        <v>80</v>
      </c>
      <c r="AV176" s="12" t="s">
        <v>80</v>
      </c>
      <c r="AW176" s="12" t="s">
        <v>32</v>
      </c>
      <c r="AX176" s="12" t="s">
        <v>70</v>
      </c>
      <c r="AY176" s="206" t="s">
        <v>132</v>
      </c>
    </row>
    <row r="177" spans="2:65" s="13" customFormat="1">
      <c r="B177" s="207"/>
      <c r="C177" s="208"/>
      <c r="D177" s="187" t="s">
        <v>140</v>
      </c>
      <c r="E177" s="209" t="s">
        <v>1</v>
      </c>
      <c r="F177" s="210" t="s">
        <v>143</v>
      </c>
      <c r="G177" s="208"/>
      <c r="H177" s="211">
        <v>361.45400000000001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140</v>
      </c>
      <c r="AU177" s="217" t="s">
        <v>80</v>
      </c>
      <c r="AV177" s="13" t="s">
        <v>138</v>
      </c>
      <c r="AW177" s="13" t="s">
        <v>32</v>
      </c>
      <c r="AX177" s="13" t="s">
        <v>78</v>
      </c>
      <c r="AY177" s="217" t="s">
        <v>132</v>
      </c>
    </row>
    <row r="178" spans="2:65" s="1" customFormat="1" ht="22.5" customHeight="1">
      <c r="B178" s="33"/>
      <c r="C178" s="173" t="s">
        <v>189</v>
      </c>
      <c r="D178" s="173" t="s">
        <v>133</v>
      </c>
      <c r="E178" s="174" t="s">
        <v>1072</v>
      </c>
      <c r="F178" s="175" t="s">
        <v>1073</v>
      </c>
      <c r="G178" s="176" t="s">
        <v>136</v>
      </c>
      <c r="H178" s="177">
        <v>528</v>
      </c>
      <c r="I178" s="178"/>
      <c r="J178" s="179">
        <f>ROUND(I178*H178,2)</f>
        <v>0</v>
      </c>
      <c r="K178" s="175" t="s">
        <v>137</v>
      </c>
      <c r="L178" s="37"/>
      <c r="M178" s="180" t="s">
        <v>1</v>
      </c>
      <c r="N178" s="181" t="s">
        <v>41</v>
      </c>
      <c r="O178" s="59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AR178" s="16" t="s">
        <v>138</v>
      </c>
      <c r="AT178" s="16" t="s">
        <v>133</v>
      </c>
      <c r="AU178" s="16" t="s">
        <v>80</v>
      </c>
      <c r="AY178" s="16" t="s">
        <v>132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6" t="s">
        <v>78</v>
      </c>
      <c r="BK178" s="184">
        <f>ROUND(I178*H178,2)</f>
        <v>0</v>
      </c>
      <c r="BL178" s="16" t="s">
        <v>138</v>
      </c>
      <c r="BM178" s="16" t="s">
        <v>1074</v>
      </c>
    </row>
    <row r="179" spans="2:65" s="12" customFormat="1">
      <c r="B179" s="196"/>
      <c r="C179" s="197"/>
      <c r="D179" s="187" t="s">
        <v>140</v>
      </c>
      <c r="E179" s="198" t="s">
        <v>1</v>
      </c>
      <c r="F179" s="199" t="s">
        <v>1075</v>
      </c>
      <c r="G179" s="197"/>
      <c r="H179" s="200">
        <v>160</v>
      </c>
      <c r="I179" s="201"/>
      <c r="J179" s="197"/>
      <c r="K179" s="197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140</v>
      </c>
      <c r="AU179" s="206" t="s">
        <v>80</v>
      </c>
      <c r="AV179" s="12" t="s">
        <v>80</v>
      </c>
      <c r="AW179" s="12" t="s">
        <v>32</v>
      </c>
      <c r="AX179" s="12" t="s">
        <v>70</v>
      </c>
      <c r="AY179" s="206" t="s">
        <v>132</v>
      </c>
    </row>
    <row r="180" spans="2:65" s="12" customFormat="1">
      <c r="B180" s="196"/>
      <c r="C180" s="197"/>
      <c r="D180" s="187" t="s">
        <v>140</v>
      </c>
      <c r="E180" s="198" t="s">
        <v>1</v>
      </c>
      <c r="F180" s="199" t="s">
        <v>1076</v>
      </c>
      <c r="G180" s="197"/>
      <c r="H180" s="200">
        <v>180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140</v>
      </c>
      <c r="AU180" s="206" t="s">
        <v>80</v>
      </c>
      <c r="AV180" s="12" t="s">
        <v>80</v>
      </c>
      <c r="AW180" s="12" t="s">
        <v>32</v>
      </c>
      <c r="AX180" s="12" t="s">
        <v>70</v>
      </c>
      <c r="AY180" s="206" t="s">
        <v>132</v>
      </c>
    </row>
    <row r="181" spans="2:65" s="12" customFormat="1">
      <c r="B181" s="196"/>
      <c r="C181" s="197"/>
      <c r="D181" s="187" t="s">
        <v>140</v>
      </c>
      <c r="E181" s="198" t="s">
        <v>1</v>
      </c>
      <c r="F181" s="199" t="s">
        <v>1077</v>
      </c>
      <c r="G181" s="197"/>
      <c r="H181" s="200">
        <v>188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140</v>
      </c>
      <c r="AU181" s="206" t="s">
        <v>80</v>
      </c>
      <c r="AV181" s="12" t="s">
        <v>80</v>
      </c>
      <c r="AW181" s="12" t="s">
        <v>32</v>
      </c>
      <c r="AX181" s="12" t="s">
        <v>70</v>
      </c>
      <c r="AY181" s="206" t="s">
        <v>132</v>
      </c>
    </row>
    <row r="182" spans="2:65" s="1" customFormat="1" ht="16.5" customHeight="1">
      <c r="B182" s="33"/>
      <c r="C182" s="173" t="s">
        <v>196</v>
      </c>
      <c r="D182" s="173" t="s">
        <v>133</v>
      </c>
      <c r="E182" s="174" t="s">
        <v>1078</v>
      </c>
      <c r="F182" s="175" t="s">
        <v>1079</v>
      </c>
      <c r="G182" s="176" t="s">
        <v>136</v>
      </c>
      <c r="H182" s="177">
        <v>315.07400000000001</v>
      </c>
      <c r="I182" s="178"/>
      <c r="J182" s="179">
        <f>ROUND(I182*H182,2)</f>
        <v>0</v>
      </c>
      <c r="K182" s="175" t="s">
        <v>137</v>
      </c>
      <c r="L182" s="37"/>
      <c r="M182" s="180" t="s">
        <v>1</v>
      </c>
      <c r="N182" s="181" t="s">
        <v>41</v>
      </c>
      <c r="O182" s="59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AR182" s="16" t="s">
        <v>138</v>
      </c>
      <c r="AT182" s="16" t="s">
        <v>133</v>
      </c>
      <c r="AU182" s="16" t="s">
        <v>80</v>
      </c>
      <c r="AY182" s="16" t="s">
        <v>132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6" t="s">
        <v>78</v>
      </c>
      <c r="BK182" s="184">
        <f>ROUND(I182*H182,2)</f>
        <v>0</v>
      </c>
      <c r="BL182" s="16" t="s">
        <v>138</v>
      </c>
      <c r="BM182" s="16" t="s">
        <v>1080</v>
      </c>
    </row>
    <row r="183" spans="2:65" s="11" customFormat="1">
      <c r="B183" s="185"/>
      <c r="C183" s="186"/>
      <c r="D183" s="187" t="s">
        <v>140</v>
      </c>
      <c r="E183" s="188" t="s">
        <v>1</v>
      </c>
      <c r="F183" s="189" t="s">
        <v>363</v>
      </c>
      <c r="G183" s="186"/>
      <c r="H183" s="188" t="s">
        <v>1</v>
      </c>
      <c r="I183" s="190"/>
      <c r="J183" s="186"/>
      <c r="K183" s="186"/>
      <c r="L183" s="191"/>
      <c r="M183" s="192"/>
      <c r="N183" s="193"/>
      <c r="O183" s="193"/>
      <c r="P183" s="193"/>
      <c r="Q183" s="193"/>
      <c r="R183" s="193"/>
      <c r="S183" s="193"/>
      <c r="T183" s="194"/>
      <c r="AT183" s="195" t="s">
        <v>140</v>
      </c>
      <c r="AU183" s="195" t="s">
        <v>80</v>
      </c>
      <c r="AV183" s="11" t="s">
        <v>78</v>
      </c>
      <c r="AW183" s="11" t="s">
        <v>32</v>
      </c>
      <c r="AX183" s="11" t="s">
        <v>70</v>
      </c>
      <c r="AY183" s="195" t="s">
        <v>132</v>
      </c>
    </row>
    <row r="184" spans="2:65" s="12" customFormat="1">
      <c r="B184" s="196"/>
      <c r="C184" s="197"/>
      <c r="D184" s="187" t="s">
        <v>140</v>
      </c>
      <c r="E184" s="198" t="s">
        <v>1</v>
      </c>
      <c r="F184" s="199" t="s">
        <v>1081</v>
      </c>
      <c r="G184" s="197"/>
      <c r="H184" s="200">
        <v>40.32</v>
      </c>
      <c r="I184" s="201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140</v>
      </c>
      <c r="AU184" s="206" t="s">
        <v>80</v>
      </c>
      <c r="AV184" s="12" t="s">
        <v>80</v>
      </c>
      <c r="AW184" s="12" t="s">
        <v>32</v>
      </c>
      <c r="AX184" s="12" t="s">
        <v>70</v>
      </c>
      <c r="AY184" s="206" t="s">
        <v>132</v>
      </c>
    </row>
    <row r="185" spans="2:65" s="12" customFormat="1">
      <c r="B185" s="196"/>
      <c r="C185" s="197"/>
      <c r="D185" s="187" t="s">
        <v>140</v>
      </c>
      <c r="E185" s="198" t="s">
        <v>1</v>
      </c>
      <c r="F185" s="199" t="s">
        <v>1082</v>
      </c>
      <c r="G185" s="197"/>
      <c r="H185" s="200">
        <v>40.32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140</v>
      </c>
      <c r="AU185" s="206" t="s">
        <v>80</v>
      </c>
      <c r="AV185" s="12" t="s">
        <v>80</v>
      </c>
      <c r="AW185" s="12" t="s">
        <v>32</v>
      </c>
      <c r="AX185" s="12" t="s">
        <v>70</v>
      </c>
      <c r="AY185" s="206" t="s">
        <v>132</v>
      </c>
    </row>
    <row r="186" spans="2:65" s="12" customFormat="1">
      <c r="B186" s="196"/>
      <c r="C186" s="197"/>
      <c r="D186" s="187" t="s">
        <v>140</v>
      </c>
      <c r="E186" s="198" t="s">
        <v>1</v>
      </c>
      <c r="F186" s="199" t="s">
        <v>1083</v>
      </c>
      <c r="G186" s="197"/>
      <c r="H186" s="200">
        <v>4.4000000000000004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140</v>
      </c>
      <c r="AU186" s="206" t="s">
        <v>80</v>
      </c>
      <c r="AV186" s="12" t="s">
        <v>80</v>
      </c>
      <c r="AW186" s="12" t="s">
        <v>32</v>
      </c>
      <c r="AX186" s="12" t="s">
        <v>70</v>
      </c>
      <c r="AY186" s="206" t="s">
        <v>132</v>
      </c>
    </row>
    <row r="187" spans="2:65" s="12" customFormat="1">
      <c r="B187" s="196"/>
      <c r="C187" s="197"/>
      <c r="D187" s="187" t="s">
        <v>140</v>
      </c>
      <c r="E187" s="198" t="s">
        <v>1</v>
      </c>
      <c r="F187" s="199" t="s">
        <v>1084</v>
      </c>
      <c r="G187" s="197"/>
      <c r="H187" s="200">
        <v>76.545000000000002</v>
      </c>
      <c r="I187" s="201"/>
      <c r="J187" s="197"/>
      <c r="K187" s="197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140</v>
      </c>
      <c r="AU187" s="206" t="s">
        <v>80</v>
      </c>
      <c r="AV187" s="12" t="s">
        <v>80</v>
      </c>
      <c r="AW187" s="12" t="s">
        <v>32</v>
      </c>
      <c r="AX187" s="12" t="s">
        <v>70</v>
      </c>
      <c r="AY187" s="206" t="s">
        <v>132</v>
      </c>
    </row>
    <row r="188" spans="2:65" s="12" customFormat="1">
      <c r="B188" s="196"/>
      <c r="C188" s="197"/>
      <c r="D188" s="187" t="s">
        <v>140</v>
      </c>
      <c r="E188" s="198" t="s">
        <v>1</v>
      </c>
      <c r="F188" s="199" t="s">
        <v>1085</v>
      </c>
      <c r="G188" s="197"/>
      <c r="H188" s="200">
        <v>68.040000000000006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140</v>
      </c>
      <c r="AU188" s="206" t="s">
        <v>80</v>
      </c>
      <c r="AV188" s="12" t="s">
        <v>80</v>
      </c>
      <c r="AW188" s="12" t="s">
        <v>32</v>
      </c>
      <c r="AX188" s="12" t="s">
        <v>70</v>
      </c>
      <c r="AY188" s="206" t="s">
        <v>132</v>
      </c>
    </row>
    <row r="189" spans="2:65" s="12" customFormat="1">
      <c r="B189" s="196"/>
      <c r="C189" s="197"/>
      <c r="D189" s="187" t="s">
        <v>140</v>
      </c>
      <c r="E189" s="198" t="s">
        <v>1</v>
      </c>
      <c r="F189" s="199" t="s">
        <v>1086</v>
      </c>
      <c r="G189" s="197"/>
      <c r="H189" s="200">
        <v>1.357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140</v>
      </c>
      <c r="AU189" s="206" t="s">
        <v>80</v>
      </c>
      <c r="AV189" s="12" t="s">
        <v>80</v>
      </c>
      <c r="AW189" s="12" t="s">
        <v>32</v>
      </c>
      <c r="AX189" s="12" t="s">
        <v>70</v>
      </c>
      <c r="AY189" s="206" t="s">
        <v>132</v>
      </c>
    </row>
    <row r="190" spans="2:65" s="12" customFormat="1">
      <c r="B190" s="196"/>
      <c r="C190" s="197"/>
      <c r="D190" s="187" t="s">
        <v>140</v>
      </c>
      <c r="E190" s="198" t="s">
        <v>1</v>
      </c>
      <c r="F190" s="199" t="s">
        <v>1087</v>
      </c>
      <c r="G190" s="197"/>
      <c r="H190" s="200">
        <v>2.1240000000000001</v>
      </c>
      <c r="I190" s="201"/>
      <c r="J190" s="197"/>
      <c r="K190" s="197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140</v>
      </c>
      <c r="AU190" s="206" t="s">
        <v>80</v>
      </c>
      <c r="AV190" s="12" t="s">
        <v>80</v>
      </c>
      <c r="AW190" s="12" t="s">
        <v>32</v>
      </c>
      <c r="AX190" s="12" t="s">
        <v>70</v>
      </c>
      <c r="AY190" s="206" t="s">
        <v>132</v>
      </c>
    </row>
    <row r="191" spans="2:65" s="12" customFormat="1">
      <c r="B191" s="196"/>
      <c r="C191" s="197"/>
      <c r="D191" s="187" t="s">
        <v>140</v>
      </c>
      <c r="E191" s="198" t="s">
        <v>1</v>
      </c>
      <c r="F191" s="199" t="s">
        <v>1088</v>
      </c>
      <c r="G191" s="197"/>
      <c r="H191" s="200">
        <v>0.74399999999999999</v>
      </c>
      <c r="I191" s="201"/>
      <c r="J191" s="197"/>
      <c r="K191" s="197"/>
      <c r="L191" s="202"/>
      <c r="M191" s="203"/>
      <c r="N191" s="204"/>
      <c r="O191" s="204"/>
      <c r="P191" s="204"/>
      <c r="Q191" s="204"/>
      <c r="R191" s="204"/>
      <c r="S191" s="204"/>
      <c r="T191" s="205"/>
      <c r="AT191" s="206" t="s">
        <v>140</v>
      </c>
      <c r="AU191" s="206" t="s">
        <v>80</v>
      </c>
      <c r="AV191" s="12" t="s">
        <v>80</v>
      </c>
      <c r="AW191" s="12" t="s">
        <v>32</v>
      </c>
      <c r="AX191" s="12" t="s">
        <v>70</v>
      </c>
      <c r="AY191" s="206" t="s">
        <v>132</v>
      </c>
    </row>
    <row r="192" spans="2:65" s="12" customFormat="1">
      <c r="B192" s="196"/>
      <c r="C192" s="197"/>
      <c r="D192" s="187" t="s">
        <v>140</v>
      </c>
      <c r="E192" s="198" t="s">
        <v>1</v>
      </c>
      <c r="F192" s="199" t="s">
        <v>1089</v>
      </c>
      <c r="G192" s="197"/>
      <c r="H192" s="200">
        <v>9.9120000000000008</v>
      </c>
      <c r="I192" s="201"/>
      <c r="J192" s="197"/>
      <c r="K192" s="197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140</v>
      </c>
      <c r="AU192" s="206" t="s">
        <v>80</v>
      </c>
      <c r="AV192" s="12" t="s">
        <v>80</v>
      </c>
      <c r="AW192" s="12" t="s">
        <v>32</v>
      </c>
      <c r="AX192" s="12" t="s">
        <v>70</v>
      </c>
      <c r="AY192" s="206" t="s">
        <v>132</v>
      </c>
    </row>
    <row r="193" spans="2:65" s="12" customFormat="1">
      <c r="B193" s="196"/>
      <c r="C193" s="197"/>
      <c r="D193" s="187" t="s">
        <v>140</v>
      </c>
      <c r="E193" s="198" t="s">
        <v>1</v>
      </c>
      <c r="F193" s="199" t="s">
        <v>1090</v>
      </c>
      <c r="G193" s="197"/>
      <c r="H193" s="200">
        <v>2.714</v>
      </c>
      <c r="I193" s="201"/>
      <c r="J193" s="197"/>
      <c r="K193" s="197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140</v>
      </c>
      <c r="AU193" s="206" t="s">
        <v>80</v>
      </c>
      <c r="AV193" s="12" t="s">
        <v>80</v>
      </c>
      <c r="AW193" s="12" t="s">
        <v>32</v>
      </c>
      <c r="AX193" s="12" t="s">
        <v>70</v>
      </c>
      <c r="AY193" s="206" t="s">
        <v>132</v>
      </c>
    </row>
    <row r="194" spans="2:65" s="14" customFormat="1">
      <c r="B194" s="228"/>
      <c r="C194" s="229"/>
      <c r="D194" s="187" t="s">
        <v>140</v>
      </c>
      <c r="E194" s="230" t="s">
        <v>1</v>
      </c>
      <c r="F194" s="231" t="s">
        <v>195</v>
      </c>
      <c r="G194" s="229"/>
      <c r="H194" s="232">
        <v>246.476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140</v>
      </c>
      <c r="AU194" s="238" t="s">
        <v>80</v>
      </c>
      <c r="AV194" s="14" t="s">
        <v>148</v>
      </c>
      <c r="AW194" s="14" t="s">
        <v>32</v>
      </c>
      <c r="AX194" s="14" t="s">
        <v>70</v>
      </c>
      <c r="AY194" s="238" t="s">
        <v>132</v>
      </c>
    </row>
    <row r="195" spans="2:65" s="11" customFormat="1">
      <c r="B195" s="185"/>
      <c r="C195" s="186"/>
      <c r="D195" s="187" t="s">
        <v>140</v>
      </c>
      <c r="E195" s="188" t="s">
        <v>1</v>
      </c>
      <c r="F195" s="189" t="s">
        <v>1091</v>
      </c>
      <c r="G195" s="186"/>
      <c r="H195" s="188" t="s">
        <v>1</v>
      </c>
      <c r="I195" s="190"/>
      <c r="J195" s="186"/>
      <c r="K195" s="186"/>
      <c r="L195" s="191"/>
      <c r="M195" s="192"/>
      <c r="N195" s="193"/>
      <c r="O195" s="193"/>
      <c r="P195" s="193"/>
      <c r="Q195" s="193"/>
      <c r="R195" s="193"/>
      <c r="S195" s="193"/>
      <c r="T195" s="194"/>
      <c r="AT195" s="195" t="s">
        <v>140</v>
      </c>
      <c r="AU195" s="195" t="s">
        <v>80</v>
      </c>
      <c r="AV195" s="11" t="s">
        <v>78</v>
      </c>
      <c r="AW195" s="11" t="s">
        <v>32</v>
      </c>
      <c r="AX195" s="11" t="s">
        <v>70</v>
      </c>
      <c r="AY195" s="195" t="s">
        <v>132</v>
      </c>
    </row>
    <row r="196" spans="2:65" s="12" customFormat="1">
      <c r="B196" s="196"/>
      <c r="C196" s="197"/>
      <c r="D196" s="187" t="s">
        <v>140</v>
      </c>
      <c r="E196" s="198" t="s">
        <v>1</v>
      </c>
      <c r="F196" s="199" t="s">
        <v>1092</v>
      </c>
      <c r="G196" s="197"/>
      <c r="H196" s="200">
        <v>9.6</v>
      </c>
      <c r="I196" s="201"/>
      <c r="J196" s="197"/>
      <c r="K196" s="197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140</v>
      </c>
      <c r="AU196" s="206" t="s">
        <v>80</v>
      </c>
      <c r="AV196" s="12" t="s">
        <v>80</v>
      </c>
      <c r="AW196" s="12" t="s">
        <v>32</v>
      </c>
      <c r="AX196" s="12" t="s">
        <v>70</v>
      </c>
      <c r="AY196" s="206" t="s">
        <v>132</v>
      </c>
    </row>
    <row r="197" spans="2:65" s="12" customFormat="1">
      <c r="B197" s="196"/>
      <c r="C197" s="197"/>
      <c r="D197" s="187" t="s">
        <v>140</v>
      </c>
      <c r="E197" s="198" t="s">
        <v>1</v>
      </c>
      <c r="F197" s="199" t="s">
        <v>1093</v>
      </c>
      <c r="G197" s="197"/>
      <c r="H197" s="200">
        <v>12</v>
      </c>
      <c r="I197" s="201"/>
      <c r="J197" s="197"/>
      <c r="K197" s="197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140</v>
      </c>
      <c r="AU197" s="206" t="s">
        <v>80</v>
      </c>
      <c r="AV197" s="12" t="s">
        <v>80</v>
      </c>
      <c r="AW197" s="12" t="s">
        <v>32</v>
      </c>
      <c r="AX197" s="12" t="s">
        <v>70</v>
      </c>
      <c r="AY197" s="206" t="s">
        <v>132</v>
      </c>
    </row>
    <row r="198" spans="2:65" s="12" customFormat="1">
      <c r="B198" s="196"/>
      <c r="C198" s="197"/>
      <c r="D198" s="187" t="s">
        <v>140</v>
      </c>
      <c r="E198" s="198" t="s">
        <v>1</v>
      </c>
      <c r="F198" s="199" t="s">
        <v>1094</v>
      </c>
      <c r="G198" s="197"/>
      <c r="H198" s="200">
        <v>18.143999999999998</v>
      </c>
      <c r="I198" s="201"/>
      <c r="J198" s="197"/>
      <c r="K198" s="197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140</v>
      </c>
      <c r="AU198" s="206" t="s">
        <v>80</v>
      </c>
      <c r="AV198" s="12" t="s">
        <v>80</v>
      </c>
      <c r="AW198" s="12" t="s">
        <v>32</v>
      </c>
      <c r="AX198" s="12" t="s">
        <v>70</v>
      </c>
      <c r="AY198" s="206" t="s">
        <v>132</v>
      </c>
    </row>
    <row r="199" spans="2:65" s="12" customFormat="1">
      <c r="B199" s="196"/>
      <c r="C199" s="197"/>
      <c r="D199" s="187" t="s">
        <v>140</v>
      </c>
      <c r="E199" s="198" t="s">
        <v>1</v>
      </c>
      <c r="F199" s="199" t="s">
        <v>1095</v>
      </c>
      <c r="G199" s="197"/>
      <c r="H199" s="200">
        <v>20.16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140</v>
      </c>
      <c r="AU199" s="206" t="s">
        <v>80</v>
      </c>
      <c r="AV199" s="12" t="s">
        <v>80</v>
      </c>
      <c r="AW199" s="12" t="s">
        <v>32</v>
      </c>
      <c r="AX199" s="12" t="s">
        <v>70</v>
      </c>
      <c r="AY199" s="206" t="s">
        <v>132</v>
      </c>
    </row>
    <row r="200" spans="2:65" s="12" customFormat="1">
      <c r="B200" s="196"/>
      <c r="C200" s="197"/>
      <c r="D200" s="187" t="s">
        <v>140</v>
      </c>
      <c r="E200" s="198" t="s">
        <v>1</v>
      </c>
      <c r="F200" s="199" t="s">
        <v>1096</v>
      </c>
      <c r="G200" s="197"/>
      <c r="H200" s="200">
        <v>0.41299999999999998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140</v>
      </c>
      <c r="AU200" s="206" t="s">
        <v>80</v>
      </c>
      <c r="AV200" s="12" t="s">
        <v>80</v>
      </c>
      <c r="AW200" s="12" t="s">
        <v>32</v>
      </c>
      <c r="AX200" s="12" t="s">
        <v>70</v>
      </c>
      <c r="AY200" s="206" t="s">
        <v>132</v>
      </c>
    </row>
    <row r="201" spans="2:65" s="12" customFormat="1">
      <c r="B201" s="196"/>
      <c r="C201" s="197"/>
      <c r="D201" s="187" t="s">
        <v>140</v>
      </c>
      <c r="E201" s="198" t="s">
        <v>1</v>
      </c>
      <c r="F201" s="199" t="s">
        <v>1097</v>
      </c>
      <c r="G201" s="197"/>
      <c r="H201" s="200">
        <v>1.2390000000000001</v>
      </c>
      <c r="I201" s="201"/>
      <c r="J201" s="197"/>
      <c r="K201" s="197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140</v>
      </c>
      <c r="AU201" s="206" t="s">
        <v>80</v>
      </c>
      <c r="AV201" s="12" t="s">
        <v>80</v>
      </c>
      <c r="AW201" s="12" t="s">
        <v>32</v>
      </c>
      <c r="AX201" s="12" t="s">
        <v>70</v>
      </c>
      <c r="AY201" s="206" t="s">
        <v>132</v>
      </c>
    </row>
    <row r="202" spans="2:65" s="12" customFormat="1">
      <c r="B202" s="196"/>
      <c r="C202" s="197"/>
      <c r="D202" s="187" t="s">
        <v>140</v>
      </c>
      <c r="E202" s="198" t="s">
        <v>1</v>
      </c>
      <c r="F202" s="199" t="s">
        <v>1098</v>
      </c>
      <c r="G202" s="197"/>
      <c r="H202" s="200">
        <v>0.434</v>
      </c>
      <c r="I202" s="201"/>
      <c r="J202" s="197"/>
      <c r="K202" s="197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140</v>
      </c>
      <c r="AU202" s="206" t="s">
        <v>80</v>
      </c>
      <c r="AV202" s="12" t="s">
        <v>80</v>
      </c>
      <c r="AW202" s="12" t="s">
        <v>32</v>
      </c>
      <c r="AX202" s="12" t="s">
        <v>70</v>
      </c>
      <c r="AY202" s="206" t="s">
        <v>132</v>
      </c>
    </row>
    <row r="203" spans="2:65" s="12" customFormat="1">
      <c r="B203" s="196"/>
      <c r="C203" s="197"/>
      <c r="D203" s="187" t="s">
        <v>140</v>
      </c>
      <c r="E203" s="198" t="s">
        <v>1</v>
      </c>
      <c r="F203" s="199" t="s">
        <v>1099</v>
      </c>
      <c r="G203" s="197"/>
      <c r="H203" s="200">
        <v>5.782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140</v>
      </c>
      <c r="AU203" s="206" t="s">
        <v>80</v>
      </c>
      <c r="AV203" s="12" t="s">
        <v>80</v>
      </c>
      <c r="AW203" s="12" t="s">
        <v>32</v>
      </c>
      <c r="AX203" s="12" t="s">
        <v>70</v>
      </c>
      <c r="AY203" s="206" t="s">
        <v>132</v>
      </c>
    </row>
    <row r="204" spans="2:65" s="12" customFormat="1">
      <c r="B204" s="196"/>
      <c r="C204" s="197"/>
      <c r="D204" s="187" t="s">
        <v>140</v>
      </c>
      <c r="E204" s="198" t="s">
        <v>1</v>
      </c>
      <c r="F204" s="199" t="s">
        <v>1100</v>
      </c>
      <c r="G204" s="197"/>
      <c r="H204" s="200">
        <v>0.82599999999999996</v>
      </c>
      <c r="I204" s="201"/>
      <c r="J204" s="197"/>
      <c r="K204" s="197"/>
      <c r="L204" s="202"/>
      <c r="M204" s="203"/>
      <c r="N204" s="204"/>
      <c r="O204" s="204"/>
      <c r="P204" s="204"/>
      <c r="Q204" s="204"/>
      <c r="R204" s="204"/>
      <c r="S204" s="204"/>
      <c r="T204" s="205"/>
      <c r="AT204" s="206" t="s">
        <v>140</v>
      </c>
      <c r="AU204" s="206" t="s">
        <v>80</v>
      </c>
      <c r="AV204" s="12" t="s">
        <v>80</v>
      </c>
      <c r="AW204" s="12" t="s">
        <v>32</v>
      </c>
      <c r="AX204" s="12" t="s">
        <v>70</v>
      </c>
      <c r="AY204" s="206" t="s">
        <v>132</v>
      </c>
    </row>
    <row r="205" spans="2:65" s="14" customFormat="1">
      <c r="B205" s="228"/>
      <c r="C205" s="229"/>
      <c r="D205" s="187" t="s">
        <v>140</v>
      </c>
      <c r="E205" s="230" t="s">
        <v>1</v>
      </c>
      <c r="F205" s="231" t="s">
        <v>195</v>
      </c>
      <c r="G205" s="229"/>
      <c r="H205" s="232">
        <v>68.597999999999999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140</v>
      </c>
      <c r="AU205" s="238" t="s">
        <v>80</v>
      </c>
      <c r="AV205" s="14" t="s">
        <v>148</v>
      </c>
      <c r="AW205" s="14" t="s">
        <v>32</v>
      </c>
      <c r="AX205" s="14" t="s">
        <v>70</v>
      </c>
      <c r="AY205" s="238" t="s">
        <v>132</v>
      </c>
    </row>
    <row r="206" spans="2:65" s="13" customFormat="1">
      <c r="B206" s="207"/>
      <c r="C206" s="208"/>
      <c r="D206" s="187" t="s">
        <v>140</v>
      </c>
      <c r="E206" s="209" t="s">
        <v>1</v>
      </c>
      <c r="F206" s="210" t="s">
        <v>143</v>
      </c>
      <c r="G206" s="208"/>
      <c r="H206" s="211">
        <v>315.07400000000001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140</v>
      </c>
      <c r="AU206" s="217" t="s">
        <v>80</v>
      </c>
      <c r="AV206" s="13" t="s">
        <v>138</v>
      </c>
      <c r="AW206" s="13" t="s">
        <v>32</v>
      </c>
      <c r="AX206" s="13" t="s">
        <v>78</v>
      </c>
      <c r="AY206" s="217" t="s">
        <v>132</v>
      </c>
    </row>
    <row r="207" spans="2:65" s="1" customFormat="1" ht="16.5" customHeight="1">
      <c r="B207" s="33"/>
      <c r="C207" s="173" t="s">
        <v>201</v>
      </c>
      <c r="D207" s="173" t="s">
        <v>133</v>
      </c>
      <c r="E207" s="174" t="s">
        <v>1101</v>
      </c>
      <c r="F207" s="175" t="s">
        <v>1102</v>
      </c>
      <c r="G207" s="176" t="s">
        <v>228</v>
      </c>
      <c r="H207" s="177">
        <v>232.93</v>
      </c>
      <c r="I207" s="178"/>
      <c r="J207" s="179">
        <f>ROUND(I207*H207,2)</f>
        <v>0</v>
      </c>
      <c r="K207" s="175" t="s">
        <v>137</v>
      </c>
      <c r="L207" s="37"/>
      <c r="M207" s="180" t="s">
        <v>1</v>
      </c>
      <c r="N207" s="181" t="s">
        <v>41</v>
      </c>
      <c r="O207" s="59"/>
      <c r="P207" s="182">
        <f>O207*H207</f>
        <v>0</v>
      </c>
      <c r="Q207" s="182">
        <v>1.5E-3</v>
      </c>
      <c r="R207" s="182">
        <f>Q207*H207</f>
        <v>0.34939500000000001</v>
      </c>
      <c r="S207" s="182">
        <v>0</v>
      </c>
      <c r="T207" s="183">
        <f>S207*H207</f>
        <v>0</v>
      </c>
      <c r="AR207" s="16" t="s">
        <v>138</v>
      </c>
      <c r="AT207" s="16" t="s">
        <v>133</v>
      </c>
      <c r="AU207" s="16" t="s">
        <v>80</v>
      </c>
      <c r="AY207" s="16" t="s">
        <v>132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78</v>
      </c>
      <c r="BK207" s="184">
        <f>ROUND(I207*H207,2)</f>
        <v>0</v>
      </c>
      <c r="BL207" s="16" t="s">
        <v>138</v>
      </c>
      <c r="BM207" s="16" t="s">
        <v>1103</v>
      </c>
    </row>
    <row r="208" spans="2:65" s="12" customFormat="1">
      <c r="B208" s="196"/>
      <c r="C208" s="197"/>
      <c r="D208" s="187" t="s">
        <v>140</v>
      </c>
      <c r="E208" s="198" t="s">
        <v>1</v>
      </c>
      <c r="F208" s="199" t="s">
        <v>1104</v>
      </c>
      <c r="G208" s="197"/>
      <c r="H208" s="200">
        <v>32.64</v>
      </c>
      <c r="I208" s="201"/>
      <c r="J208" s="197"/>
      <c r="K208" s="197"/>
      <c r="L208" s="202"/>
      <c r="M208" s="203"/>
      <c r="N208" s="204"/>
      <c r="O208" s="204"/>
      <c r="P208" s="204"/>
      <c r="Q208" s="204"/>
      <c r="R208" s="204"/>
      <c r="S208" s="204"/>
      <c r="T208" s="205"/>
      <c r="AT208" s="206" t="s">
        <v>140</v>
      </c>
      <c r="AU208" s="206" t="s">
        <v>80</v>
      </c>
      <c r="AV208" s="12" t="s">
        <v>80</v>
      </c>
      <c r="AW208" s="12" t="s">
        <v>32</v>
      </c>
      <c r="AX208" s="12" t="s">
        <v>70</v>
      </c>
      <c r="AY208" s="206" t="s">
        <v>132</v>
      </c>
    </row>
    <row r="209" spans="2:65" s="12" customFormat="1">
      <c r="B209" s="196"/>
      <c r="C209" s="197"/>
      <c r="D209" s="187" t="s">
        <v>140</v>
      </c>
      <c r="E209" s="198" t="s">
        <v>1</v>
      </c>
      <c r="F209" s="199" t="s">
        <v>1105</v>
      </c>
      <c r="G209" s="197"/>
      <c r="H209" s="200">
        <v>37.44</v>
      </c>
      <c r="I209" s="201"/>
      <c r="J209" s="197"/>
      <c r="K209" s="197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140</v>
      </c>
      <c r="AU209" s="206" t="s">
        <v>80</v>
      </c>
      <c r="AV209" s="12" t="s">
        <v>80</v>
      </c>
      <c r="AW209" s="12" t="s">
        <v>32</v>
      </c>
      <c r="AX209" s="12" t="s">
        <v>70</v>
      </c>
      <c r="AY209" s="206" t="s">
        <v>132</v>
      </c>
    </row>
    <row r="210" spans="2:65" s="12" customFormat="1">
      <c r="B210" s="196"/>
      <c r="C210" s="197"/>
      <c r="D210" s="187" t="s">
        <v>140</v>
      </c>
      <c r="E210" s="198" t="s">
        <v>1</v>
      </c>
      <c r="F210" s="199" t="s">
        <v>1106</v>
      </c>
      <c r="G210" s="197"/>
      <c r="H210" s="200">
        <v>3.72</v>
      </c>
      <c r="I210" s="201"/>
      <c r="J210" s="197"/>
      <c r="K210" s="197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140</v>
      </c>
      <c r="AU210" s="206" t="s">
        <v>80</v>
      </c>
      <c r="AV210" s="12" t="s">
        <v>80</v>
      </c>
      <c r="AW210" s="12" t="s">
        <v>32</v>
      </c>
      <c r="AX210" s="12" t="s">
        <v>70</v>
      </c>
      <c r="AY210" s="206" t="s">
        <v>132</v>
      </c>
    </row>
    <row r="211" spans="2:65" s="12" customFormat="1">
      <c r="B211" s="196"/>
      <c r="C211" s="197"/>
      <c r="D211" s="187" t="s">
        <v>140</v>
      </c>
      <c r="E211" s="198" t="s">
        <v>1</v>
      </c>
      <c r="F211" s="199" t="s">
        <v>1107</v>
      </c>
      <c r="G211" s="197"/>
      <c r="H211" s="200">
        <v>59.13</v>
      </c>
      <c r="I211" s="201"/>
      <c r="J211" s="197"/>
      <c r="K211" s="197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140</v>
      </c>
      <c r="AU211" s="206" t="s">
        <v>80</v>
      </c>
      <c r="AV211" s="12" t="s">
        <v>80</v>
      </c>
      <c r="AW211" s="12" t="s">
        <v>32</v>
      </c>
      <c r="AX211" s="12" t="s">
        <v>70</v>
      </c>
      <c r="AY211" s="206" t="s">
        <v>132</v>
      </c>
    </row>
    <row r="212" spans="2:65" s="12" customFormat="1">
      <c r="B212" s="196"/>
      <c r="C212" s="197"/>
      <c r="D212" s="187" t="s">
        <v>140</v>
      </c>
      <c r="E212" s="198" t="s">
        <v>1</v>
      </c>
      <c r="F212" s="199" t="s">
        <v>1108</v>
      </c>
      <c r="G212" s="197"/>
      <c r="H212" s="200">
        <v>59.76</v>
      </c>
      <c r="I212" s="201"/>
      <c r="J212" s="197"/>
      <c r="K212" s="197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140</v>
      </c>
      <c r="AU212" s="206" t="s">
        <v>80</v>
      </c>
      <c r="AV212" s="12" t="s">
        <v>80</v>
      </c>
      <c r="AW212" s="12" t="s">
        <v>32</v>
      </c>
      <c r="AX212" s="12" t="s">
        <v>70</v>
      </c>
      <c r="AY212" s="206" t="s">
        <v>132</v>
      </c>
    </row>
    <row r="213" spans="2:65" s="12" customFormat="1">
      <c r="B213" s="196"/>
      <c r="C213" s="197"/>
      <c r="D213" s="187" t="s">
        <v>140</v>
      </c>
      <c r="E213" s="198" t="s">
        <v>1</v>
      </c>
      <c r="F213" s="199" t="s">
        <v>1109</v>
      </c>
      <c r="G213" s="197"/>
      <c r="H213" s="200">
        <v>1.88</v>
      </c>
      <c r="I213" s="201"/>
      <c r="J213" s="197"/>
      <c r="K213" s="197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140</v>
      </c>
      <c r="AU213" s="206" t="s">
        <v>80</v>
      </c>
      <c r="AV213" s="12" t="s">
        <v>80</v>
      </c>
      <c r="AW213" s="12" t="s">
        <v>32</v>
      </c>
      <c r="AX213" s="12" t="s">
        <v>70</v>
      </c>
      <c r="AY213" s="206" t="s">
        <v>132</v>
      </c>
    </row>
    <row r="214" spans="2:65" s="12" customFormat="1">
      <c r="B214" s="196"/>
      <c r="C214" s="197"/>
      <c r="D214" s="187" t="s">
        <v>140</v>
      </c>
      <c r="E214" s="198" t="s">
        <v>1</v>
      </c>
      <c r="F214" s="199" t="s">
        <v>1110</v>
      </c>
      <c r="G214" s="197"/>
      <c r="H214" s="200">
        <v>5.64</v>
      </c>
      <c r="I214" s="201"/>
      <c r="J214" s="197"/>
      <c r="K214" s="197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140</v>
      </c>
      <c r="AU214" s="206" t="s">
        <v>80</v>
      </c>
      <c r="AV214" s="12" t="s">
        <v>80</v>
      </c>
      <c r="AW214" s="12" t="s">
        <v>32</v>
      </c>
      <c r="AX214" s="12" t="s">
        <v>70</v>
      </c>
      <c r="AY214" s="206" t="s">
        <v>132</v>
      </c>
    </row>
    <row r="215" spans="2:65" s="12" customFormat="1">
      <c r="B215" s="196"/>
      <c r="C215" s="197"/>
      <c r="D215" s="187" t="s">
        <v>140</v>
      </c>
      <c r="E215" s="198" t="s">
        <v>1</v>
      </c>
      <c r="F215" s="199" t="s">
        <v>1111</v>
      </c>
      <c r="G215" s="197"/>
      <c r="H215" s="200">
        <v>2.64</v>
      </c>
      <c r="I215" s="201"/>
      <c r="J215" s="197"/>
      <c r="K215" s="197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140</v>
      </c>
      <c r="AU215" s="206" t="s">
        <v>80</v>
      </c>
      <c r="AV215" s="12" t="s">
        <v>80</v>
      </c>
      <c r="AW215" s="12" t="s">
        <v>32</v>
      </c>
      <c r="AX215" s="12" t="s">
        <v>70</v>
      </c>
      <c r="AY215" s="206" t="s">
        <v>132</v>
      </c>
    </row>
    <row r="216" spans="2:65" s="12" customFormat="1">
      <c r="B216" s="196"/>
      <c r="C216" s="197"/>
      <c r="D216" s="187" t="s">
        <v>140</v>
      </c>
      <c r="E216" s="198" t="s">
        <v>1</v>
      </c>
      <c r="F216" s="199" t="s">
        <v>1112</v>
      </c>
      <c r="G216" s="197"/>
      <c r="H216" s="200">
        <v>26.32</v>
      </c>
      <c r="I216" s="201"/>
      <c r="J216" s="197"/>
      <c r="K216" s="197"/>
      <c r="L216" s="202"/>
      <c r="M216" s="203"/>
      <c r="N216" s="204"/>
      <c r="O216" s="204"/>
      <c r="P216" s="204"/>
      <c r="Q216" s="204"/>
      <c r="R216" s="204"/>
      <c r="S216" s="204"/>
      <c r="T216" s="205"/>
      <c r="AT216" s="206" t="s">
        <v>140</v>
      </c>
      <c r="AU216" s="206" t="s">
        <v>80</v>
      </c>
      <c r="AV216" s="12" t="s">
        <v>80</v>
      </c>
      <c r="AW216" s="12" t="s">
        <v>32</v>
      </c>
      <c r="AX216" s="12" t="s">
        <v>70</v>
      </c>
      <c r="AY216" s="206" t="s">
        <v>132</v>
      </c>
    </row>
    <row r="217" spans="2:65" s="12" customFormat="1">
      <c r="B217" s="196"/>
      <c r="C217" s="197"/>
      <c r="D217" s="187" t="s">
        <v>140</v>
      </c>
      <c r="E217" s="198" t="s">
        <v>1</v>
      </c>
      <c r="F217" s="199" t="s">
        <v>1113</v>
      </c>
      <c r="G217" s="197"/>
      <c r="H217" s="200">
        <v>3.76</v>
      </c>
      <c r="I217" s="201"/>
      <c r="J217" s="197"/>
      <c r="K217" s="197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140</v>
      </c>
      <c r="AU217" s="206" t="s">
        <v>80</v>
      </c>
      <c r="AV217" s="12" t="s">
        <v>80</v>
      </c>
      <c r="AW217" s="12" t="s">
        <v>32</v>
      </c>
      <c r="AX217" s="12" t="s">
        <v>70</v>
      </c>
      <c r="AY217" s="206" t="s">
        <v>132</v>
      </c>
    </row>
    <row r="218" spans="2:65" s="13" customFormat="1">
      <c r="B218" s="207"/>
      <c r="C218" s="208"/>
      <c r="D218" s="187" t="s">
        <v>140</v>
      </c>
      <c r="E218" s="209" t="s">
        <v>1</v>
      </c>
      <c r="F218" s="210" t="s">
        <v>143</v>
      </c>
      <c r="G218" s="208"/>
      <c r="H218" s="211">
        <v>232.93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140</v>
      </c>
      <c r="AU218" s="217" t="s">
        <v>80</v>
      </c>
      <c r="AV218" s="13" t="s">
        <v>138</v>
      </c>
      <c r="AW218" s="13" t="s">
        <v>32</v>
      </c>
      <c r="AX218" s="13" t="s">
        <v>78</v>
      </c>
      <c r="AY218" s="217" t="s">
        <v>132</v>
      </c>
    </row>
    <row r="219" spans="2:65" s="10" customFormat="1" ht="22.95" customHeight="1">
      <c r="B219" s="157"/>
      <c r="C219" s="158"/>
      <c r="D219" s="159" t="s">
        <v>69</v>
      </c>
      <c r="E219" s="171" t="s">
        <v>153</v>
      </c>
      <c r="F219" s="171" t="s">
        <v>1410</v>
      </c>
      <c r="G219" s="158"/>
      <c r="H219" s="158"/>
      <c r="I219" s="161"/>
      <c r="J219" s="172">
        <f>BK219</f>
        <v>0</v>
      </c>
      <c r="K219" s="158"/>
      <c r="L219" s="163"/>
      <c r="M219" s="164"/>
      <c r="N219" s="165"/>
      <c r="O219" s="165"/>
      <c r="P219" s="166">
        <f>SUM(P220:P223)</f>
        <v>0</v>
      </c>
      <c r="Q219" s="165"/>
      <c r="R219" s="166">
        <f>SUM(R220:R223)</f>
        <v>1.4780304</v>
      </c>
      <c r="S219" s="165"/>
      <c r="T219" s="167">
        <f>SUM(T220:T223)</f>
        <v>0</v>
      </c>
      <c r="AR219" s="168" t="s">
        <v>78</v>
      </c>
      <c r="AT219" s="169" t="s">
        <v>69</v>
      </c>
      <c r="AU219" s="169" t="s">
        <v>78</v>
      </c>
      <c r="AY219" s="168" t="s">
        <v>132</v>
      </c>
      <c r="BK219" s="170">
        <f>SUM(BK220:BK223)</f>
        <v>0</v>
      </c>
    </row>
    <row r="220" spans="2:65" s="1" customFormat="1" ht="16.5" customHeight="1">
      <c r="B220" s="33"/>
      <c r="C220" s="173" t="s">
        <v>206</v>
      </c>
      <c r="D220" s="173" t="s">
        <v>133</v>
      </c>
      <c r="E220" s="174" t="s">
        <v>453</v>
      </c>
      <c r="F220" s="175" t="s">
        <v>454</v>
      </c>
      <c r="G220" s="176" t="s">
        <v>228</v>
      </c>
      <c r="H220" s="177">
        <v>143.22</v>
      </c>
      <c r="I220" s="178"/>
      <c r="J220" s="179">
        <f>ROUND(I220*H220,2)</f>
        <v>0</v>
      </c>
      <c r="K220" s="175" t="s">
        <v>137</v>
      </c>
      <c r="L220" s="37"/>
      <c r="M220" s="180" t="s">
        <v>1</v>
      </c>
      <c r="N220" s="181" t="s">
        <v>41</v>
      </c>
      <c r="O220" s="59"/>
      <c r="P220" s="182">
        <f>O220*H220</f>
        <v>0</v>
      </c>
      <c r="Q220" s="182">
        <v>1.0319999999999999E-2</v>
      </c>
      <c r="R220" s="182">
        <f>Q220*H220</f>
        <v>1.4780304</v>
      </c>
      <c r="S220" s="182">
        <v>0</v>
      </c>
      <c r="T220" s="183">
        <f>S220*H220</f>
        <v>0</v>
      </c>
      <c r="AR220" s="16" t="s">
        <v>138</v>
      </c>
      <c r="AT220" s="16" t="s">
        <v>133</v>
      </c>
      <c r="AU220" s="16" t="s">
        <v>80</v>
      </c>
      <c r="AY220" s="16" t="s">
        <v>132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6" t="s">
        <v>78</v>
      </c>
      <c r="BK220" s="184">
        <f>ROUND(I220*H220,2)</f>
        <v>0</v>
      </c>
      <c r="BL220" s="16" t="s">
        <v>138</v>
      </c>
      <c r="BM220" s="16" t="s">
        <v>1114</v>
      </c>
    </row>
    <row r="221" spans="2:65" s="11" customFormat="1">
      <c r="B221" s="185"/>
      <c r="C221" s="186"/>
      <c r="D221" s="187" t="s">
        <v>140</v>
      </c>
      <c r="E221" s="188" t="s">
        <v>1</v>
      </c>
      <c r="F221" s="189" t="s">
        <v>1115</v>
      </c>
      <c r="G221" s="186"/>
      <c r="H221" s="188" t="s">
        <v>1</v>
      </c>
      <c r="I221" s="190"/>
      <c r="J221" s="186"/>
      <c r="K221" s="186"/>
      <c r="L221" s="191"/>
      <c r="M221" s="192"/>
      <c r="N221" s="193"/>
      <c r="O221" s="193"/>
      <c r="P221" s="193"/>
      <c r="Q221" s="193"/>
      <c r="R221" s="193"/>
      <c r="S221" s="193"/>
      <c r="T221" s="194"/>
      <c r="AT221" s="195" t="s">
        <v>140</v>
      </c>
      <c r="AU221" s="195" t="s">
        <v>80</v>
      </c>
      <c r="AV221" s="11" t="s">
        <v>78</v>
      </c>
      <c r="AW221" s="11" t="s">
        <v>32</v>
      </c>
      <c r="AX221" s="11" t="s">
        <v>70</v>
      </c>
      <c r="AY221" s="195" t="s">
        <v>132</v>
      </c>
    </row>
    <row r="222" spans="2:65" s="12" customFormat="1">
      <c r="B222" s="196"/>
      <c r="C222" s="197"/>
      <c r="D222" s="187" t="s">
        <v>140</v>
      </c>
      <c r="E222" s="198" t="s">
        <v>1</v>
      </c>
      <c r="F222" s="199" t="s">
        <v>1116</v>
      </c>
      <c r="G222" s="197"/>
      <c r="H222" s="200">
        <v>143.22</v>
      </c>
      <c r="I222" s="201"/>
      <c r="J222" s="197"/>
      <c r="K222" s="197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140</v>
      </c>
      <c r="AU222" s="206" t="s">
        <v>80</v>
      </c>
      <c r="AV222" s="12" t="s">
        <v>80</v>
      </c>
      <c r="AW222" s="12" t="s">
        <v>32</v>
      </c>
      <c r="AX222" s="12" t="s">
        <v>70</v>
      </c>
      <c r="AY222" s="206" t="s">
        <v>132</v>
      </c>
    </row>
    <row r="223" spans="2:65" s="13" customFormat="1">
      <c r="B223" s="207"/>
      <c r="C223" s="208"/>
      <c r="D223" s="187" t="s">
        <v>140</v>
      </c>
      <c r="E223" s="209" t="s">
        <v>1</v>
      </c>
      <c r="F223" s="210" t="s">
        <v>143</v>
      </c>
      <c r="G223" s="208"/>
      <c r="H223" s="211">
        <v>143.22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140</v>
      </c>
      <c r="AU223" s="217" t="s">
        <v>80</v>
      </c>
      <c r="AV223" s="13" t="s">
        <v>138</v>
      </c>
      <c r="AW223" s="13" t="s">
        <v>32</v>
      </c>
      <c r="AX223" s="13" t="s">
        <v>78</v>
      </c>
      <c r="AY223" s="217" t="s">
        <v>132</v>
      </c>
    </row>
    <row r="224" spans="2:65" s="10" customFormat="1" ht="22.95" customHeight="1">
      <c r="B224" s="157"/>
      <c r="C224" s="158"/>
      <c r="D224" s="159" t="s">
        <v>69</v>
      </c>
      <c r="E224" s="171" t="s">
        <v>502</v>
      </c>
      <c r="F224" s="171" t="s">
        <v>1411</v>
      </c>
      <c r="G224" s="158"/>
      <c r="H224" s="158"/>
      <c r="I224" s="161"/>
      <c r="J224" s="172">
        <f>BK224</f>
        <v>0</v>
      </c>
      <c r="K224" s="158"/>
      <c r="L224" s="163"/>
      <c r="M224" s="164"/>
      <c r="N224" s="165"/>
      <c r="O224" s="165"/>
      <c r="P224" s="166">
        <f>SUM(P225:P238)</f>
        <v>0</v>
      </c>
      <c r="Q224" s="165"/>
      <c r="R224" s="166">
        <f>SUM(R225:R238)</f>
        <v>10.967974999999999</v>
      </c>
      <c r="S224" s="165"/>
      <c r="T224" s="167">
        <f>SUM(T225:T238)</f>
        <v>0</v>
      </c>
      <c r="AR224" s="168" t="s">
        <v>78</v>
      </c>
      <c r="AT224" s="169" t="s">
        <v>69</v>
      </c>
      <c r="AU224" s="169" t="s">
        <v>78</v>
      </c>
      <c r="AY224" s="168" t="s">
        <v>132</v>
      </c>
      <c r="BK224" s="170">
        <f>SUM(BK225:BK238)</f>
        <v>0</v>
      </c>
    </row>
    <row r="225" spans="2:65" s="1" customFormat="1" ht="16.5" customHeight="1">
      <c r="B225" s="33"/>
      <c r="C225" s="173" t="s">
        <v>225</v>
      </c>
      <c r="D225" s="173" t="s">
        <v>133</v>
      </c>
      <c r="E225" s="174" t="s">
        <v>1117</v>
      </c>
      <c r="F225" s="175" t="s">
        <v>1118</v>
      </c>
      <c r="G225" s="176" t="s">
        <v>136</v>
      </c>
      <c r="H225" s="177">
        <v>61.478999999999999</v>
      </c>
      <c r="I225" s="178"/>
      <c r="J225" s="179">
        <f>ROUND(I225*H225,2)</f>
        <v>0</v>
      </c>
      <c r="K225" s="175" t="s">
        <v>137</v>
      </c>
      <c r="L225" s="37"/>
      <c r="M225" s="180" t="s">
        <v>1</v>
      </c>
      <c r="N225" s="181" t="s">
        <v>41</v>
      </c>
      <c r="O225" s="59"/>
      <c r="P225" s="182">
        <f>O225*H225</f>
        <v>0</v>
      </c>
      <c r="Q225" s="182">
        <v>0.105</v>
      </c>
      <c r="R225" s="182">
        <f>Q225*H225</f>
        <v>6.4552949999999996</v>
      </c>
      <c r="S225" s="182">
        <v>0</v>
      </c>
      <c r="T225" s="183">
        <f>S225*H225</f>
        <v>0</v>
      </c>
      <c r="AR225" s="16" t="s">
        <v>138</v>
      </c>
      <c r="AT225" s="16" t="s">
        <v>133</v>
      </c>
      <c r="AU225" s="16" t="s">
        <v>80</v>
      </c>
      <c r="AY225" s="16" t="s">
        <v>132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6" t="s">
        <v>78</v>
      </c>
      <c r="BK225" s="184">
        <f>ROUND(I225*H225,2)</f>
        <v>0</v>
      </c>
      <c r="BL225" s="16" t="s">
        <v>138</v>
      </c>
      <c r="BM225" s="16" t="s">
        <v>1119</v>
      </c>
    </row>
    <row r="226" spans="2:65" s="11" customFormat="1">
      <c r="B226" s="185"/>
      <c r="C226" s="186"/>
      <c r="D226" s="187" t="s">
        <v>140</v>
      </c>
      <c r="E226" s="188" t="s">
        <v>1</v>
      </c>
      <c r="F226" s="189" t="s">
        <v>1091</v>
      </c>
      <c r="G226" s="186"/>
      <c r="H226" s="188" t="s">
        <v>1</v>
      </c>
      <c r="I226" s="190"/>
      <c r="J226" s="186"/>
      <c r="K226" s="186"/>
      <c r="L226" s="191"/>
      <c r="M226" s="192"/>
      <c r="N226" s="193"/>
      <c r="O226" s="193"/>
      <c r="P226" s="193"/>
      <c r="Q226" s="193"/>
      <c r="R226" s="193"/>
      <c r="S226" s="193"/>
      <c r="T226" s="194"/>
      <c r="AT226" s="195" t="s">
        <v>140</v>
      </c>
      <c r="AU226" s="195" t="s">
        <v>80</v>
      </c>
      <c r="AV226" s="11" t="s">
        <v>78</v>
      </c>
      <c r="AW226" s="11" t="s">
        <v>32</v>
      </c>
      <c r="AX226" s="11" t="s">
        <v>70</v>
      </c>
      <c r="AY226" s="195" t="s">
        <v>132</v>
      </c>
    </row>
    <row r="227" spans="2:65" s="12" customFormat="1">
      <c r="B227" s="196"/>
      <c r="C227" s="197"/>
      <c r="D227" s="187" t="s">
        <v>140</v>
      </c>
      <c r="E227" s="198" t="s">
        <v>1</v>
      </c>
      <c r="F227" s="199" t="s">
        <v>1120</v>
      </c>
      <c r="G227" s="197"/>
      <c r="H227" s="200">
        <v>8.0640000000000001</v>
      </c>
      <c r="I227" s="201"/>
      <c r="J227" s="197"/>
      <c r="K227" s="197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140</v>
      </c>
      <c r="AU227" s="206" t="s">
        <v>80</v>
      </c>
      <c r="AV227" s="12" t="s">
        <v>80</v>
      </c>
      <c r="AW227" s="12" t="s">
        <v>32</v>
      </c>
      <c r="AX227" s="12" t="s">
        <v>70</v>
      </c>
      <c r="AY227" s="206" t="s">
        <v>132</v>
      </c>
    </row>
    <row r="228" spans="2:65" s="12" customFormat="1">
      <c r="B228" s="196"/>
      <c r="C228" s="197"/>
      <c r="D228" s="187" t="s">
        <v>140</v>
      </c>
      <c r="E228" s="198" t="s">
        <v>1</v>
      </c>
      <c r="F228" s="199" t="s">
        <v>1121</v>
      </c>
      <c r="G228" s="197"/>
      <c r="H228" s="200">
        <v>10.944000000000001</v>
      </c>
      <c r="I228" s="201"/>
      <c r="J228" s="197"/>
      <c r="K228" s="197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140</v>
      </c>
      <c r="AU228" s="206" t="s">
        <v>80</v>
      </c>
      <c r="AV228" s="12" t="s">
        <v>80</v>
      </c>
      <c r="AW228" s="12" t="s">
        <v>32</v>
      </c>
      <c r="AX228" s="12" t="s">
        <v>70</v>
      </c>
      <c r="AY228" s="206" t="s">
        <v>132</v>
      </c>
    </row>
    <row r="229" spans="2:65" s="12" customFormat="1">
      <c r="B229" s="196"/>
      <c r="C229" s="197"/>
      <c r="D229" s="187" t="s">
        <v>140</v>
      </c>
      <c r="E229" s="198" t="s">
        <v>1</v>
      </c>
      <c r="F229" s="199" t="s">
        <v>1122</v>
      </c>
      <c r="G229" s="197"/>
      <c r="H229" s="200">
        <v>15.308999999999999</v>
      </c>
      <c r="I229" s="201"/>
      <c r="J229" s="197"/>
      <c r="K229" s="197"/>
      <c r="L229" s="202"/>
      <c r="M229" s="203"/>
      <c r="N229" s="204"/>
      <c r="O229" s="204"/>
      <c r="P229" s="204"/>
      <c r="Q229" s="204"/>
      <c r="R229" s="204"/>
      <c r="S229" s="204"/>
      <c r="T229" s="205"/>
      <c r="AT229" s="206" t="s">
        <v>140</v>
      </c>
      <c r="AU229" s="206" t="s">
        <v>80</v>
      </c>
      <c r="AV229" s="12" t="s">
        <v>80</v>
      </c>
      <c r="AW229" s="12" t="s">
        <v>32</v>
      </c>
      <c r="AX229" s="12" t="s">
        <v>70</v>
      </c>
      <c r="AY229" s="206" t="s">
        <v>132</v>
      </c>
    </row>
    <row r="230" spans="2:65" s="12" customFormat="1">
      <c r="B230" s="196"/>
      <c r="C230" s="197"/>
      <c r="D230" s="187" t="s">
        <v>140</v>
      </c>
      <c r="E230" s="198" t="s">
        <v>1</v>
      </c>
      <c r="F230" s="199" t="s">
        <v>1123</v>
      </c>
      <c r="G230" s="197"/>
      <c r="H230" s="200">
        <v>18.468</v>
      </c>
      <c r="I230" s="201"/>
      <c r="J230" s="197"/>
      <c r="K230" s="197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140</v>
      </c>
      <c r="AU230" s="206" t="s">
        <v>80</v>
      </c>
      <c r="AV230" s="12" t="s">
        <v>80</v>
      </c>
      <c r="AW230" s="12" t="s">
        <v>32</v>
      </c>
      <c r="AX230" s="12" t="s">
        <v>70</v>
      </c>
      <c r="AY230" s="206" t="s">
        <v>132</v>
      </c>
    </row>
    <row r="231" spans="2:65" s="12" customFormat="1">
      <c r="B231" s="196"/>
      <c r="C231" s="197"/>
      <c r="D231" s="187" t="s">
        <v>140</v>
      </c>
      <c r="E231" s="198" t="s">
        <v>1</v>
      </c>
      <c r="F231" s="199" t="s">
        <v>1124</v>
      </c>
      <c r="G231" s="197"/>
      <c r="H231" s="200">
        <v>0.41299999999999998</v>
      </c>
      <c r="I231" s="201"/>
      <c r="J231" s="197"/>
      <c r="K231" s="197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140</v>
      </c>
      <c r="AU231" s="206" t="s">
        <v>80</v>
      </c>
      <c r="AV231" s="12" t="s">
        <v>80</v>
      </c>
      <c r="AW231" s="12" t="s">
        <v>32</v>
      </c>
      <c r="AX231" s="12" t="s">
        <v>70</v>
      </c>
      <c r="AY231" s="206" t="s">
        <v>132</v>
      </c>
    </row>
    <row r="232" spans="2:65" s="12" customFormat="1">
      <c r="B232" s="196"/>
      <c r="C232" s="197"/>
      <c r="D232" s="187" t="s">
        <v>140</v>
      </c>
      <c r="E232" s="198" t="s">
        <v>1</v>
      </c>
      <c r="F232" s="199" t="s">
        <v>1125</v>
      </c>
      <c r="G232" s="197"/>
      <c r="H232" s="200">
        <v>1.2390000000000001</v>
      </c>
      <c r="I232" s="201"/>
      <c r="J232" s="197"/>
      <c r="K232" s="197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140</v>
      </c>
      <c r="AU232" s="206" t="s">
        <v>80</v>
      </c>
      <c r="AV232" s="12" t="s">
        <v>80</v>
      </c>
      <c r="AW232" s="12" t="s">
        <v>32</v>
      </c>
      <c r="AX232" s="12" t="s">
        <v>70</v>
      </c>
      <c r="AY232" s="206" t="s">
        <v>132</v>
      </c>
    </row>
    <row r="233" spans="2:65" s="12" customFormat="1">
      <c r="B233" s="196"/>
      <c r="C233" s="197"/>
      <c r="D233" s="187" t="s">
        <v>140</v>
      </c>
      <c r="E233" s="198" t="s">
        <v>1</v>
      </c>
      <c r="F233" s="199" t="s">
        <v>1126</v>
      </c>
      <c r="G233" s="197"/>
      <c r="H233" s="200">
        <v>0.434</v>
      </c>
      <c r="I233" s="201"/>
      <c r="J233" s="197"/>
      <c r="K233" s="197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140</v>
      </c>
      <c r="AU233" s="206" t="s">
        <v>80</v>
      </c>
      <c r="AV233" s="12" t="s">
        <v>80</v>
      </c>
      <c r="AW233" s="12" t="s">
        <v>32</v>
      </c>
      <c r="AX233" s="12" t="s">
        <v>70</v>
      </c>
      <c r="AY233" s="206" t="s">
        <v>132</v>
      </c>
    </row>
    <row r="234" spans="2:65" s="12" customFormat="1">
      <c r="B234" s="196"/>
      <c r="C234" s="197"/>
      <c r="D234" s="187" t="s">
        <v>140</v>
      </c>
      <c r="E234" s="198" t="s">
        <v>1</v>
      </c>
      <c r="F234" s="199" t="s">
        <v>1127</v>
      </c>
      <c r="G234" s="197"/>
      <c r="H234" s="200">
        <v>5.782</v>
      </c>
      <c r="I234" s="201"/>
      <c r="J234" s="197"/>
      <c r="K234" s="197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140</v>
      </c>
      <c r="AU234" s="206" t="s">
        <v>80</v>
      </c>
      <c r="AV234" s="12" t="s">
        <v>80</v>
      </c>
      <c r="AW234" s="12" t="s">
        <v>32</v>
      </c>
      <c r="AX234" s="12" t="s">
        <v>70</v>
      </c>
      <c r="AY234" s="206" t="s">
        <v>132</v>
      </c>
    </row>
    <row r="235" spans="2:65" s="12" customFormat="1">
      <c r="B235" s="196"/>
      <c r="C235" s="197"/>
      <c r="D235" s="187" t="s">
        <v>140</v>
      </c>
      <c r="E235" s="198" t="s">
        <v>1</v>
      </c>
      <c r="F235" s="199" t="s">
        <v>1128</v>
      </c>
      <c r="G235" s="197"/>
      <c r="H235" s="200">
        <v>0.82599999999999996</v>
      </c>
      <c r="I235" s="201"/>
      <c r="J235" s="197"/>
      <c r="K235" s="197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140</v>
      </c>
      <c r="AU235" s="206" t="s">
        <v>80</v>
      </c>
      <c r="AV235" s="12" t="s">
        <v>80</v>
      </c>
      <c r="AW235" s="12" t="s">
        <v>32</v>
      </c>
      <c r="AX235" s="12" t="s">
        <v>70</v>
      </c>
      <c r="AY235" s="206" t="s">
        <v>132</v>
      </c>
    </row>
    <row r="236" spans="2:65" s="13" customFormat="1">
      <c r="B236" s="207"/>
      <c r="C236" s="208"/>
      <c r="D236" s="187" t="s">
        <v>140</v>
      </c>
      <c r="E236" s="209" t="s">
        <v>1</v>
      </c>
      <c r="F236" s="210" t="s">
        <v>143</v>
      </c>
      <c r="G236" s="208"/>
      <c r="H236" s="211">
        <v>61.478999999999999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140</v>
      </c>
      <c r="AU236" s="217" t="s">
        <v>80</v>
      </c>
      <c r="AV236" s="13" t="s">
        <v>138</v>
      </c>
      <c r="AW236" s="13" t="s">
        <v>32</v>
      </c>
      <c r="AX236" s="13" t="s">
        <v>78</v>
      </c>
      <c r="AY236" s="217" t="s">
        <v>132</v>
      </c>
    </row>
    <row r="237" spans="2:65" s="1" customFormat="1" ht="22.5" customHeight="1">
      <c r="B237" s="33"/>
      <c r="C237" s="173" t="s">
        <v>8</v>
      </c>
      <c r="D237" s="173" t="s">
        <v>133</v>
      </c>
      <c r="E237" s="174" t="s">
        <v>1129</v>
      </c>
      <c r="F237" s="175" t="s">
        <v>1130</v>
      </c>
      <c r="G237" s="176" t="s">
        <v>521</v>
      </c>
      <c r="H237" s="177">
        <v>2</v>
      </c>
      <c r="I237" s="178"/>
      <c r="J237" s="179">
        <f>ROUND(I237*H237,2)</f>
        <v>0</v>
      </c>
      <c r="K237" s="175" t="s">
        <v>1</v>
      </c>
      <c r="L237" s="37"/>
      <c r="M237" s="180" t="s">
        <v>1</v>
      </c>
      <c r="N237" s="181" t="s">
        <v>41</v>
      </c>
      <c r="O237" s="59"/>
      <c r="P237" s="182">
        <f>O237*H237</f>
        <v>0</v>
      </c>
      <c r="Q237" s="182">
        <v>2.2563399999999998</v>
      </c>
      <c r="R237" s="182">
        <f>Q237*H237</f>
        <v>4.5126799999999996</v>
      </c>
      <c r="S237" s="182">
        <v>0</v>
      </c>
      <c r="T237" s="183">
        <f>S237*H237</f>
        <v>0</v>
      </c>
      <c r="AR237" s="16" t="s">
        <v>138</v>
      </c>
      <c r="AT237" s="16" t="s">
        <v>133</v>
      </c>
      <c r="AU237" s="16" t="s">
        <v>80</v>
      </c>
      <c r="AY237" s="16" t="s">
        <v>132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6" t="s">
        <v>78</v>
      </c>
      <c r="BK237" s="184">
        <f>ROUND(I237*H237,2)</f>
        <v>0</v>
      </c>
      <c r="BL237" s="16" t="s">
        <v>138</v>
      </c>
      <c r="BM237" s="16" t="s">
        <v>1131</v>
      </c>
    </row>
    <row r="238" spans="2:65" s="12" customFormat="1">
      <c r="B238" s="196"/>
      <c r="C238" s="197"/>
      <c r="D238" s="187" t="s">
        <v>140</v>
      </c>
      <c r="E238" s="198" t="s">
        <v>1</v>
      </c>
      <c r="F238" s="199" t="s">
        <v>1132</v>
      </c>
      <c r="G238" s="197"/>
      <c r="H238" s="200">
        <v>2</v>
      </c>
      <c r="I238" s="201"/>
      <c r="J238" s="197"/>
      <c r="K238" s="197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140</v>
      </c>
      <c r="AU238" s="206" t="s">
        <v>80</v>
      </c>
      <c r="AV238" s="12" t="s">
        <v>80</v>
      </c>
      <c r="AW238" s="12" t="s">
        <v>32</v>
      </c>
      <c r="AX238" s="12" t="s">
        <v>70</v>
      </c>
      <c r="AY238" s="206" t="s">
        <v>132</v>
      </c>
    </row>
    <row r="239" spans="2:65" s="10" customFormat="1" ht="22.95" customHeight="1">
      <c r="B239" s="157"/>
      <c r="C239" s="158"/>
      <c r="D239" s="159" t="s">
        <v>69</v>
      </c>
      <c r="E239" s="171" t="s">
        <v>526</v>
      </c>
      <c r="F239" s="171" t="s">
        <v>1412</v>
      </c>
      <c r="G239" s="158"/>
      <c r="H239" s="158"/>
      <c r="I239" s="161"/>
      <c r="J239" s="172">
        <f>BK239</f>
        <v>0</v>
      </c>
      <c r="K239" s="158"/>
      <c r="L239" s="163"/>
      <c r="M239" s="164"/>
      <c r="N239" s="165"/>
      <c r="O239" s="165"/>
      <c r="P239" s="166">
        <f>SUM(P240:P255)</f>
        <v>0</v>
      </c>
      <c r="Q239" s="165"/>
      <c r="R239" s="166">
        <f>SUM(R240:R255)</f>
        <v>0</v>
      </c>
      <c r="S239" s="165"/>
      <c r="T239" s="167">
        <f>SUM(T240:T255)</f>
        <v>0</v>
      </c>
      <c r="AR239" s="168" t="s">
        <v>78</v>
      </c>
      <c r="AT239" s="169" t="s">
        <v>69</v>
      </c>
      <c r="AU239" s="169" t="s">
        <v>78</v>
      </c>
      <c r="AY239" s="168" t="s">
        <v>132</v>
      </c>
      <c r="BK239" s="170">
        <f>SUM(BK240:BK255)</f>
        <v>0</v>
      </c>
    </row>
    <row r="240" spans="2:65" s="1" customFormat="1" ht="16.5" customHeight="1">
      <c r="B240" s="33"/>
      <c r="C240" s="173" t="s">
        <v>248</v>
      </c>
      <c r="D240" s="173" t="s">
        <v>133</v>
      </c>
      <c r="E240" s="174" t="s">
        <v>1133</v>
      </c>
      <c r="F240" s="175" t="s">
        <v>1134</v>
      </c>
      <c r="G240" s="176" t="s">
        <v>1135</v>
      </c>
      <c r="H240" s="177">
        <v>104</v>
      </c>
      <c r="I240" s="178"/>
      <c r="J240" s="179">
        <f>ROUND(I240*H240,2)</f>
        <v>0</v>
      </c>
      <c r="K240" s="175" t="s">
        <v>137</v>
      </c>
      <c r="L240" s="37"/>
      <c r="M240" s="180" t="s">
        <v>1</v>
      </c>
      <c r="N240" s="181" t="s">
        <v>41</v>
      </c>
      <c r="O240" s="59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AR240" s="16" t="s">
        <v>138</v>
      </c>
      <c r="AT240" s="16" t="s">
        <v>133</v>
      </c>
      <c r="AU240" s="16" t="s">
        <v>80</v>
      </c>
      <c r="AY240" s="16" t="s">
        <v>132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6" t="s">
        <v>78</v>
      </c>
      <c r="BK240" s="184">
        <f>ROUND(I240*H240,2)</f>
        <v>0</v>
      </c>
      <c r="BL240" s="16" t="s">
        <v>138</v>
      </c>
      <c r="BM240" s="16" t="s">
        <v>1136</v>
      </c>
    </row>
    <row r="241" spans="2:65" s="11" customFormat="1">
      <c r="B241" s="185"/>
      <c r="C241" s="186"/>
      <c r="D241" s="187" t="s">
        <v>140</v>
      </c>
      <c r="E241" s="188" t="s">
        <v>1</v>
      </c>
      <c r="F241" s="189" t="s">
        <v>1137</v>
      </c>
      <c r="G241" s="186"/>
      <c r="H241" s="188" t="s">
        <v>1</v>
      </c>
      <c r="I241" s="190"/>
      <c r="J241" s="186"/>
      <c r="K241" s="186"/>
      <c r="L241" s="191"/>
      <c r="M241" s="192"/>
      <c r="N241" s="193"/>
      <c r="O241" s="193"/>
      <c r="P241" s="193"/>
      <c r="Q241" s="193"/>
      <c r="R241" s="193"/>
      <c r="S241" s="193"/>
      <c r="T241" s="194"/>
      <c r="AT241" s="195" t="s">
        <v>140</v>
      </c>
      <c r="AU241" s="195" t="s">
        <v>80</v>
      </c>
      <c r="AV241" s="11" t="s">
        <v>78</v>
      </c>
      <c r="AW241" s="11" t="s">
        <v>32</v>
      </c>
      <c r="AX241" s="11" t="s">
        <v>70</v>
      </c>
      <c r="AY241" s="195" t="s">
        <v>132</v>
      </c>
    </row>
    <row r="242" spans="2:65" s="12" customFormat="1">
      <c r="B242" s="196"/>
      <c r="C242" s="197"/>
      <c r="D242" s="187" t="s">
        <v>140</v>
      </c>
      <c r="E242" s="198" t="s">
        <v>1</v>
      </c>
      <c r="F242" s="199" t="s">
        <v>1138</v>
      </c>
      <c r="G242" s="197"/>
      <c r="H242" s="200">
        <v>104</v>
      </c>
      <c r="I242" s="201"/>
      <c r="J242" s="197"/>
      <c r="K242" s="197"/>
      <c r="L242" s="202"/>
      <c r="M242" s="203"/>
      <c r="N242" s="204"/>
      <c r="O242" s="204"/>
      <c r="P242" s="204"/>
      <c r="Q242" s="204"/>
      <c r="R242" s="204"/>
      <c r="S242" s="204"/>
      <c r="T242" s="205"/>
      <c r="AT242" s="206" t="s">
        <v>140</v>
      </c>
      <c r="AU242" s="206" t="s">
        <v>80</v>
      </c>
      <c r="AV242" s="12" t="s">
        <v>80</v>
      </c>
      <c r="AW242" s="12" t="s">
        <v>32</v>
      </c>
      <c r="AX242" s="12" t="s">
        <v>70</v>
      </c>
      <c r="AY242" s="206" t="s">
        <v>132</v>
      </c>
    </row>
    <row r="243" spans="2:65" s="13" customFormat="1">
      <c r="B243" s="207"/>
      <c r="C243" s="208"/>
      <c r="D243" s="187" t="s">
        <v>140</v>
      </c>
      <c r="E243" s="209" t="s">
        <v>1</v>
      </c>
      <c r="F243" s="210" t="s">
        <v>143</v>
      </c>
      <c r="G243" s="208"/>
      <c r="H243" s="211">
        <v>104</v>
      </c>
      <c r="I243" s="212"/>
      <c r="J243" s="208"/>
      <c r="K243" s="208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140</v>
      </c>
      <c r="AU243" s="217" t="s">
        <v>80</v>
      </c>
      <c r="AV243" s="13" t="s">
        <v>138</v>
      </c>
      <c r="AW243" s="13" t="s">
        <v>32</v>
      </c>
      <c r="AX243" s="13" t="s">
        <v>78</v>
      </c>
      <c r="AY243" s="217" t="s">
        <v>132</v>
      </c>
    </row>
    <row r="244" spans="2:65" s="1" customFormat="1" ht="16.5" customHeight="1">
      <c r="B244" s="33"/>
      <c r="C244" s="173" t="s">
        <v>267</v>
      </c>
      <c r="D244" s="173" t="s">
        <v>133</v>
      </c>
      <c r="E244" s="174" t="s">
        <v>1139</v>
      </c>
      <c r="F244" s="175" t="s">
        <v>1140</v>
      </c>
      <c r="G244" s="176" t="s">
        <v>1135</v>
      </c>
      <c r="H244" s="177">
        <v>3</v>
      </c>
      <c r="I244" s="178"/>
      <c r="J244" s="179">
        <f>ROUND(I244*H244,2)</f>
        <v>0</v>
      </c>
      <c r="K244" s="175" t="s">
        <v>137</v>
      </c>
      <c r="L244" s="37"/>
      <c r="M244" s="180" t="s">
        <v>1</v>
      </c>
      <c r="N244" s="181" t="s">
        <v>41</v>
      </c>
      <c r="O244" s="59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AR244" s="16" t="s">
        <v>138</v>
      </c>
      <c r="AT244" s="16" t="s">
        <v>133</v>
      </c>
      <c r="AU244" s="16" t="s">
        <v>80</v>
      </c>
      <c r="AY244" s="16" t="s">
        <v>132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6" t="s">
        <v>78</v>
      </c>
      <c r="BK244" s="184">
        <f>ROUND(I244*H244,2)</f>
        <v>0</v>
      </c>
      <c r="BL244" s="16" t="s">
        <v>138</v>
      </c>
      <c r="BM244" s="16" t="s">
        <v>1141</v>
      </c>
    </row>
    <row r="245" spans="2:65" s="12" customFormat="1">
      <c r="B245" s="196"/>
      <c r="C245" s="197"/>
      <c r="D245" s="187" t="s">
        <v>140</v>
      </c>
      <c r="E245" s="198" t="s">
        <v>1</v>
      </c>
      <c r="F245" s="199" t="s">
        <v>1142</v>
      </c>
      <c r="G245" s="197"/>
      <c r="H245" s="200">
        <v>3</v>
      </c>
      <c r="I245" s="201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140</v>
      </c>
      <c r="AU245" s="206" t="s">
        <v>80</v>
      </c>
      <c r="AV245" s="12" t="s">
        <v>80</v>
      </c>
      <c r="AW245" s="12" t="s">
        <v>32</v>
      </c>
      <c r="AX245" s="12" t="s">
        <v>70</v>
      </c>
      <c r="AY245" s="206" t="s">
        <v>132</v>
      </c>
    </row>
    <row r="246" spans="2:65" s="13" customFormat="1">
      <c r="B246" s="207"/>
      <c r="C246" s="208"/>
      <c r="D246" s="187" t="s">
        <v>140</v>
      </c>
      <c r="E246" s="209" t="s">
        <v>1</v>
      </c>
      <c r="F246" s="210" t="s">
        <v>143</v>
      </c>
      <c r="G246" s="208"/>
      <c r="H246" s="211">
        <v>3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140</v>
      </c>
      <c r="AU246" s="217" t="s">
        <v>80</v>
      </c>
      <c r="AV246" s="13" t="s">
        <v>138</v>
      </c>
      <c r="AW246" s="13" t="s">
        <v>32</v>
      </c>
      <c r="AX246" s="13" t="s">
        <v>78</v>
      </c>
      <c r="AY246" s="217" t="s">
        <v>132</v>
      </c>
    </row>
    <row r="247" spans="2:65" s="1" customFormat="1" ht="16.5" customHeight="1">
      <c r="B247" s="33"/>
      <c r="C247" s="173" t="s">
        <v>270</v>
      </c>
      <c r="D247" s="173" t="s">
        <v>133</v>
      </c>
      <c r="E247" s="174" t="s">
        <v>1143</v>
      </c>
      <c r="F247" s="175" t="s">
        <v>1144</v>
      </c>
      <c r="G247" s="176" t="s">
        <v>1135</v>
      </c>
      <c r="H247" s="177">
        <v>1456</v>
      </c>
      <c r="I247" s="178"/>
      <c r="J247" s="179">
        <f>ROUND(I247*H247,2)</f>
        <v>0</v>
      </c>
      <c r="K247" s="175" t="s">
        <v>137</v>
      </c>
      <c r="L247" s="37"/>
      <c r="M247" s="180" t="s">
        <v>1</v>
      </c>
      <c r="N247" s="181" t="s">
        <v>41</v>
      </c>
      <c r="O247" s="59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AR247" s="16" t="s">
        <v>138</v>
      </c>
      <c r="AT247" s="16" t="s">
        <v>133</v>
      </c>
      <c r="AU247" s="16" t="s">
        <v>80</v>
      </c>
      <c r="AY247" s="16" t="s">
        <v>132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6" t="s">
        <v>78</v>
      </c>
      <c r="BK247" s="184">
        <f>ROUND(I247*H247,2)</f>
        <v>0</v>
      </c>
      <c r="BL247" s="16" t="s">
        <v>138</v>
      </c>
      <c r="BM247" s="16" t="s">
        <v>1145</v>
      </c>
    </row>
    <row r="248" spans="2:65" s="12" customFormat="1">
      <c r="B248" s="196"/>
      <c r="C248" s="197"/>
      <c r="D248" s="187" t="s">
        <v>140</v>
      </c>
      <c r="E248" s="198" t="s">
        <v>1</v>
      </c>
      <c r="F248" s="199" t="s">
        <v>1146</v>
      </c>
      <c r="G248" s="197"/>
      <c r="H248" s="200">
        <v>1456</v>
      </c>
      <c r="I248" s="201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140</v>
      </c>
      <c r="AU248" s="206" t="s">
        <v>80</v>
      </c>
      <c r="AV248" s="12" t="s">
        <v>80</v>
      </c>
      <c r="AW248" s="12" t="s">
        <v>32</v>
      </c>
      <c r="AX248" s="12" t="s">
        <v>70</v>
      </c>
      <c r="AY248" s="206" t="s">
        <v>132</v>
      </c>
    </row>
    <row r="249" spans="2:65" s="13" customFormat="1">
      <c r="B249" s="207"/>
      <c r="C249" s="208"/>
      <c r="D249" s="187" t="s">
        <v>140</v>
      </c>
      <c r="E249" s="209" t="s">
        <v>1</v>
      </c>
      <c r="F249" s="210" t="s">
        <v>143</v>
      </c>
      <c r="G249" s="208"/>
      <c r="H249" s="211">
        <v>1456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140</v>
      </c>
      <c r="AU249" s="217" t="s">
        <v>80</v>
      </c>
      <c r="AV249" s="13" t="s">
        <v>138</v>
      </c>
      <c r="AW249" s="13" t="s">
        <v>32</v>
      </c>
      <c r="AX249" s="13" t="s">
        <v>78</v>
      </c>
      <c r="AY249" s="217" t="s">
        <v>132</v>
      </c>
    </row>
    <row r="250" spans="2:65" s="1" customFormat="1" ht="16.5" customHeight="1">
      <c r="B250" s="33"/>
      <c r="C250" s="173" t="s">
        <v>287</v>
      </c>
      <c r="D250" s="173" t="s">
        <v>133</v>
      </c>
      <c r="E250" s="174" t="s">
        <v>1147</v>
      </c>
      <c r="F250" s="175" t="s">
        <v>1148</v>
      </c>
      <c r="G250" s="176" t="s">
        <v>1135</v>
      </c>
      <c r="H250" s="177">
        <v>42</v>
      </c>
      <c r="I250" s="178"/>
      <c r="J250" s="179">
        <f>ROUND(I250*H250,2)</f>
        <v>0</v>
      </c>
      <c r="K250" s="175" t="s">
        <v>137</v>
      </c>
      <c r="L250" s="37"/>
      <c r="M250" s="180" t="s">
        <v>1</v>
      </c>
      <c r="N250" s="181" t="s">
        <v>41</v>
      </c>
      <c r="O250" s="59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AR250" s="16" t="s">
        <v>138</v>
      </c>
      <c r="AT250" s="16" t="s">
        <v>133</v>
      </c>
      <c r="AU250" s="16" t="s">
        <v>80</v>
      </c>
      <c r="AY250" s="16" t="s">
        <v>132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6" t="s">
        <v>78</v>
      </c>
      <c r="BK250" s="184">
        <f>ROUND(I250*H250,2)</f>
        <v>0</v>
      </c>
      <c r="BL250" s="16" t="s">
        <v>138</v>
      </c>
      <c r="BM250" s="16" t="s">
        <v>1149</v>
      </c>
    </row>
    <row r="251" spans="2:65" s="12" customFormat="1">
      <c r="B251" s="196"/>
      <c r="C251" s="197"/>
      <c r="D251" s="187" t="s">
        <v>140</v>
      </c>
      <c r="E251" s="198" t="s">
        <v>1</v>
      </c>
      <c r="F251" s="199" t="s">
        <v>1150</v>
      </c>
      <c r="G251" s="197"/>
      <c r="H251" s="200">
        <v>42</v>
      </c>
      <c r="I251" s="201"/>
      <c r="J251" s="197"/>
      <c r="K251" s="197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 t="s">
        <v>140</v>
      </c>
      <c r="AU251" s="206" t="s">
        <v>80</v>
      </c>
      <c r="AV251" s="12" t="s">
        <v>80</v>
      </c>
      <c r="AW251" s="12" t="s">
        <v>32</v>
      </c>
      <c r="AX251" s="12" t="s">
        <v>70</v>
      </c>
      <c r="AY251" s="206" t="s">
        <v>132</v>
      </c>
    </row>
    <row r="252" spans="2:65" s="13" customFormat="1">
      <c r="B252" s="207"/>
      <c r="C252" s="208"/>
      <c r="D252" s="187" t="s">
        <v>140</v>
      </c>
      <c r="E252" s="209" t="s">
        <v>1</v>
      </c>
      <c r="F252" s="210" t="s">
        <v>143</v>
      </c>
      <c r="G252" s="208"/>
      <c r="H252" s="211">
        <v>42</v>
      </c>
      <c r="I252" s="212"/>
      <c r="J252" s="208"/>
      <c r="K252" s="208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140</v>
      </c>
      <c r="AU252" s="217" t="s">
        <v>80</v>
      </c>
      <c r="AV252" s="13" t="s">
        <v>138</v>
      </c>
      <c r="AW252" s="13" t="s">
        <v>32</v>
      </c>
      <c r="AX252" s="13" t="s">
        <v>78</v>
      </c>
      <c r="AY252" s="217" t="s">
        <v>132</v>
      </c>
    </row>
    <row r="253" spans="2:65" s="1" customFormat="1" ht="16.5" customHeight="1">
      <c r="B253" s="33"/>
      <c r="C253" s="173" t="s">
        <v>292</v>
      </c>
      <c r="D253" s="173" t="s">
        <v>133</v>
      </c>
      <c r="E253" s="174" t="s">
        <v>1151</v>
      </c>
      <c r="F253" s="175" t="s">
        <v>1152</v>
      </c>
      <c r="G253" s="176" t="s">
        <v>1135</v>
      </c>
      <c r="H253" s="177">
        <v>104</v>
      </c>
      <c r="I253" s="178"/>
      <c r="J253" s="179">
        <f>ROUND(I253*H253,2)</f>
        <v>0</v>
      </c>
      <c r="K253" s="175" t="s">
        <v>137</v>
      </c>
      <c r="L253" s="37"/>
      <c r="M253" s="180" t="s">
        <v>1</v>
      </c>
      <c r="N253" s="181" t="s">
        <v>41</v>
      </c>
      <c r="O253" s="59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AR253" s="16" t="s">
        <v>138</v>
      </c>
      <c r="AT253" s="16" t="s">
        <v>133</v>
      </c>
      <c r="AU253" s="16" t="s">
        <v>80</v>
      </c>
      <c r="AY253" s="16" t="s">
        <v>132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6" t="s">
        <v>78</v>
      </c>
      <c r="BK253" s="184">
        <f>ROUND(I253*H253,2)</f>
        <v>0</v>
      </c>
      <c r="BL253" s="16" t="s">
        <v>138</v>
      </c>
      <c r="BM253" s="16" t="s">
        <v>1153</v>
      </c>
    </row>
    <row r="254" spans="2:65" s="1" customFormat="1" ht="16.5" customHeight="1">
      <c r="B254" s="33"/>
      <c r="C254" s="173" t="s">
        <v>7</v>
      </c>
      <c r="D254" s="173" t="s">
        <v>133</v>
      </c>
      <c r="E254" s="174" t="s">
        <v>1154</v>
      </c>
      <c r="F254" s="175" t="s">
        <v>1155</v>
      </c>
      <c r="G254" s="176" t="s">
        <v>1135</v>
      </c>
      <c r="H254" s="177">
        <v>3</v>
      </c>
      <c r="I254" s="178"/>
      <c r="J254" s="179">
        <f>ROUND(I254*H254,2)</f>
        <v>0</v>
      </c>
      <c r="K254" s="175" t="s">
        <v>137</v>
      </c>
      <c r="L254" s="37"/>
      <c r="M254" s="180" t="s">
        <v>1</v>
      </c>
      <c r="N254" s="181" t="s">
        <v>41</v>
      </c>
      <c r="O254" s="59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AR254" s="16" t="s">
        <v>138</v>
      </c>
      <c r="AT254" s="16" t="s">
        <v>133</v>
      </c>
      <c r="AU254" s="16" t="s">
        <v>80</v>
      </c>
      <c r="AY254" s="16" t="s">
        <v>132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6" t="s">
        <v>78</v>
      </c>
      <c r="BK254" s="184">
        <f>ROUND(I254*H254,2)</f>
        <v>0</v>
      </c>
      <c r="BL254" s="16" t="s">
        <v>138</v>
      </c>
      <c r="BM254" s="16" t="s">
        <v>1156</v>
      </c>
    </row>
    <row r="255" spans="2:65" s="1" customFormat="1" ht="16.5" customHeight="1">
      <c r="B255" s="33"/>
      <c r="C255" s="173" t="s">
        <v>301</v>
      </c>
      <c r="D255" s="173" t="s">
        <v>133</v>
      </c>
      <c r="E255" s="174" t="s">
        <v>1157</v>
      </c>
      <c r="F255" s="175" t="s">
        <v>529</v>
      </c>
      <c r="G255" s="176" t="s">
        <v>461</v>
      </c>
      <c r="H255" s="177">
        <v>1</v>
      </c>
      <c r="I255" s="178"/>
      <c r="J255" s="179">
        <f>ROUND(I255*H255,2)</f>
        <v>0</v>
      </c>
      <c r="K255" s="175" t="s">
        <v>1</v>
      </c>
      <c r="L255" s="37"/>
      <c r="M255" s="180" t="s">
        <v>1</v>
      </c>
      <c r="N255" s="181" t="s">
        <v>41</v>
      </c>
      <c r="O255" s="59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AR255" s="16" t="s">
        <v>138</v>
      </c>
      <c r="AT255" s="16" t="s">
        <v>133</v>
      </c>
      <c r="AU255" s="16" t="s">
        <v>80</v>
      </c>
      <c r="AY255" s="16" t="s">
        <v>132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6" t="s">
        <v>78</v>
      </c>
      <c r="BK255" s="184">
        <f>ROUND(I255*H255,2)</f>
        <v>0</v>
      </c>
      <c r="BL255" s="16" t="s">
        <v>138</v>
      </c>
      <c r="BM255" s="16" t="s">
        <v>1158</v>
      </c>
    </row>
    <row r="256" spans="2:65" s="10" customFormat="1" ht="22.95" customHeight="1">
      <c r="B256" s="157"/>
      <c r="C256" s="158"/>
      <c r="D256" s="159" t="s">
        <v>69</v>
      </c>
      <c r="E256" s="171" t="s">
        <v>577</v>
      </c>
      <c r="F256" s="171" t="s">
        <v>1413</v>
      </c>
      <c r="G256" s="158"/>
      <c r="H256" s="158"/>
      <c r="I256" s="161"/>
      <c r="J256" s="172">
        <f>BK256</f>
        <v>0</v>
      </c>
      <c r="K256" s="158"/>
      <c r="L256" s="163"/>
      <c r="M256" s="164"/>
      <c r="N256" s="165"/>
      <c r="O256" s="165"/>
      <c r="P256" s="166">
        <f>SUM(P257:P261)</f>
        <v>0</v>
      </c>
      <c r="Q256" s="165"/>
      <c r="R256" s="166">
        <f>SUM(R257:R261)</f>
        <v>2.1120000000000003E-2</v>
      </c>
      <c r="S256" s="165"/>
      <c r="T256" s="167">
        <f>SUM(T257:T261)</f>
        <v>0</v>
      </c>
      <c r="AR256" s="168" t="s">
        <v>78</v>
      </c>
      <c r="AT256" s="169" t="s">
        <v>69</v>
      </c>
      <c r="AU256" s="169" t="s">
        <v>78</v>
      </c>
      <c r="AY256" s="168" t="s">
        <v>132</v>
      </c>
      <c r="BK256" s="170">
        <f>SUM(BK257:BK261)</f>
        <v>0</v>
      </c>
    </row>
    <row r="257" spans="2:65" s="1" customFormat="1" ht="16.5" customHeight="1">
      <c r="B257" s="33"/>
      <c r="C257" s="173" t="s">
        <v>315</v>
      </c>
      <c r="D257" s="173" t="s">
        <v>133</v>
      </c>
      <c r="E257" s="174" t="s">
        <v>1159</v>
      </c>
      <c r="F257" s="175" t="s">
        <v>1160</v>
      </c>
      <c r="G257" s="176" t="s">
        <v>136</v>
      </c>
      <c r="H257" s="177">
        <v>528</v>
      </c>
      <c r="I257" s="178"/>
      <c r="J257" s="179">
        <f>ROUND(I257*H257,2)</f>
        <v>0</v>
      </c>
      <c r="K257" s="175" t="s">
        <v>137</v>
      </c>
      <c r="L257" s="37"/>
      <c r="M257" s="180" t="s">
        <v>1</v>
      </c>
      <c r="N257" s="181" t="s">
        <v>41</v>
      </c>
      <c r="O257" s="59"/>
      <c r="P257" s="182">
        <f>O257*H257</f>
        <v>0</v>
      </c>
      <c r="Q257" s="182">
        <v>4.0000000000000003E-5</v>
      </c>
      <c r="R257" s="182">
        <f>Q257*H257</f>
        <v>2.1120000000000003E-2</v>
      </c>
      <c r="S257" s="182">
        <v>0</v>
      </c>
      <c r="T257" s="183">
        <f>S257*H257</f>
        <v>0</v>
      </c>
      <c r="AR257" s="16" t="s">
        <v>138</v>
      </c>
      <c r="AT257" s="16" t="s">
        <v>133</v>
      </c>
      <c r="AU257" s="16" t="s">
        <v>80</v>
      </c>
      <c r="AY257" s="16" t="s">
        <v>132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6" t="s">
        <v>78</v>
      </c>
      <c r="BK257" s="184">
        <f>ROUND(I257*H257,2)</f>
        <v>0</v>
      </c>
      <c r="BL257" s="16" t="s">
        <v>138</v>
      </c>
      <c r="BM257" s="16" t="s">
        <v>1161</v>
      </c>
    </row>
    <row r="258" spans="2:65" s="12" customFormat="1">
      <c r="B258" s="196"/>
      <c r="C258" s="197"/>
      <c r="D258" s="187" t="s">
        <v>140</v>
      </c>
      <c r="E258" s="198" t="s">
        <v>1</v>
      </c>
      <c r="F258" s="199" t="s">
        <v>1075</v>
      </c>
      <c r="G258" s="197"/>
      <c r="H258" s="200">
        <v>160</v>
      </c>
      <c r="I258" s="201"/>
      <c r="J258" s="197"/>
      <c r="K258" s="197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140</v>
      </c>
      <c r="AU258" s="206" t="s">
        <v>80</v>
      </c>
      <c r="AV258" s="12" t="s">
        <v>80</v>
      </c>
      <c r="AW258" s="12" t="s">
        <v>32</v>
      </c>
      <c r="AX258" s="12" t="s">
        <v>70</v>
      </c>
      <c r="AY258" s="206" t="s">
        <v>132</v>
      </c>
    </row>
    <row r="259" spans="2:65" s="12" customFormat="1">
      <c r="B259" s="196"/>
      <c r="C259" s="197"/>
      <c r="D259" s="187" t="s">
        <v>140</v>
      </c>
      <c r="E259" s="198" t="s">
        <v>1</v>
      </c>
      <c r="F259" s="199" t="s">
        <v>1076</v>
      </c>
      <c r="G259" s="197"/>
      <c r="H259" s="200">
        <v>180</v>
      </c>
      <c r="I259" s="201"/>
      <c r="J259" s="197"/>
      <c r="K259" s="197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140</v>
      </c>
      <c r="AU259" s="206" t="s">
        <v>80</v>
      </c>
      <c r="AV259" s="12" t="s">
        <v>80</v>
      </c>
      <c r="AW259" s="12" t="s">
        <v>32</v>
      </c>
      <c r="AX259" s="12" t="s">
        <v>70</v>
      </c>
      <c r="AY259" s="206" t="s">
        <v>132</v>
      </c>
    </row>
    <row r="260" spans="2:65" s="12" customFormat="1">
      <c r="B260" s="196"/>
      <c r="C260" s="197"/>
      <c r="D260" s="187" t="s">
        <v>140</v>
      </c>
      <c r="E260" s="198" t="s">
        <v>1</v>
      </c>
      <c r="F260" s="199" t="s">
        <v>1077</v>
      </c>
      <c r="G260" s="197"/>
      <c r="H260" s="200">
        <v>188</v>
      </c>
      <c r="I260" s="201"/>
      <c r="J260" s="197"/>
      <c r="K260" s="197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140</v>
      </c>
      <c r="AU260" s="206" t="s">
        <v>80</v>
      </c>
      <c r="AV260" s="12" t="s">
        <v>80</v>
      </c>
      <c r="AW260" s="12" t="s">
        <v>32</v>
      </c>
      <c r="AX260" s="12" t="s">
        <v>70</v>
      </c>
      <c r="AY260" s="206" t="s">
        <v>132</v>
      </c>
    </row>
    <row r="261" spans="2:65" s="13" customFormat="1">
      <c r="B261" s="207"/>
      <c r="C261" s="208"/>
      <c r="D261" s="187" t="s">
        <v>140</v>
      </c>
      <c r="E261" s="209" t="s">
        <v>1</v>
      </c>
      <c r="F261" s="210" t="s">
        <v>143</v>
      </c>
      <c r="G261" s="208"/>
      <c r="H261" s="211">
        <v>528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140</v>
      </c>
      <c r="AU261" s="217" t="s">
        <v>80</v>
      </c>
      <c r="AV261" s="13" t="s">
        <v>138</v>
      </c>
      <c r="AW261" s="13" t="s">
        <v>32</v>
      </c>
      <c r="AX261" s="13" t="s">
        <v>78</v>
      </c>
      <c r="AY261" s="217" t="s">
        <v>132</v>
      </c>
    </row>
    <row r="262" spans="2:65" s="10" customFormat="1" ht="22.95" customHeight="1">
      <c r="B262" s="157"/>
      <c r="C262" s="158"/>
      <c r="D262" s="159" t="s">
        <v>69</v>
      </c>
      <c r="E262" s="171" t="s">
        <v>588</v>
      </c>
      <c r="F262" s="171" t="s">
        <v>1414</v>
      </c>
      <c r="G262" s="158"/>
      <c r="H262" s="158"/>
      <c r="I262" s="161"/>
      <c r="J262" s="172">
        <f>BK262</f>
        <v>0</v>
      </c>
      <c r="K262" s="158"/>
      <c r="L262" s="163"/>
      <c r="M262" s="164"/>
      <c r="N262" s="165"/>
      <c r="O262" s="165"/>
      <c r="P262" s="166">
        <f>SUM(P263:P314)</f>
        <v>0</v>
      </c>
      <c r="Q262" s="165"/>
      <c r="R262" s="166">
        <f>SUM(R263:R314)</f>
        <v>0</v>
      </c>
      <c r="S262" s="165"/>
      <c r="T262" s="167">
        <f>SUM(T263:T314)</f>
        <v>44.74794</v>
      </c>
      <c r="AR262" s="168" t="s">
        <v>78</v>
      </c>
      <c r="AT262" s="169" t="s">
        <v>69</v>
      </c>
      <c r="AU262" s="169" t="s">
        <v>78</v>
      </c>
      <c r="AY262" s="168" t="s">
        <v>132</v>
      </c>
      <c r="BK262" s="170">
        <f>SUM(BK263:BK314)</f>
        <v>0</v>
      </c>
    </row>
    <row r="263" spans="2:65" s="1" customFormat="1" ht="16.5" customHeight="1">
      <c r="B263" s="33"/>
      <c r="C263" s="173" t="s">
        <v>320</v>
      </c>
      <c r="D263" s="173" t="s">
        <v>133</v>
      </c>
      <c r="E263" s="174" t="s">
        <v>1162</v>
      </c>
      <c r="F263" s="175" t="s">
        <v>1163</v>
      </c>
      <c r="G263" s="176" t="s">
        <v>136</v>
      </c>
      <c r="H263" s="177">
        <v>253.91200000000001</v>
      </c>
      <c r="I263" s="178"/>
      <c r="J263" s="179">
        <f>ROUND(I263*H263,2)</f>
        <v>0</v>
      </c>
      <c r="K263" s="175" t="s">
        <v>137</v>
      </c>
      <c r="L263" s="37"/>
      <c r="M263" s="180" t="s">
        <v>1</v>
      </c>
      <c r="N263" s="181" t="s">
        <v>41</v>
      </c>
      <c r="O263" s="59"/>
      <c r="P263" s="182">
        <f>O263*H263</f>
        <v>0</v>
      </c>
      <c r="Q263" s="182">
        <v>0</v>
      </c>
      <c r="R263" s="182">
        <f>Q263*H263</f>
        <v>0</v>
      </c>
      <c r="S263" s="182">
        <v>5.5E-2</v>
      </c>
      <c r="T263" s="183">
        <f>S263*H263</f>
        <v>13.965160000000001</v>
      </c>
      <c r="AR263" s="16" t="s">
        <v>138</v>
      </c>
      <c r="AT263" s="16" t="s">
        <v>133</v>
      </c>
      <c r="AU263" s="16" t="s">
        <v>80</v>
      </c>
      <c r="AY263" s="16" t="s">
        <v>132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6" t="s">
        <v>78</v>
      </c>
      <c r="BK263" s="184">
        <f>ROUND(I263*H263,2)</f>
        <v>0</v>
      </c>
      <c r="BL263" s="16" t="s">
        <v>138</v>
      </c>
      <c r="BM263" s="16" t="s">
        <v>1164</v>
      </c>
    </row>
    <row r="264" spans="2:65" s="12" customFormat="1">
      <c r="B264" s="196"/>
      <c r="C264" s="197"/>
      <c r="D264" s="187" t="s">
        <v>140</v>
      </c>
      <c r="E264" s="198" t="s">
        <v>1</v>
      </c>
      <c r="F264" s="199" t="s">
        <v>1046</v>
      </c>
      <c r="G264" s="197"/>
      <c r="H264" s="200">
        <v>36.287999999999997</v>
      </c>
      <c r="I264" s="201"/>
      <c r="J264" s="197"/>
      <c r="K264" s="197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140</v>
      </c>
      <c r="AU264" s="206" t="s">
        <v>80</v>
      </c>
      <c r="AV264" s="12" t="s">
        <v>80</v>
      </c>
      <c r="AW264" s="12" t="s">
        <v>32</v>
      </c>
      <c r="AX264" s="12" t="s">
        <v>70</v>
      </c>
      <c r="AY264" s="206" t="s">
        <v>132</v>
      </c>
    </row>
    <row r="265" spans="2:65" s="12" customFormat="1">
      <c r="B265" s="196"/>
      <c r="C265" s="197"/>
      <c r="D265" s="187" t="s">
        <v>140</v>
      </c>
      <c r="E265" s="198" t="s">
        <v>1</v>
      </c>
      <c r="F265" s="199" t="s">
        <v>1047</v>
      </c>
      <c r="G265" s="197"/>
      <c r="H265" s="200">
        <v>49.247999999999998</v>
      </c>
      <c r="I265" s="201"/>
      <c r="J265" s="197"/>
      <c r="K265" s="197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140</v>
      </c>
      <c r="AU265" s="206" t="s">
        <v>80</v>
      </c>
      <c r="AV265" s="12" t="s">
        <v>80</v>
      </c>
      <c r="AW265" s="12" t="s">
        <v>32</v>
      </c>
      <c r="AX265" s="12" t="s">
        <v>70</v>
      </c>
      <c r="AY265" s="206" t="s">
        <v>132</v>
      </c>
    </row>
    <row r="266" spans="2:65" s="12" customFormat="1">
      <c r="B266" s="196"/>
      <c r="C266" s="197"/>
      <c r="D266" s="187" t="s">
        <v>140</v>
      </c>
      <c r="E266" s="198" t="s">
        <v>1</v>
      </c>
      <c r="F266" s="199" t="s">
        <v>1048</v>
      </c>
      <c r="G266" s="197"/>
      <c r="H266" s="200">
        <v>4.6440000000000001</v>
      </c>
      <c r="I266" s="201"/>
      <c r="J266" s="197"/>
      <c r="K266" s="197"/>
      <c r="L266" s="202"/>
      <c r="M266" s="203"/>
      <c r="N266" s="204"/>
      <c r="O266" s="204"/>
      <c r="P266" s="204"/>
      <c r="Q266" s="204"/>
      <c r="R266" s="204"/>
      <c r="S266" s="204"/>
      <c r="T266" s="205"/>
      <c r="AT266" s="206" t="s">
        <v>140</v>
      </c>
      <c r="AU266" s="206" t="s">
        <v>80</v>
      </c>
      <c r="AV266" s="12" t="s">
        <v>80</v>
      </c>
      <c r="AW266" s="12" t="s">
        <v>32</v>
      </c>
      <c r="AX266" s="12" t="s">
        <v>70</v>
      </c>
      <c r="AY266" s="206" t="s">
        <v>132</v>
      </c>
    </row>
    <row r="267" spans="2:65" s="12" customFormat="1">
      <c r="B267" s="196"/>
      <c r="C267" s="197"/>
      <c r="D267" s="187" t="s">
        <v>140</v>
      </c>
      <c r="E267" s="198" t="s">
        <v>1</v>
      </c>
      <c r="F267" s="199" t="s">
        <v>1049</v>
      </c>
      <c r="G267" s="197"/>
      <c r="H267" s="200">
        <v>62.936999999999998</v>
      </c>
      <c r="I267" s="201"/>
      <c r="J267" s="197"/>
      <c r="K267" s="197"/>
      <c r="L267" s="202"/>
      <c r="M267" s="203"/>
      <c r="N267" s="204"/>
      <c r="O267" s="204"/>
      <c r="P267" s="204"/>
      <c r="Q267" s="204"/>
      <c r="R267" s="204"/>
      <c r="S267" s="204"/>
      <c r="T267" s="205"/>
      <c r="AT267" s="206" t="s">
        <v>140</v>
      </c>
      <c r="AU267" s="206" t="s">
        <v>80</v>
      </c>
      <c r="AV267" s="12" t="s">
        <v>80</v>
      </c>
      <c r="AW267" s="12" t="s">
        <v>32</v>
      </c>
      <c r="AX267" s="12" t="s">
        <v>70</v>
      </c>
      <c r="AY267" s="206" t="s">
        <v>132</v>
      </c>
    </row>
    <row r="268" spans="2:65" s="12" customFormat="1">
      <c r="B268" s="196"/>
      <c r="C268" s="197"/>
      <c r="D268" s="187" t="s">
        <v>140</v>
      </c>
      <c r="E268" s="198" t="s">
        <v>1</v>
      </c>
      <c r="F268" s="199" t="s">
        <v>1050</v>
      </c>
      <c r="G268" s="197"/>
      <c r="H268" s="200">
        <v>75.924000000000007</v>
      </c>
      <c r="I268" s="201"/>
      <c r="J268" s="197"/>
      <c r="K268" s="197"/>
      <c r="L268" s="202"/>
      <c r="M268" s="203"/>
      <c r="N268" s="204"/>
      <c r="O268" s="204"/>
      <c r="P268" s="204"/>
      <c r="Q268" s="204"/>
      <c r="R268" s="204"/>
      <c r="S268" s="204"/>
      <c r="T268" s="205"/>
      <c r="AT268" s="206" t="s">
        <v>140</v>
      </c>
      <c r="AU268" s="206" t="s">
        <v>80</v>
      </c>
      <c r="AV268" s="12" t="s">
        <v>80</v>
      </c>
      <c r="AW268" s="12" t="s">
        <v>32</v>
      </c>
      <c r="AX268" s="12" t="s">
        <v>70</v>
      </c>
      <c r="AY268" s="206" t="s">
        <v>132</v>
      </c>
    </row>
    <row r="269" spans="2:65" s="12" customFormat="1">
      <c r="B269" s="196"/>
      <c r="C269" s="197"/>
      <c r="D269" s="187" t="s">
        <v>140</v>
      </c>
      <c r="E269" s="198" t="s">
        <v>1</v>
      </c>
      <c r="F269" s="199" t="s">
        <v>1051</v>
      </c>
      <c r="G269" s="197"/>
      <c r="H269" s="200">
        <v>1.218</v>
      </c>
      <c r="I269" s="201"/>
      <c r="J269" s="197"/>
      <c r="K269" s="197"/>
      <c r="L269" s="202"/>
      <c r="M269" s="203"/>
      <c r="N269" s="204"/>
      <c r="O269" s="204"/>
      <c r="P269" s="204"/>
      <c r="Q269" s="204"/>
      <c r="R269" s="204"/>
      <c r="S269" s="204"/>
      <c r="T269" s="205"/>
      <c r="AT269" s="206" t="s">
        <v>140</v>
      </c>
      <c r="AU269" s="206" t="s">
        <v>80</v>
      </c>
      <c r="AV269" s="12" t="s">
        <v>80</v>
      </c>
      <c r="AW269" s="12" t="s">
        <v>32</v>
      </c>
      <c r="AX269" s="12" t="s">
        <v>70</v>
      </c>
      <c r="AY269" s="206" t="s">
        <v>132</v>
      </c>
    </row>
    <row r="270" spans="2:65" s="12" customFormat="1">
      <c r="B270" s="196"/>
      <c r="C270" s="197"/>
      <c r="D270" s="187" t="s">
        <v>140</v>
      </c>
      <c r="E270" s="198" t="s">
        <v>1</v>
      </c>
      <c r="F270" s="199" t="s">
        <v>1052</v>
      </c>
      <c r="G270" s="197"/>
      <c r="H270" s="200">
        <v>2.4990000000000001</v>
      </c>
      <c r="I270" s="201"/>
      <c r="J270" s="197"/>
      <c r="K270" s="197"/>
      <c r="L270" s="202"/>
      <c r="M270" s="203"/>
      <c r="N270" s="204"/>
      <c r="O270" s="204"/>
      <c r="P270" s="204"/>
      <c r="Q270" s="204"/>
      <c r="R270" s="204"/>
      <c r="S270" s="204"/>
      <c r="T270" s="205"/>
      <c r="AT270" s="206" t="s">
        <v>140</v>
      </c>
      <c r="AU270" s="206" t="s">
        <v>80</v>
      </c>
      <c r="AV270" s="12" t="s">
        <v>80</v>
      </c>
      <c r="AW270" s="12" t="s">
        <v>32</v>
      </c>
      <c r="AX270" s="12" t="s">
        <v>70</v>
      </c>
      <c r="AY270" s="206" t="s">
        <v>132</v>
      </c>
    </row>
    <row r="271" spans="2:65" s="12" customFormat="1">
      <c r="B271" s="196"/>
      <c r="C271" s="197"/>
      <c r="D271" s="187" t="s">
        <v>140</v>
      </c>
      <c r="E271" s="198" t="s">
        <v>1</v>
      </c>
      <c r="F271" s="199" t="s">
        <v>1053</v>
      </c>
      <c r="G271" s="197"/>
      <c r="H271" s="200">
        <v>1.274</v>
      </c>
      <c r="I271" s="201"/>
      <c r="J271" s="197"/>
      <c r="K271" s="197"/>
      <c r="L271" s="202"/>
      <c r="M271" s="203"/>
      <c r="N271" s="204"/>
      <c r="O271" s="204"/>
      <c r="P271" s="204"/>
      <c r="Q271" s="204"/>
      <c r="R271" s="204"/>
      <c r="S271" s="204"/>
      <c r="T271" s="205"/>
      <c r="AT271" s="206" t="s">
        <v>140</v>
      </c>
      <c r="AU271" s="206" t="s">
        <v>80</v>
      </c>
      <c r="AV271" s="12" t="s">
        <v>80</v>
      </c>
      <c r="AW271" s="12" t="s">
        <v>32</v>
      </c>
      <c r="AX271" s="12" t="s">
        <v>70</v>
      </c>
      <c r="AY271" s="206" t="s">
        <v>132</v>
      </c>
    </row>
    <row r="272" spans="2:65" s="12" customFormat="1">
      <c r="B272" s="196"/>
      <c r="C272" s="197"/>
      <c r="D272" s="187" t="s">
        <v>140</v>
      </c>
      <c r="E272" s="198" t="s">
        <v>1</v>
      </c>
      <c r="F272" s="199" t="s">
        <v>1054</v>
      </c>
      <c r="G272" s="197"/>
      <c r="H272" s="200">
        <v>16.617999999999999</v>
      </c>
      <c r="I272" s="201"/>
      <c r="J272" s="197"/>
      <c r="K272" s="197"/>
      <c r="L272" s="202"/>
      <c r="M272" s="203"/>
      <c r="N272" s="204"/>
      <c r="O272" s="204"/>
      <c r="P272" s="204"/>
      <c r="Q272" s="204"/>
      <c r="R272" s="204"/>
      <c r="S272" s="204"/>
      <c r="T272" s="205"/>
      <c r="AT272" s="206" t="s">
        <v>140</v>
      </c>
      <c r="AU272" s="206" t="s">
        <v>80</v>
      </c>
      <c r="AV272" s="12" t="s">
        <v>80</v>
      </c>
      <c r="AW272" s="12" t="s">
        <v>32</v>
      </c>
      <c r="AX272" s="12" t="s">
        <v>70</v>
      </c>
      <c r="AY272" s="206" t="s">
        <v>132</v>
      </c>
    </row>
    <row r="273" spans="2:65" s="12" customFormat="1">
      <c r="B273" s="196"/>
      <c r="C273" s="197"/>
      <c r="D273" s="187" t="s">
        <v>140</v>
      </c>
      <c r="E273" s="198" t="s">
        <v>1</v>
      </c>
      <c r="F273" s="199" t="s">
        <v>1055</v>
      </c>
      <c r="G273" s="197"/>
      <c r="H273" s="200">
        <v>3.262</v>
      </c>
      <c r="I273" s="201"/>
      <c r="J273" s="197"/>
      <c r="K273" s="197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 t="s">
        <v>140</v>
      </c>
      <c r="AU273" s="206" t="s">
        <v>80</v>
      </c>
      <c r="AV273" s="12" t="s">
        <v>80</v>
      </c>
      <c r="AW273" s="12" t="s">
        <v>32</v>
      </c>
      <c r="AX273" s="12" t="s">
        <v>70</v>
      </c>
      <c r="AY273" s="206" t="s">
        <v>132</v>
      </c>
    </row>
    <row r="274" spans="2:65" s="13" customFormat="1">
      <c r="B274" s="207"/>
      <c r="C274" s="208"/>
      <c r="D274" s="187" t="s">
        <v>140</v>
      </c>
      <c r="E274" s="209" t="s">
        <v>1</v>
      </c>
      <c r="F274" s="210" t="s">
        <v>143</v>
      </c>
      <c r="G274" s="208"/>
      <c r="H274" s="211">
        <v>253.91200000000001</v>
      </c>
      <c r="I274" s="212"/>
      <c r="J274" s="208"/>
      <c r="K274" s="208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140</v>
      </c>
      <c r="AU274" s="217" t="s">
        <v>80</v>
      </c>
      <c r="AV274" s="13" t="s">
        <v>138</v>
      </c>
      <c r="AW274" s="13" t="s">
        <v>32</v>
      </c>
      <c r="AX274" s="13" t="s">
        <v>78</v>
      </c>
      <c r="AY274" s="217" t="s">
        <v>132</v>
      </c>
    </row>
    <row r="275" spans="2:65" s="1" customFormat="1" ht="16.5" customHeight="1">
      <c r="B275" s="33"/>
      <c r="C275" s="173" t="s">
        <v>331</v>
      </c>
      <c r="D275" s="173" t="s">
        <v>133</v>
      </c>
      <c r="E275" s="174" t="s">
        <v>1165</v>
      </c>
      <c r="F275" s="175" t="s">
        <v>1166</v>
      </c>
      <c r="G275" s="176" t="s">
        <v>136</v>
      </c>
      <c r="H275" s="177">
        <v>12.78</v>
      </c>
      <c r="I275" s="178"/>
      <c r="J275" s="179">
        <f>ROUND(I275*H275,2)</f>
        <v>0</v>
      </c>
      <c r="K275" s="175" t="s">
        <v>137</v>
      </c>
      <c r="L275" s="37"/>
      <c r="M275" s="180" t="s">
        <v>1</v>
      </c>
      <c r="N275" s="181" t="s">
        <v>41</v>
      </c>
      <c r="O275" s="59"/>
      <c r="P275" s="182">
        <f>O275*H275</f>
        <v>0</v>
      </c>
      <c r="Q275" s="182">
        <v>0</v>
      </c>
      <c r="R275" s="182">
        <f>Q275*H275</f>
        <v>0</v>
      </c>
      <c r="S275" s="182">
        <v>4.8000000000000001E-2</v>
      </c>
      <c r="T275" s="183">
        <f>S275*H275</f>
        <v>0.61343999999999999</v>
      </c>
      <c r="AR275" s="16" t="s">
        <v>138</v>
      </c>
      <c r="AT275" s="16" t="s">
        <v>133</v>
      </c>
      <c r="AU275" s="16" t="s">
        <v>80</v>
      </c>
      <c r="AY275" s="16" t="s">
        <v>132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6" t="s">
        <v>78</v>
      </c>
      <c r="BK275" s="184">
        <f>ROUND(I275*H275,2)</f>
        <v>0</v>
      </c>
      <c r="BL275" s="16" t="s">
        <v>138</v>
      </c>
      <c r="BM275" s="16" t="s">
        <v>1167</v>
      </c>
    </row>
    <row r="276" spans="2:65" s="12" customFormat="1">
      <c r="B276" s="196"/>
      <c r="C276" s="197"/>
      <c r="D276" s="187" t="s">
        <v>140</v>
      </c>
      <c r="E276" s="198" t="s">
        <v>1</v>
      </c>
      <c r="F276" s="199" t="s">
        <v>1087</v>
      </c>
      <c r="G276" s="197"/>
      <c r="H276" s="200">
        <v>2.1240000000000001</v>
      </c>
      <c r="I276" s="201"/>
      <c r="J276" s="197"/>
      <c r="K276" s="197"/>
      <c r="L276" s="202"/>
      <c r="M276" s="203"/>
      <c r="N276" s="204"/>
      <c r="O276" s="204"/>
      <c r="P276" s="204"/>
      <c r="Q276" s="204"/>
      <c r="R276" s="204"/>
      <c r="S276" s="204"/>
      <c r="T276" s="205"/>
      <c r="AT276" s="206" t="s">
        <v>140</v>
      </c>
      <c r="AU276" s="206" t="s">
        <v>80</v>
      </c>
      <c r="AV276" s="12" t="s">
        <v>80</v>
      </c>
      <c r="AW276" s="12" t="s">
        <v>32</v>
      </c>
      <c r="AX276" s="12" t="s">
        <v>70</v>
      </c>
      <c r="AY276" s="206" t="s">
        <v>132</v>
      </c>
    </row>
    <row r="277" spans="2:65" s="12" customFormat="1">
      <c r="B277" s="196"/>
      <c r="C277" s="197"/>
      <c r="D277" s="187" t="s">
        <v>140</v>
      </c>
      <c r="E277" s="198" t="s">
        <v>1</v>
      </c>
      <c r="F277" s="199" t="s">
        <v>1088</v>
      </c>
      <c r="G277" s="197"/>
      <c r="H277" s="200">
        <v>0.74399999999999999</v>
      </c>
      <c r="I277" s="201"/>
      <c r="J277" s="197"/>
      <c r="K277" s="197"/>
      <c r="L277" s="202"/>
      <c r="M277" s="203"/>
      <c r="N277" s="204"/>
      <c r="O277" s="204"/>
      <c r="P277" s="204"/>
      <c r="Q277" s="204"/>
      <c r="R277" s="204"/>
      <c r="S277" s="204"/>
      <c r="T277" s="205"/>
      <c r="AT277" s="206" t="s">
        <v>140</v>
      </c>
      <c r="AU277" s="206" t="s">
        <v>80</v>
      </c>
      <c r="AV277" s="12" t="s">
        <v>80</v>
      </c>
      <c r="AW277" s="12" t="s">
        <v>32</v>
      </c>
      <c r="AX277" s="12" t="s">
        <v>70</v>
      </c>
      <c r="AY277" s="206" t="s">
        <v>132</v>
      </c>
    </row>
    <row r="278" spans="2:65" s="12" customFormat="1">
      <c r="B278" s="196"/>
      <c r="C278" s="197"/>
      <c r="D278" s="187" t="s">
        <v>140</v>
      </c>
      <c r="E278" s="198" t="s">
        <v>1</v>
      </c>
      <c r="F278" s="199" t="s">
        <v>1168</v>
      </c>
      <c r="G278" s="197"/>
      <c r="H278" s="200">
        <v>9.9120000000000008</v>
      </c>
      <c r="I278" s="201"/>
      <c r="J278" s="197"/>
      <c r="K278" s="197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140</v>
      </c>
      <c r="AU278" s="206" t="s">
        <v>80</v>
      </c>
      <c r="AV278" s="12" t="s">
        <v>80</v>
      </c>
      <c r="AW278" s="12" t="s">
        <v>32</v>
      </c>
      <c r="AX278" s="12" t="s">
        <v>70</v>
      </c>
      <c r="AY278" s="206" t="s">
        <v>132</v>
      </c>
    </row>
    <row r="279" spans="2:65" s="13" customFormat="1">
      <c r="B279" s="207"/>
      <c r="C279" s="208"/>
      <c r="D279" s="187" t="s">
        <v>140</v>
      </c>
      <c r="E279" s="209" t="s">
        <v>1</v>
      </c>
      <c r="F279" s="210" t="s">
        <v>143</v>
      </c>
      <c r="G279" s="208"/>
      <c r="H279" s="211">
        <v>12.78</v>
      </c>
      <c r="I279" s="212"/>
      <c r="J279" s="208"/>
      <c r="K279" s="208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140</v>
      </c>
      <c r="AU279" s="217" t="s">
        <v>80</v>
      </c>
      <c r="AV279" s="13" t="s">
        <v>138</v>
      </c>
      <c r="AW279" s="13" t="s">
        <v>32</v>
      </c>
      <c r="AX279" s="13" t="s">
        <v>78</v>
      </c>
      <c r="AY279" s="217" t="s">
        <v>132</v>
      </c>
    </row>
    <row r="280" spans="2:65" s="1" customFormat="1" ht="16.5" customHeight="1">
      <c r="B280" s="33"/>
      <c r="C280" s="173" t="s">
        <v>336</v>
      </c>
      <c r="D280" s="173" t="s">
        <v>133</v>
      </c>
      <c r="E280" s="174" t="s">
        <v>1169</v>
      </c>
      <c r="F280" s="175" t="s">
        <v>1170</v>
      </c>
      <c r="G280" s="176" t="s">
        <v>136</v>
      </c>
      <c r="H280" s="177">
        <v>4.0709999999999997</v>
      </c>
      <c r="I280" s="178"/>
      <c r="J280" s="179">
        <f>ROUND(I280*H280,2)</f>
        <v>0</v>
      </c>
      <c r="K280" s="175" t="s">
        <v>137</v>
      </c>
      <c r="L280" s="37"/>
      <c r="M280" s="180" t="s">
        <v>1</v>
      </c>
      <c r="N280" s="181" t="s">
        <v>41</v>
      </c>
      <c r="O280" s="59"/>
      <c r="P280" s="182">
        <f>O280*H280</f>
        <v>0</v>
      </c>
      <c r="Q280" s="182">
        <v>0</v>
      </c>
      <c r="R280" s="182">
        <f>Q280*H280</f>
        <v>0</v>
      </c>
      <c r="S280" s="182">
        <v>3.7999999999999999E-2</v>
      </c>
      <c r="T280" s="183">
        <f>S280*H280</f>
        <v>0.15469799999999997</v>
      </c>
      <c r="AR280" s="16" t="s">
        <v>138</v>
      </c>
      <c r="AT280" s="16" t="s">
        <v>133</v>
      </c>
      <c r="AU280" s="16" t="s">
        <v>80</v>
      </c>
      <c r="AY280" s="16" t="s">
        <v>132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6" t="s">
        <v>78</v>
      </c>
      <c r="BK280" s="184">
        <f>ROUND(I280*H280,2)</f>
        <v>0</v>
      </c>
      <c r="BL280" s="16" t="s">
        <v>138</v>
      </c>
      <c r="BM280" s="16" t="s">
        <v>1171</v>
      </c>
    </row>
    <row r="281" spans="2:65" s="12" customFormat="1">
      <c r="B281" s="196"/>
      <c r="C281" s="197"/>
      <c r="D281" s="187" t="s">
        <v>140</v>
      </c>
      <c r="E281" s="198" t="s">
        <v>1</v>
      </c>
      <c r="F281" s="199" t="s">
        <v>1086</v>
      </c>
      <c r="G281" s="197"/>
      <c r="H281" s="200">
        <v>1.357</v>
      </c>
      <c r="I281" s="201"/>
      <c r="J281" s="197"/>
      <c r="K281" s="197"/>
      <c r="L281" s="202"/>
      <c r="M281" s="203"/>
      <c r="N281" s="204"/>
      <c r="O281" s="204"/>
      <c r="P281" s="204"/>
      <c r="Q281" s="204"/>
      <c r="R281" s="204"/>
      <c r="S281" s="204"/>
      <c r="T281" s="205"/>
      <c r="AT281" s="206" t="s">
        <v>140</v>
      </c>
      <c r="AU281" s="206" t="s">
        <v>80</v>
      </c>
      <c r="AV281" s="12" t="s">
        <v>80</v>
      </c>
      <c r="AW281" s="12" t="s">
        <v>32</v>
      </c>
      <c r="AX281" s="12" t="s">
        <v>70</v>
      </c>
      <c r="AY281" s="206" t="s">
        <v>132</v>
      </c>
    </row>
    <row r="282" spans="2:65" s="12" customFormat="1">
      <c r="B282" s="196"/>
      <c r="C282" s="197"/>
      <c r="D282" s="187" t="s">
        <v>140</v>
      </c>
      <c r="E282" s="198" t="s">
        <v>1</v>
      </c>
      <c r="F282" s="199" t="s">
        <v>1090</v>
      </c>
      <c r="G282" s="197"/>
      <c r="H282" s="200">
        <v>2.714</v>
      </c>
      <c r="I282" s="201"/>
      <c r="J282" s="197"/>
      <c r="K282" s="197"/>
      <c r="L282" s="202"/>
      <c r="M282" s="203"/>
      <c r="N282" s="204"/>
      <c r="O282" s="204"/>
      <c r="P282" s="204"/>
      <c r="Q282" s="204"/>
      <c r="R282" s="204"/>
      <c r="S282" s="204"/>
      <c r="T282" s="205"/>
      <c r="AT282" s="206" t="s">
        <v>140</v>
      </c>
      <c r="AU282" s="206" t="s">
        <v>80</v>
      </c>
      <c r="AV282" s="12" t="s">
        <v>80</v>
      </c>
      <c r="AW282" s="12" t="s">
        <v>32</v>
      </c>
      <c r="AX282" s="12" t="s">
        <v>70</v>
      </c>
      <c r="AY282" s="206" t="s">
        <v>132</v>
      </c>
    </row>
    <row r="283" spans="2:65" s="13" customFormat="1">
      <c r="B283" s="207"/>
      <c r="C283" s="208"/>
      <c r="D283" s="187" t="s">
        <v>140</v>
      </c>
      <c r="E283" s="209" t="s">
        <v>1</v>
      </c>
      <c r="F283" s="210" t="s">
        <v>143</v>
      </c>
      <c r="G283" s="208"/>
      <c r="H283" s="211">
        <v>4.0709999999999997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140</v>
      </c>
      <c r="AU283" s="217" t="s">
        <v>80</v>
      </c>
      <c r="AV283" s="13" t="s">
        <v>138</v>
      </c>
      <c r="AW283" s="13" t="s">
        <v>32</v>
      </c>
      <c r="AX283" s="13" t="s">
        <v>78</v>
      </c>
      <c r="AY283" s="217" t="s">
        <v>132</v>
      </c>
    </row>
    <row r="284" spans="2:65" s="1" customFormat="1" ht="16.5" customHeight="1">
      <c r="B284" s="33"/>
      <c r="C284" s="173" t="s">
        <v>341</v>
      </c>
      <c r="D284" s="173" t="s">
        <v>133</v>
      </c>
      <c r="E284" s="174" t="s">
        <v>1172</v>
      </c>
      <c r="F284" s="175" t="s">
        <v>1173</v>
      </c>
      <c r="G284" s="176" t="s">
        <v>136</v>
      </c>
      <c r="H284" s="177">
        <v>225.22499999999999</v>
      </c>
      <c r="I284" s="178"/>
      <c r="J284" s="179">
        <f>ROUND(I284*H284,2)</f>
        <v>0</v>
      </c>
      <c r="K284" s="175" t="s">
        <v>137</v>
      </c>
      <c r="L284" s="37"/>
      <c r="M284" s="180" t="s">
        <v>1</v>
      </c>
      <c r="N284" s="181" t="s">
        <v>41</v>
      </c>
      <c r="O284" s="59"/>
      <c r="P284" s="182">
        <f>O284*H284</f>
        <v>0</v>
      </c>
      <c r="Q284" s="182">
        <v>0</v>
      </c>
      <c r="R284" s="182">
        <f>Q284*H284</f>
        <v>0</v>
      </c>
      <c r="S284" s="182">
        <v>3.4000000000000002E-2</v>
      </c>
      <c r="T284" s="183">
        <f>S284*H284</f>
        <v>7.6576500000000003</v>
      </c>
      <c r="AR284" s="16" t="s">
        <v>138</v>
      </c>
      <c r="AT284" s="16" t="s">
        <v>133</v>
      </c>
      <c r="AU284" s="16" t="s">
        <v>80</v>
      </c>
      <c r="AY284" s="16" t="s">
        <v>132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6" t="s">
        <v>78</v>
      </c>
      <c r="BK284" s="184">
        <f>ROUND(I284*H284,2)</f>
        <v>0</v>
      </c>
      <c r="BL284" s="16" t="s">
        <v>138</v>
      </c>
      <c r="BM284" s="16" t="s">
        <v>1174</v>
      </c>
    </row>
    <row r="285" spans="2:65" s="12" customFormat="1">
      <c r="B285" s="196"/>
      <c r="C285" s="197"/>
      <c r="D285" s="187" t="s">
        <v>140</v>
      </c>
      <c r="E285" s="198" t="s">
        <v>1</v>
      </c>
      <c r="F285" s="199" t="s">
        <v>1081</v>
      </c>
      <c r="G285" s="197"/>
      <c r="H285" s="200">
        <v>40.32</v>
      </c>
      <c r="I285" s="201"/>
      <c r="J285" s="197"/>
      <c r="K285" s="197"/>
      <c r="L285" s="202"/>
      <c r="M285" s="203"/>
      <c r="N285" s="204"/>
      <c r="O285" s="204"/>
      <c r="P285" s="204"/>
      <c r="Q285" s="204"/>
      <c r="R285" s="204"/>
      <c r="S285" s="204"/>
      <c r="T285" s="205"/>
      <c r="AT285" s="206" t="s">
        <v>140</v>
      </c>
      <c r="AU285" s="206" t="s">
        <v>80</v>
      </c>
      <c r="AV285" s="12" t="s">
        <v>80</v>
      </c>
      <c r="AW285" s="12" t="s">
        <v>32</v>
      </c>
      <c r="AX285" s="12" t="s">
        <v>70</v>
      </c>
      <c r="AY285" s="206" t="s">
        <v>132</v>
      </c>
    </row>
    <row r="286" spans="2:65" s="12" customFormat="1">
      <c r="B286" s="196"/>
      <c r="C286" s="197"/>
      <c r="D286" s="187" t="s">
        <v>140</v>
      </c>
      <c r="E286" s="198" t="s">
        <v>1</v>
      </c>
      <c r="F286" s="199" t="s">
        <v>1082</v>
      </c>
      <c r="G286" s="197"/>
      <c r="H286" s="200">
        <v>40.32</v>
      </c>
      <c r="I286" s="201"/>
      <c r="J286" s="197"/>
      <c r="K286" s="197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140</v>
      </c>
      <c r="AU286" s="206" t="s">
        <v>80</v>
      </c>
      <c r="AV286" s="12" t="s">
        <v>80</v>
      </c>
      <c r="AW286" s="12" t="s">
        <v>32</v>
      </c>
      <c r="AX286" s="12" t="s">
        <v>70</v>
      </c>
      <c r="AY286" s="206" t="s">
        <v>132</v>
      </c>
    </row>
    <row r="287" spans="2:65" s="12" customFormat="1">
      <c r="B287" s="196"/>
      <c r="C287" s="197"/>
      <c r="D287" s="187" t="s">
        <v>140</v>
      </c>
      <c r="E287" s="198" t="s">
        <v>1</v>
      </c>
      <c r="F287" s="199" t="s">
        <v>1084</v>
      </c>
      <c r="G287" s="197"/>
      <c r="H287" s="200">
        <v>76.545000000000002</v>
      </c>
      <c r="I287" s="201"/>
      <c r="J287" s="197"/>
      <c r="K287" s="197"/>
      <c r="L287" s="202"/>
      <c r="M287" s="203"/>
      <c r="N287" s="204"/>
      <c r="O287" s="204"/>
      <c r="P287" s="204"/>
      <c r="Q287" s="204"/>
      <c r="R287" s="204"/>
      <c r="S287" s="204"/>
      <c r="T287" s="205"/>
      <c r="AT287" s="206" t="s">
        <v>140</v>
      </c>
      <c r="AU287" s="206" t="s">
        <v>80</v>
      </c>
      <c r="AV287" s="12" t="s">
        <v>80</v>
      </c>
      <c r="AW287" s="12" t="s">
        <v>32</v>
      </c>
      <c r="AX287" s="12" t="s">
        <v>70</v>
      </c>
      <c r="AY287" s="206" t="s">
        <v>132</v>
      </c>
    </row>
    <row r="288" spans="2:65" s="12" customFormat="1">
      <c r="B288" s="196"/>
      <c r="C288" s="197"/>
      <c r="D288" s="187" t="s">
        <v>140</v>
      </c>
      <c r="E288" s="198" t="s">
        <v>1</v>
      </c>
      <c r="F288" s="199" t="s">
        <v>1085</v>
      </c>
      <c r="G288" s="197"/>
      <c r="H288" s="200">
        <v>68.040000000000006</v>
      </c>
      <c r="I288" s="201"/>
      <c r="J288" s="197"/>
      <c r="K288" s="197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140</v>
      </c>
      <c r="AU288" s="206" t="s">
        <v>80</v>
      </c>
      <c r="AV288" s="12" t="s">
        <v>80</v>
      </c>
      <c r="AW288" s="12" t="s">
        <v>32</v>
      </c>
      <c r="AX288" s="12" t="s">
        <v>70</v>
      </c>
      <c r="AY288" s="206" t="s">
        <v>132</v>
      </c>
    </row>
    <row r="289" spans="2:65" s="13" customFormat="1">
      <c r="B289" s="207"/>
      <c r="C289" s="208"/>
      <c r="D289" s="187" t="s">
        <v>140</v>
      </c>
      <c r="E289" s="209" t="s">
        <v>1</v>
      </c>
      <c r="F289" s="210" t="s">
        <v>143</v>
      </c>
      <c r="G289" s="208"/>
      <c r="H289" s="211">
        <v>225.22499999999999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140</v>
      </c>
      <c r="AU289" s="217" t="s">
        <v>80</v>
      </c>
      <c r="AV289" s="13" t="s">
        <v>138</v>
      </c>
      <c r="AW289" s="13" t="s">
        <v>32</v>
      </c>
      <c r="AX289" s="13" t="s">
        <v>78</v>
      </c>
      <c r="AY289" s="217" t="s">
        <v>132</v>
      </c>
    </row>
    <row r="290" spans="2:65" s="1" customFormat="1" ht="16.5" customHeight="1">
      <c r="B290" s="33"/>
      <c r="C290" s="173" t="s">
        <v>345</v>
      </c>
      <c r="D290" s="173" t="s">
        <v>133</v>
      </c>
      <c r="E290" s="174" t="s">
        <v>1175</v>
      </c>
      <c r="F290" s="175" t="s">
        <v>1176</v>
      </c>
      <c r="G290" s="176" t="s">
        <v>136</v>
      </c>
      <c r="H290" s="177">
        <v>4.4000000000000004</v>
      </c>
      <c r="I290" s="178"/>
      <c r="J290" s="179">
        <f>ROUND(I290*H290,2)</f>
        <v>0</v>
      </c>
      <c r="K290" s="175" t="s">
        <v>137</v>
      </c>
      <c r="L290" s="37"/>
      <c r="M290" s="180" t="s">
        <v>1</v>
      </c>
      <c r="N290" s="181" t="s">
        <v>41</v>
      </c>
      <c r="O290" s="59"/>
      <c r="P290" s="182">
        <f>O290*H290</f>
        <v>0</v>
      </c>
      <c r="Q290" s="182">
        <v>0</v>
      </c>
      <c r="R290" s="182">
        <f>Q290*H290</f>
        <v>0</v>
      </c>
      <c r="S290" s="182">
        <v>7.5999999999999998E-2</v>
      </c>
      <c r="T290" s="183">
        <f>S290*H290</f>
        <v>0.33440000000000003</v>
      </c>
      <c r="AR290" s="16" t="s">
        <v>138</v>
      </c>
      <c r="AT290" s="16" t="s">
        <v>133</v>
      </c>
      <c r="AU290" s="16" t="s">
        <v>80</v>
      </c>
      <c r="AY290" s="16" t="s">
        <v>132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6" t="s">
        <v>78</v>
      </c>
      <c r="BK290" s="184">
        <f>ROUND(I290*H290,2)</f>
        <v>0</v>
      </c>
      <c r="BL290" s="16" t="s">
        <v>138</v>
      </c>
      <c r="BM290" s="16" t="s">
        <v>1177</v>
      </c>
    </row>
    <row r="291" spans="2:65" s="12" customFormat="1">
      <c r="B291" s="196"/>
      <c r="C291" s="197"/>
      <c r="D291" s="187" t="s">
        <v>140</v>
      </c>
      <c r="E291" s="198" t="s">
        <v>1</v>
      </c>
      <c r="F291" s="199" t="s">
        <v>1178</v>
      </c>
      <c r="G291" s="197"/>
      <c r="H291" s="200">
        <v>4.4000000000000004</v>
      </c>
      <c r="I291" s="201"/>
      <c r="J291" s="197"/>
      <c r="K291" s="197"/>
      <c r="L291" s="202"/>
      <c r="M291" s="203"/>
      <c r="N291" s="204"/>
      <c r="O291" s="204"/>
      <c r="P291" s="204"/>
      <c r="Q291" s="204"/>
      <c r="R291" s="204"/>
      <c r="S291" s="204"/>
      <c r="T291" s="205"/>
      <c r="AT291" s="206" t="s">
        <v>140</v>
      </c>
      <c r="AU291" s="206" t="s">
        <v>80</v>
      </c>
      <c r="AV291" s="12" t="s">
        <v>80</v>
      </c>
      <c r="AW291" s="12" t="s">
        <v>32</v>
      </c>
      <c r="AX291" s="12" t="s">
        <v>70</v>
      </c>
      <c r="AY291" s="206" t="s">
        <v>132</v>
      </c>
    </row>
    <row r="292" spans="2:65" s="13" customFormat="1">
      <c r="B292" s="207"/>
      <c r="C292" s="208"/>
      <c r="D292" s="187" t="s">
        <v>140</v>
      </c>
      <c r="E292" s="209" t="s">
        <v>1</v>
      </c>
      <c r="F292" s="210" t="s">
        <v>143</v>
      </c>
      <c r="G292" s="208"/>
      <c r="H292" s="211">
        <v>4.4000000000000004</v>
      </c>
      <c r="I292" s="212"/>
      <c r="J292" s="208"/>
      <c r="K292" s="208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140</v>
      </c>
      <c r="AU292" s="217" t="s">
        <v>80</v>
      </c>
      <c r="AV292" s="13" t="s">
        <v>138</v>
      </c>
      <c r="AW292" s="13" t="s">
        <v>32</v>
      </c>
      <c r="AX292" s="13" t="s">
        <v>78</v>
      </c>
      <c r="AY292" s="217" t="s">
        <v>132</v>
      </c>
    </row>
    <row r="293" spans="2:65" s="1" customFormat="1" ht="16.5" customHeight="1">
      <c r="B293" s="33"/>
      <c r="C293" s="173" t="s">
        <v>353</v>
      </c>
      <c r="D293" s="173" t="s">
        <v>133</v>
      </c>
      <c r="E293" s="174" t="s">
        <v>1179</v>
      </c>
      <c r="F293" s="175" t="s">
        <v>1180</v>
      </c>
      <c r="G293" s="176" t="s">
        <v>228</v>
      </c>
      <c r="H293" s="177">
        <v>120.9</v>
      </c>
      <c r="I293" s="178"/>
      <c r="J293" s="179">
        <f>ROUND(I293*H293,2)</f>
        <v>0</v>
      </c>
      <c r="K293" s="175" t="s">
        <v>1</v>
      </c>
      <c r="L293" s="37"/>
      <c r="M293" s="180" t="s">
        <v>1</v>
      </c>
      <c r="N293" s="181" t="s">
        <v>41</v>
      </c>
      <c r="O293" s="59"/>
      <c r="P293" s="182">
        <f>O293*H293</f>
        <v>0</v>
      </c>
      <c r="Q293" s="182">
        <v>0</v>
      </c>
      <c r="R293" s="182">
        <f>Q293*H293</f>
        <v>0</v>
      </c>
      <c r="S293" s="182">
        <v>0.17599999999999999</v>
      </c>
      <c r="T293" s="183">
        <f>S293*H293</f>
        <v>21.278400000000001</v>
      </c>
      <c r="AR293" s="16" t="s">
        <v>138</v>
      </c>
      <c r="AT293" s="16" t="s">
        <v>133</v>
      </c>
      <c r="AU293" s="16" t="s">
        <v>80</v>
      </c>
      <c r="AY293" s="16" t="s">
        <v>132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78</v>
      </c>
      <c r="BK293" s="184">
        <f>ROUND(I293*H293,2)</f>
        <v>0</v>
      </c>
      <c r="BL293" s="16" t="s">
        <v>138</v>
      </c>
      <c r="BM293" s="16" t="s">
        <v>1181</v>
      </c>
    </row>
    <row r="294" spans="2:65" s="12" customFormat="1">
      <c r="B294" s="196"/>
      <c r="C294" s="197"/>
      <c r="D294" s="187" t="s">
        <v>140</v>
      </c>
      <c r="E294" s="198" t="s">
        <v>1</v>
      </c>
      <c r="F294" s="199" t="s">
        <v>1182</v>
      </c>
      <c r="G294" s="197"/>
      <c r="H294" s="200">
        <v>21</v>
      </c>
      <c r="I294" s="201"/>
      <c r="J294" s="197"/>
      <c r="K294" s="197"/>
      <c r="L294" s="202"/>
      <c r="M294" s="203"/>
      <c r="N294" s="204"/>
      <c r="O294" s="204"/>
      <c r="P294" s="204"/>
      <c r="Q294" s="204"/>
      <c r="R294" s="204"/>
      <c r="S294" s="204"/>
      <c r="T294" s="205"/>
      <c r="AT294" s="206" t="s">
        <v>140</v>
      </c>
      <c r="AU294" s="206" t="s">
        <v>80</v>
      </c>
      <c r="AV294" s="12" t="s">
        <v>80</v>
      </c>
      <c r="AW294" s="12" t="s">
        <v>32</v>
      </c>
      <c r="AX294" s="12" t="s">
        <v>70</v>
      </c>
      <c r="AY294" s="206" t="s">
        <v>132</v>
      </c>
    </row>
    <row r="295" spans="2:65" s="12" customFormat="1">
      <c r="B295" s="196"/>
      <c r="C295" s="197"/>
      <c r="D295" s="187" t="s">
        <v>140</v>
      </c>
      <c r="E295" s="198" t="s">
        <v>1</v>
      </c>
      <c r="F295" s="199" t="s">
        <v>1183</v>
      </c>
      <c r="G295" s="197"/>
      <c r="H295" s="200">
        <v>15</v>
      </c>
      <c r="I295" s="201"/>
      <c r="J295" s="197"/>
      <c r="K295" s="197"/>
      <c r="L295" s="202"/>
      <c r="M295" s="203"/>
      <c r="N295" s="204"/>
      <c r="O295" s="204"/>
      <c r="P295" s="204"/>
      <c r="Q295" s="204"/>
      <c r="R295" s="204"/>
      <c r="S295" s="204"/>
      <c r="T295" s="205"/>
      <c r="AT295" s="206" t="s">
        <v>140</v>
      </c>
      <c r="AU295" s="206" t="s">
        <v>80</v>
      </c>
      <c r="AV295" s="12" t="s">
        <v>80</v>
      </c>
      <c r="AW295" s="12" t="s">
        <v>32</v>
      </c>
      <c r="AX295" s="12" t="s">
        <v>70</v>
      </c>
      <c r="AY295" s="206" t="s">
        <v>132</v>
      </c>
    </row>
    <row r="296" spans="2:65" s="12" customFormat="1">
      <c r="B296" s="196"/>
      <c r="C296" s="197"/>
      <c r="D296" s="187" t="s">
        <v>140</v>
      </c>
      <c r="E296" s="198" t="s">
        <v>1</v>
      </c>
      <c r="F296" s="199" t="s">
        <v>1184</v>
      </c>
      <c r="G296" s="197"/>
      <c r="H296" s="200">
        <v>51.3</v>
      </c>
      <c r="I296" s="201"/>
      <c r="J296" s="197"/>
      <c r="K296" s="197"/>
      <c r="L296" s="202"/>
      <c r="M296" s="203"/>
      <c r="N296" s="204"/>
      <c r="O296" s="204"/>
      <c r="P296" s="204"/>
      <c r="Q296" s="204"/>
      <c r="R296" s="204"/>
      <c r="S296" s="204"/>
      <c r="T296" s="205"/>
      <c r="AT296" s="206" t="s">
        <v>140</v>
      </c>
      <c r="AU296" s="206" t="s">
        <v>80</v>
      </c>
      <c r="AV296" s="12" t="s">
        <v>80</v>
      </c>
      <c r="AW296" s="12" t="s">
        <v>32</v>
      </c>
      <c r="AX296" s="12" t="s">
        <v>70</v>
      </c>
      <c r="AY296" s="206" t="s">
        <v>132</v>
      </c>
    </row>
    <row r="297" spans="2:65" s="12" customFormat="1">
      <c r="B297" s="196"/>
      <c r="C297" s="197"/>
      <c r="D297" s="187" t="s">
        <v>140</v>
      </c>
      <c r="E297" s="198" t="s">
        <v>1</v>
      </c>
      <c r="F297" s="199" t="s">
        <v>1185</v>
      </c>
      <c r="G297" s="197"/>
      <c r="H297" s="200">
        <v>33.6</v>
      </c>
      <c r="I297" s="201"/>
      <c r="J297" s="197"/>
      <c r="K297" s="197"/>
      <c r="L297" s="202"/>
      <c r="M297" s="203"/>
      <c r="N297" s="204"/>
      <c r="O297" s="204"/>
      <c r="P297" s="204"/>
      <c r="Q297" s="204"/>
      <c r="R297" s="204"/>
      <c r="S297" s="204"/>
      <c r="T297" s="205"/>
      <c r="AT297" s="206" t="s">
        <v>140</v>
      </c>
      <c r="AU297" s="206" t="s">
        <v>80</v>
      </c>
      <c r="AV297" s="12" t="s">
        <v>80</v>
      </c>
      <c r="AW297" s="12" t="s">
        <v>32</v>
      </c>
      <c r="AX297" s="12" t="s">
        <v>70</v>
      </c>
      <c r="AY297" s="206" t="s">
        <v>132</v>
      </c>
    </row>
    <row r="298" spans="2:65" s="13" customFormat="1">
      <c r="B298" s="207"/>
      <c r="C298" s="208"/>
      <c r="D298" s="187" t="s">
        <v>140</v>
      </c>
      <c r="E298" s="209" t="s">
        <v>1</v>
      </c>
      <c r="F298" s="210" t="s">
        <v>143</v>
      </c>
      <c r="G298" s="208"/>
      <c r="H298" s="211">
        <v>120.9</v>
      </c>
      <c r="I298" s="212"/>
      <c r="J298" s="208"/>
      <c r="K298" s="208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140</v>
      </c>
      <c r="AU298" s="217" t="s">
        <v>80</v>
      </c>
      <c r="AV298" s="13" t="s">
        <v>138</v>
      </c>
      <c r="AW298" s="13" t="s">
        <v>32</v>
      </c>
      <c r="AX298" s="13" t="s">
        <v>78</v>
      </c>
      <c r="AY298" s="217" t="s">
        <v>132</v>
      </c>
    </row>
    <row r="299" spans="2:65" s="1" customFormat="1" ht="16.5" customHeight="1">
      <c r="B299" s="33"/>
      <c r="C299" s="173" t="s">
        <v>358</v>
      </c>
      <c r="D299" s="173" t="s">
        <v>133</v>
      </c>
      <c r="E299" s="174" t="s">
        <v>1186</v>
      </c>
      <c r="F299" s="175" t="s">
        <v>1187</v>
      </c>
      <c r="G299" s="176" t="s">
        <v>136</v>
      </c>
      <c r="H299" s="177">
        <v>10.944000000000001</v>
      </c>
      <c r="I299" s="178"/>
      <c r="J299" s="179">
        <f>ROUND(I299*H299,2)</f>
        <v>0</v>
      </c>
      <c r="K299" s="175" t="s">
        <v>137</v>
      </c>
      <c r="L299" s="37"/>
      <c r="M299" s="180" t="s">
        <v>1</v>
      </c>
      <c r="N299" s="181" t="s">
        <v>41</v>
      </c>
      <c r="O299" s="59"/>
      <c r="P299" s="182">
        <f>O299*H299</f>
        <v>0</v>
      </c>
      <c r="Q299" s="182">
        <v>0</v>
      </c>
      <c r="R299" s="182">
        <f>Q299*H299</f>
        <v>0</v>
      </c>
      <c r="S299" s="182">
        <v>6.8000000000000005E-2</v>
      </c>
      <c r="T299" s="183">
        <f>S299*H299</f>
        <v>0.74419200000000008</v>
      </c>
      <c r="AR299" s="16" t="s">
        <v>138</v>
      </c>
      <c r="AT299" s="16" t="s">
        <v>133</v>
      </c>
      <c r="AU299" s="16" t="s">
        <v>80</v>
      </c>
      <c r="AY299" s="16" t="s">
        <v>132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6" t="s">
        <v>78</v>
      </c>
      <c r="BK299" s="184">
        <f>ROUND(I299*H299,2)</f>
        <v>0</v>
      </c>
      <c r="BL299" s="16" t="s">
        <v>138</v>
      </c>
      <c r="BM299" s="16" t="s">
        <v>1188</v>
      </c>
    </row>
    <row r="300" spans="2:65" s="11" customFormat="1">
      <c r="B300" s="185"/>
      <c r="C300" s="186"/>
      <c r="D300" s="187" t="s">
        <v>140</v>
      </c>
      <c r="E300" s="188" t="s">
        <v>1</v>
      </c>
      <c r="F300" s="189" t="s">
        <v>1091</v>
      </c>
      <c r="G300" s="186"/>
      <c r="H300" s="188" t="s">
        <v>1</v>
      </c>
      <c r="I300" s="190"/>
      <c r="J300" s="186"/>
      <c r="K300" s="186"/>
      <c r="L300" s="191"/>
      <c r="M300" s="192"/>
      <c r="N300" s="193"/>
      <c r="O300" s="193"/>
      <c r="P300" s="193"/>
      <c r="Q300" s="193"/>
      <c r="R300" s="193"/>
      <c r="S300" s="193"/>
      <c r="T300" s="194"/>
      <c r="AT300" s="195" t="s">
        <v>140</v>
      </c>
      <c r="AU300" s="195" t="s">
        <v>80</v>
      </c>
      <c r="AV300" s="11" t="s">
        <v>78</v>
      </c>
      <c r="AW300" s="11" t="s">
        <v>32</v>
      </c>
      <c r="AX300" s="11" t="s">
        <v>70</v>
      </c>
      <c r="AY300" s="195" t="s">
        <v>132</v>
      </c>
    </row>
    <row r="301" spans="2:65" s="12" customFormat="1">
      <c r="B301" s="196"/>
      <c r="C301" s="197"/>
      <c r="D301" s="187" t="s">
        <v>140</v>
      </c>
      <c r="E301" s="198" t="s">
        <v>1</v>
      </c>
      <c r="F301" s="199" t="s">
        <v>1189</v>
      </c>
      <c r="G301" s="197"/>
      <c r="H301" s="200">
        <v>2.3039999999999998</v>
      </c>
      <c r="I301" s="201"/>
      <c r="J301" s="197"/>
      <c r="K301" s="197"/>
      <c r="L301" s="202"/>
      <c r="M301" s="203"/>
      <c r="N301" s="204"/>
      <c r="O301" s="204"/>
      <c r="P301" s="204"/>
      <c r="Q301" s="204"/>
      <c r="R301" s="204"/>
      <c r="S301" s="204"/>
      <c r="T301" s="205"/>
      <c r="AT301" s="206" t="s">
        <v>140</v>
      </c>
      <c r="AU301" s="206" t="s">
        <v>80</v>
      </c>
      <c r="AV301" s="12" t="s">
        <v>80</v>
      </c>
      <c r="AW301" s="12" t="s">
        <v>32</v>
      </c>
      <c r="AX301" s="12" t="s">
        <v>70</v>
      </c>
      <c r="AY301" s="206" t="s">
        <v>132</v>
      </c>
    </row>
    <row r="302" spans="2:65" s="12" customFormat="1">
      <c r="B302" s="196"/>
      <c r="C302" s="197"/>
      <c r="D302" s="187" t="s">
        <v>140</v>
      </c>
      <c r="E302" s="198" t="s">
        <v>1</v>
      </c>
      <c r="F302" s="199" t="s">
        <v>1190</v>
      </c>
      <c r="G302" s="197"/>
      <c r="H302" s="200">
        <v>2.88</v>
      </c>
      <c r="I302" s="201"/>
      <c r="J302" s="197"/>
      <c r="K302" s="197"/>
      <c r="L302" s="202"/>
      <c r="M302" s="203"/>
      <c r="N302" s="204"/>
      <c r="O302" s="204"/>
      <c r="P302" s="204"/>
      <c r="Q302" s="204"/>
      <c r="R302" s="204"/>
      <c r="S302" s="204"/>
      <c r="T302" s="205"/>
      <c r="AT302" s="206" t="s">
        <v>140</v>
      </c>
      <c r="AU302" s="206" t="s">
        <v>80</v>
      </c>
      <c r="AV302" s="12" t="s">
        <v>80</v>
      </c>
      <c r="AW302" s="12" t="s">
        <v>32</v>
      </c>
      <c r="AX302" s="12" t="s">
        <v>70</v>
      </c>
      <c r="AY302" s="206" t="s">
        <v>132</v>
      </c>
    </row>
    <row r="303" spans="2:65" s="12" customFormat="1">
      <c r="B303" s="196"/>
      <c r="C303" s="197"/>
      <c r="D303" s="187" t="s">
        <v>140</v>
      </c>
      <c r="E303" s="198" t="s">
        <v>1</v>
      </c>
      <c r="F303" s="199" t="s">
        <v>1096</v>
      </c>
      <c r="G303" s="197"/>
      <c r="H303" s="200">
        <v>0.41299999999999998</v>
      </c>
      <c r="I303" s="201"/>
      <c r="J303" s="197"/>
      <c r="K303" s="197"/>
      <c r="L303" s="202"/>
      <c r="M303" s="203"/>
      <c r="N303" s="204"/>
      <c r="O303" s="204"/>
      <c r="P303" s="204"/>
      <c r="Q303" s="204"/>
      <c r="R303" s="204"/>
      <c r="S303" s="204"/>
      <c r="T303" s="205"/>
      <c r="AT303" s="206" t="s">
        <v>140</v>
      </c>
      <c r="AU303" s="206" t="s">
        <v>80</v>
      </c>
      <c r="AV303" s="12" t="s">
        <v>80</v>
      </c>
      <c r="AW303" s="12" t="s">
        <v>32</v>
      </c>
      <c r="AX303" s="12" t="s">
        <v>70</v>
      </c>
      <c r="AY303" s="206" t="s">
        <v>132</v>
      </c>
    </row>
    <row r="304" spans="2:65" s="12" customFormat="1">
      <c r="B304" s="196"/>
      <c r="C304" s="197"/>
      <c r="D304" s="187" t="s">
        <v>140</v>
      </c>
      <c r="E304" s="198" t="s">
        <v>1</v>
      </c>
      <c r="F304" s="199" t="s">
        <v>1097</v>
      </c>
      <c r="G304" s="197"/>
      <c r="H304" s="200">
        <v>1.2390000000000001</v>
      </c>
      <c r="I304" s="201"/>
      <c r="J304" s="197"/>
      <c r="K304" s="197"/>
      <c r="L304" s="202"/>
      <c r="M304" s="203"/>
      <c r="N304" s="204"/>
      <c r="O304" s="204"/>
      <c r="P304" s="204"/>
      <c r="Q304" s="204"/>
      <c r="R304" s="204"/>
      <c r="S304" s="204"/>
      <c r="T304" s="205"/>
      <c r="AT304" s="206" t="s">
        <v>140</v>
      </c>
      <c r="AU304" s="206" t="s">
        <v>80</v>
      </c>
      <c r="AV304" s="12" t="s">
        <v>80</v>
      </c>
      <c r="AW304" s="12" t="s">
        <v>32</v>
      </c>
      <c r="AX304" s="12" t="s">
        <v>70</v>
      </c>
      <c r="AY304" s="206" t="s">
        <v>132</v>
      </c>
    </row>
    <row r="305" spans="2:65" s="12" customFormat="1">
      <c r="B305" s="196"/>
      <c r="C305" s="197"/>
      <c r="D305" s="187" t="s">
        <v>140</v>
      </c>
      <c r="E305" s="198" t="s">
        <v>1</v>
      </c>
      <c r="F305" s="199" t="s">
        <v>1098</v>
      </c>
      <c r="G305" s="197"/>
      <c r="H305" s="200">
        <v>0.434</v>
      </c>
      <c r="I305" s="201"/>
      <c r="J305" s="197"/>
      <c r="K305" s="197"/>
      <c r="L305" s="202"/>
      <c r="M305" s="203"/>
      <c r="N305" s="204"/>
      <c r="O305" s="204"/>
      <c r="P305" s="204"/>
      <c r="Q305" s="204"/>
      <c r="R305" s="204"/>
      <c r="S305" s="204"/>
      <c r="T305" s="205"/>
      <c r="AT305" s="206" t="s">
        <v>140</v>
      </c>
      <c r="AU305" s="206" t="s">
        <v>80</v>
      </c>
      <c r="AV305" s="12" t="s">
        <v>80</v>
      </c>
      <c r="AW305" s="12" t="s">
        <v>32</v>
      </c>
      <c r="AX305" s="12" t="s">
        <v>70</v>
      </c>
      <c r="AY305" s="206" t="s">
        <v>132</v>
      </c>
    </row>
    <row r="306" spans="2:65" s="12" customFormat="1">
      <c r="B306" s="196"/>
      <c r="C306" s="197"/>
      <c r="D306" s="187" t="s">
        <v>140</v>
      </c>
      <c r="E306" s="198" t="s">
        <v>1</v>
      </c>
      <c r="F306" s="199" t="s">
        <v>1191</v>
      </c>
      <c r="G306" s="197"/>
      <c r="H306" s="200">
        <v>0.82599999999999996</v>
      </c>
      <c r="I306" s="201"/>
      <c r="J306" s="197"/>
      <c r="K306" s="197"/>
      <c r="L306" s="202"/>
      <c r="M306" s="203"/>
      <c r="N306" s="204"/>
      <c r="O306" s="204"/>
      <c r="P306" s="204"/>
      <c r="Q306" s="204"/>
      <c r="R306" s="204"/>
      <c r="S306" s="204"/>
      <c r="T306" s="205"/>
      <c r="AT306" s="206" t="s">
        <v>140</v>
      </c>
      <c r="AU306" s="206" t="s">
        <v>80</v>
      </c>
      <c r="AV306" s="12" t="s">
        <v>80</v>
      </c>
      <c r="AW306" s="12" t="s">
        <v>32</v>
      </c>
      <c r="AX306" s="12" t="s">
        <v>70</v>
      </c>
      <c r="AY306" s="206" t="s">
        <v>132</v>
      </c>
    </row>
    <row r="307" spans="2:65" s="11" customFormat="1">
      <c r="B307" s="185"/>
      <c r="C307" s="186"/>
      <c r="D307" s="187" t="s">
        <v>140</v>
      </c>
      <c r="E307" s="188" t="s">
        <v>1</v>
      </c>
      <c r="F307" s="189" t="s">
        <v>1192</v>
      </c>
      <c r="G307" s="186"/>
      <c r="H307" s="188" t="s">
        <v>1</v>
      </c>
      <c r="I307" s="190"/>
      <c r="J307" s="186"/>
      <c r="K307" s="186"/>
      <c r="L307" s="191"/>
      <c r="M307" s="192"/>
      <c r="N307" s="193"/>
      <c r="O307" s="193"/>
      <c r="P307" s="193"/>
      <c r="Q307" s="193"/>
      <c r="R307" s="193"/>
      <c r="S307" s="193"/>
      <c r="T307" s="194"/>
      <c r="AT307" s="195" t="s">
        <v>140</v>
      </c>
      <c r="AU307" s="195" t="s">
        <v>80</v>
      </c>
      <c r="AV307" s="11" t="s">
        <v>78</v>
      </c>
      <c r="AW307" s="11" t="s">
        <v>32</v>
      </c>
      <c r="AX307" s="11" t="s">
        <v>70</v>
      </c>
      <c r="AY307" s="195" t="s">
        <v>132</v>
      </c>
    </row>
    <row r="308" spans="2:65" s="12" customFormat="1">
      <c r="B308" s="196"/>
      <c r="C308" s="197"/>
      <c r="D308" s="187" t="s">
        <v>140</v>
      </c>
      <c r="E308" s="198" t="s">
        <v>1</v>
      </c>
      <c r="F308" s="199" t="s">
        <v>1193</v>
      </c>
      <c r="G308" s="197"/>
      <c r="H308" s="200">
        <v>0.76800000000000002</v>
      </c>
      <c r="I308" s="201"/>
      <c r="J308" s="197"/>
      <c r="K308" s="197"/>
      <c r="L308" s="202"/>
      <c r="M308" s="203"/>
      <c r="N308" s="204"/>
      <c r="O308" s="204"/>
      <c r="P308" s="204"/>
      <c r="Q308" s="204"/>
      <c r="R308" s="204"/>
      <c r="S308" s="204"/>
      <c r="T308" s="205"/>
      <c r="AT308" s="206" t="s">
        <v>140</v>
      </c>
      <c r="AU308" s="206" t="s">
        <v>80</v>
      </c>
      <c r="AV308" s="12" t="s">
        <v>80</v>
      </c>
      <c r="AW308" s="12" t="s">
        <v>32</v>
      </c>
      <c r="AX308" s="12" t="s">
        <v>70</v>
      </c>
      <c r="AY308" s="206" t="s">
        <v>132</v>
      </c>
    </row>
    <row r="309" spans="2:65" s="12" customFormat="1">
      <c r="B309" s="196"/>
      <c r="C309" s="197"/>
      <c r="D309" s="187" t="s">
        <v>140</v>
      </c>
      <c r="E309" s="198" t="s">
        <v>1</v>
      </c>
      <c r="F309" s="199" t="s">
        <v>1194</v>
      </c>
      <c r="G309" s="197"/>
      <c r="H309" s="200">
        <v>0.96</v>
      </c>
      <c r="I309" s="201"/>
      <c r="J309" s="197"/>
      <c r="K309" s="197"/>
      <c r="L309" s="202"/>
      <c r="M309" s="203"/>
      <c r="N309" s="204"/>
      <c r="O309" s="204"/>
      <c r="P309" s="204"/>
      <c r="Q309" s="204"/>
      <c r="R309" s="204"/>
      <c r="S309" s="204"/>
      <c r="T309" s="205"/>
      <c r="AT309" s="206" t="s">
        <v>140</v>
      </c>
      <c r="AU309" s="206" t="s">
        <v>80</v>
      </c>
      <c r="AV309" s="12" t="s">
        <v>80</v>
      </c>
      <c r="AW309" s="12" t="s">
        <v>32</v>
      </c>
      <c r="AX309" s="12" t="s">
        <v>70</v>
      </c>
      <c r="AY309" s="206" t="s">
        <v>132</v>
      </c>
    </row>
    <row r="310" spans="2:65" s="12" customFormat="1">
      <c r="B310" s="196"/>
      <c r="C310" s="197"/>
      <c r="D310" s="187" t="s">
        <v>140</v>
      </c>
      <c r="E310" s="198" t="s">
        <v>1</v>
      </c>
      <c r="F310" s="199" t="s">
        <v>1195</v>
      </c>
      <c r="G310" s="197"/>
      <c r="H310" s="200">
        <v>0.14000000000000001</v>
      </c>
      <c r="I310" s="201"/>
      <c r="J310" s="197"/>
      <c r="K310" s="197"/>
      <c r="L310" s="202"/>
      <c r="M310" s="203"/>
      <c r="N310" s="204"/>
      <c r="O310" s="204"/>
      <c r="P310" s="204"/>
      <c r="Q310" s="204"/>
      <c r="R310" s="204"/>
      <c r="S310" s="204"/>
      <c r="T310" s="205"/>
      <c r="AT310" s="206" t="s">
        <v>140</v>
      </c>
      <c r="AU310" s="206" t="s">
        <v>80</v>
      </c>
      <c r="AV310" s="12" t="s">
        <v>80</v>
      </c>
      <c r="AW310" s="12" t="s">
        <v>32</v>
      </c>
      <c r="AX310" s="12" t="s">
        <v>70</v>
      </c>
      <c r="AY310" s="206" t="s">
        <v>132</v>
      </c>
    </row>
    <row r="311" spans="2:65" s="12" customFormat="1">
      <c r="B311" s="196"/>
      <c r="C311" s="197"/>
      <c r="D311" s="187" t="s">
        <v>140</v>
      </c>
      <c r="E311" s="198" t="s">
        <v>1</v>
      </c>
      <c r="F311" s="199" t="s">
        <v>1196</v>
      </c>
      <c r="G311" s="197"/>
      <c r="H311" s="200">
        <v>0.42</v>
      </c>
      <c r="I311" s="201"/>
      <c r="J311" s="197"/>
      <c r="K311" s="197"/>
      <c r="L311" s="202"/>
      <c r="M311" s="203"/>
      <c r="N311" s="204"/>
      <c r="O311" s="204"/>
      <c r="P311" s="204"/>
      <c r="Q311" s="204"/>
      <c r="R311" s="204"/>
      <c r="S311" s="204"/>
      <c r="T311" s="205"/>
      <c r="AT311" s="206" t="s">
        <v>140</v>
      </c>
      <c r="AU311" s="206" t="s">
        <v>80</v>
      </c>
      <c r="AV311" s="12" t="s">
        <v>80</v>
      </c>
      <c r="AW311" s="12" t="s">
        <v>32</v>
      </c>
      <c r="AX311" s="12" t="s">
        <v>70</v>
      </c>
      <c r="AY311" s="206" t="s">
        <v>132</v>
      </c>
    </row>
    <row r="312" spans="2:65" s="12" customFormat="1">
      <c r="B312" s="196"/>
      <c r="C312" s="197"/>
      <c r="D312" s="187" t="s">
        <v>140</v>
      </c>
      <c r="E312" s="198" t="s">
        <v>1</v>
      </c>
      <c r="F312" s="199" t="s">
        <v>1197</v>
      </c>
      <c r="G312" s="197"/>
      <c r="H312" s="200">
        <v>0.28000000000000003</v>
      </c>
      <c r="I312" s="201"/>
      <c r="J312" s="197"/>
      <c r="K312" s="197"/>
      <c r="L312" s="202"/>
      <c r="M312" s="203"/>
      <c r="N312" s="204"/>
      <c r="O312" s="204"/>
      <c r="P312" s="204"/>
      <c r="Q312" s="204"/>
      <c r="R312" s="204"/>
      <c r="S312" s="204"/>
      <c r="T312" s="205"/>
      <c r="AT312" s="206" t="s">
        <v>140</v>
      </c>
      <c r="AU312" s="206" t="s">
        <v>80</v>
      </c>
      <c r="AV312" s="12" t="s">
        <v>80</v>
      </c>
      <c r="AW312" s="12" t="s">
        <v>32</v>
      </c>
      <c r="AX312" s="12" t="s">
        <v>70</v>
      </c>
      <c r="AY312" s="206" t="s">
        <v>132</v>
      </c>
    </row>
    <row r="313" spans="2:65" s="12" customFormat="1">
      <c r="B313" s="196"/>
      <c r="C313" s="197"/>
      <c r="D313" s="187" t="s">
        <v>140</v>
      </c>
      <c r="E313" s="198" t="s">
        <v>1</v>
      </c>
      <c r="F313" s="199" t="s">
        <v>1198</v>
      </c>
      <c r="G313" s="197"/>
      <c r="H313" s="200">
        <v>0.28000000000000003</v>
      </c>
      <c r="I313" s="201"/>
      <c r="J313" s="197"/>
      <c r="K313" s="197"/>
      <c r="L313" s="202"/>
      <c r="M313" s="203"/>
      <c r="N313" s="204"/>
      <c r="O313" s="204"/>
      <c r="P313" s="204"/>
      <c r="Q313" s="204"/>
      <c r="R313" s="204"/>
      <c r="S313" s="204"/>
      <c r="T313" s="205"/>
      <c r="AT313" s="206" t="s">
        <v>140</v>
      </c>
      <c r="AU313" s="206" t="s">
        <v>80</v>
      </c>
      <c r="AV313" s="12" t="s">
        <v>80</v>
      </c>
      <c r="AW313" s="12" t="s">
        <v>32</v>
      </c>
      <c r="AX313" s="12" t="s">
        <v>70</v>
      </c>
      <c r="AY313" s="206" t="s">
        <v>132</v>
      </c>
    </row>
    <row r="314" spans="2:65" s="13" customFormat="1">
      <c r="B314" s="207"/>
      <c r="C314" s="208"/>
      <c r="D314" s="187" t="s">
        <v>140</v>
      </c>
      <c r="E314" s="209" t="s">
        <v>1</v>
      </c>
      <c r="F314" s="210" t="s">
        <v>143</v>
      </c>
      <c r="G314" s="208"/>
      <c r="H314" s="211">
        <v>10.944000000000001</v>
      </c>
      <c r="I314" s="212"/>
      <c r="J314" s="208"/>
      <c r="K314" s="208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140</v>
      </c>
      <c r="AU314" s="217" t="s">
        <v>80</v>
      </c>
      <c r="AV314" s="13" t="s">
        <v>138</v>
      </c>
      <c r="AW314" s="13" t="s">
        <v>32</v>
      </c>
      <c r="AX314" s="13" t="s">
        <v>78</v>
      </c>
      <c r="AY314" s="217" t="s">
        <v>132</v>
      </c>
    </row>
    <row r="315" spans="2:65" s="10" customFormat="1" ht="22.95" customHeight="1">
      <c r="B315" s="157"/>
      <c r="C315" s="158"/>
      <c r="D315" s="159" t="s">
        <v>69</v>
      </c>
      <c r="E315" s="171" t="s">
        <v>638</v>
      </c>
      <c r="F315" s="171" t="s">
        <v>1415</v>
      </c>
      <c r="G315" s="158"/>
      <c r="H315" s="158"/>
      <c r="I315" s="161"/>
      <c r="J315" s="172">
        <f>BK315</f>
        <v>0</v>
      </c>
      <c r="K315" s="158"/>
      <c r="L315" s="163"/>
      <c r="M315" s="164"/>
      <c r="N315" s="165"/>
      <c r="O315" s="165"/>
      <c r="P315" s="166">
        <f>SUM(P316:P322)</f>
        <v>0</v>
      </c>
      <c r="Q315" s="165"/>
      <c r="R315" s="166">
        <f>SUM(R316:R322)</f>
        <v>0</v>
      </c>
      <c r="S315" s="165"/>
      <c r="T315" s="167">
        <f>SUM(T316:T322)</f>
        <v>0</v>
      </c>
      <c r="AR315" s="168" t="s">
        <v>78</v>
      </c>
      <c r="AT315" s="169" t="s">
        <v>69</v>
      </c>
      <c r="AU315" s="169" t="s">
        <v>78</v>
      </c>
      <c r="AY315" s="168" t="s">
        <v>132</v>
      </c>
      <c r="BK315" s="170">
        <f>SUM(BK316:BK322)</f>
        <v>0</v>
      </c>
    </row>
    <row r="316" spans="2:65" s="1" customFormat="1" ht="16.5" customHeight="1">
      <c r="B316" s="33"/>
      <c r="C316" s="173" t="s">
        <v>405</v>
      </c>
      <c r="D316" s="173" t="s">
        <v>133</v>
      </c>
      <c r="E316" s="174" t="s">
        <v>1199</v>
      </c>
      <c r="F316" s="175" t="s">
        <v>1200</v>
      </c>
      <c r="G316" s="176" t="s">
        <v>642</v>
      </c>
      <c r="H316" s="177">
        <v>44.94</v>
      </c>
      <c r="I316" s="178"/>
      <c r="J316" s="179">
        <f>ROUND(I316*H316,2)</f>
        <v>0</v>
      </c>
      <c r="K316" s="175" t="s">
        <v>137</v>
      </c>
      <c r="L316" s="37"/>
      <c r="M316" s="180" t="s">
        <v>1</v>
      </c>
      <c r="N316" s="181" t="s">
        <v>41</v>
      </c>
      <c r="O316" s="59"/>
      <c r="P316" s="182">
        <f>O316*H316</f>
        <v>0</v>
      </c>
      <c r="Q316" s="182">
        <v>0</v>
      </c>
      <c r="R316" s="182">
        <f>Q316*H316</f>
        <v>0</v>
      </c>
      <c r="S316" s="182">
        <v>0</v>
      </c>
      <c r="T316" s="183">
        <f>S316*H316</f>
        <v>0</v>
      </c>
      <c r="AR316" s="16" t="s">
        <v>138</v>
      </c>
      <c r="AT316" s="16" t="s">
        <v>133</v>
      </c>
      <c r="AU316" s="16" t="s">
        <v>80</v>
      </c>
      <c r="AY316" s="16" t="s">
        <v>132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6" t="s">
        <v>78</v>
      </c>
      <c r="BK316" s="184">
        <f>ROUND(I316*H316,2)</f>
        <v>0</v>
      </c>
      <c r="BL316" s="16" t="s">
        <v>138</v>
      </c>
      <c r="BM316" s="16" t="s">
        <v>1201</v>
      </c>
    </row>
    <row r="317" spans="2:65" s="1" customFormat="1" ht="16.5" customHeight="1">
      <c r="B317" s="33"/>
      <c r="C317" s="173" t="s">
        <v>410</v>
      </c>
      <c r="D317" s="173" t="s">
        <v>133</v>
      </c>
      <c r="E317" s="174" t="s">
        <v>1202</v>
      </c>
      <c r="F317" s="175" t="s">
        <v>1203</v>
      </c>
      <c r="G317" s="176" t="s">
        <v>642</v>
      </c>
      <c r="H317" s="177">
        <v>89.88</v>
      </c>
      <c r="I317" s="178"/>
      <c r="J317" s="179">
        <f>ROUND(I317*H317,2)</f>
        <v>0</v>
      </c>
      <c r="K317" s="175" t="s">
        <v>137</v>
      </c>
      <c r="L317" s="37"/>
      <c r="M317" s="180" t="s">
        <v>1</v>
      </c>
      <c r="N317" s="181" t="s">
        <v>41</v>
      </c>
      <c r="O317" s="59"/>
      <c r="P317" s="182">
        <f>O317*H317</f>
        <v>0</v>
      </c>
      <c r="Q317" s="182">
        <v>0</v>
      </c>
      <c r="R317" s="182">
        <f>Q317*H317</f>
        <v>0</v>
      </c>
      <c r="S317" s="182">
        <v>0</v>
      </c>
      <c r="T317" s="183">
        <f>S317*H317</f>
        <v>0</v>
      </c>
      <c r="AR317" s="16" t="s">
        <v>138</v>
      </c>
      <c r="AT317" s="16" t="s">
        <v>133</v>
      </c>
      <c r="AU317" s="16" t="s">
        <v>80</v>
      </c>
      <c r="AY317" s="16" t="s">
        <v>132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6" t="s">
        <v>78</v>
      </c>
      <c r="BK317" s="184">
        <f>ROUND(I317*H317,2)</f>
        <v>0</v>
      </c>
      <c r="BL317" s="16" t="s">
        <v>138</v>
      </c>
      <c r="BM317" s="16" t="s">
        <v>1204</v>
      </c>
    </row>
    <row r="318" spans="2:65" s="12" customFormat="1">
      <c r="B318" s="196"/>
      <c r="C318" s="197"/>
      <c r="D318" s="187" t="s">
        <v>140</v>
      </c>
      <c r="E318" s="197"/>
      <c r="F318" s="199" t="s">
        <v>1205</v>
      </c>
      <c r="G318" s="197"/>
      <c r="H318" s="200">
        <v>89.88</v>
      </c>
      <c r="I318" s="201"/>
      <c r="J318" s="197"/>
      <c r="K318" s="197"/>
      <c r="L318" s="202"/>
      <c r="M318" s="203"/>
      <c r="N318" s="204"/>
      <c r="O318" s="204"/>
      <c r="P318" s="204"/>
      <c r="Q318" s="204"/>
      <c r="R318" s="204"/>
      <c r="S318" s="204"/>
      <c r="T318" s="205"/>
      <c r="AT318" s="206" t="s">
        <v>140</v>
      </c>
      <c r="AU318" s="206" t="s">
        <v>80</v>
      </c>
      <c r="AV318" s="12" t="s">
        <v>80</v>
      </c>
      <c r="AW318" s="12" t="s">
        <v>4</v>
      </c>
      <c r="AX318" s="12" t="s">
        <v>78</v>
      </c>
      <c r="AY318" s="206" t="s">
        <v>132</v>
      </c>
    </row>
    <row r="319" spans="2:65" s="1" customFormat="1" ht="16.5" customHeight="1">
      <c r="B319" s="33"/>
      <c r="C319" s="173" t="s">
        <v>415</v>
      </c>
      <c r="D319" s="173" t="s">
        <v>133</v>
      </c>
      <c r="E319" s="174" t="s">
        <v>645</v>
      </c>
      <c r="F319" s="175" t="s">
        <v>646</v>
      </c>
      <c r="G319" s="176" t="s">
        <v>642</v>
      </c>
      <c r="H319" s="177">
        <v>44.94</v>
      </c>
      <c r="I319" s="178"/>
      <c r="J319" s="179">
        <f>ROUND(I319*H319,2)</f>
        <v>0</v>
      </c>
      <c r="K319" s="175" t="s">
        <v>137</v>
      </c>
      <c r="L319" s="37"/>
      <c r="M319" s="180" t="s">
        <v>1</v>
      </c>
      <c r="N319" s="181" t="s">
        <v>41</v>
      </c>
      <c r="O319" s="59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AR319" s="16" t="s">
        <v>138</v>
      </c>
      <c r="AT319" s="16" t="s">
        <v>133</v>
      </c>
      <c r="AU319" s="16" t="s">
        <v>80</v>
      </c>
      <c r="AY319" s="16" t="s">
        <v>132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6" t="s">
        <v>78</v>
      </c>
      <c r="BK319" s="184">
        <f>ROUND(I319*H319,2)</f>
        <v>0</v>
      </c>
      <c r="BL319" s="16" t="s">
        <v>138</v>
      </c>
      <c r="BM319" s="16" t="s">
        <v>1206</v>
      </c>
    </row>
    <row r="320" spans="2:65" s="1" customFormat="1" ht="16.5" customHeight="1">
      <c r="B320" s="33"/>
      <c r="C320" s="173" t="s">
        <v>420</v>
      </c>
      <c r="D320" s="173" t="s">
        <v>133</v>
      </c>
      <c r="E320" s="174" t="s">
        <v>649</v>
      </c>
      <c r="F320" s="175" t="s">
        <v>650</v>
      </c>
      <c r="G320" s="176" t="s">
        <v>642</v>
      </c>
      <c r="H320" s="177">
        <v>629.16</v>
      </c>
      <c r="I320" s="178"/>
      <c r="J320" s="179">
        <f>ROUND(I320*H320,2)</f>
        <v>0</v>
      </c>
      <c r="K320" s="175" t="s">
        <v>137</v>
      </c>
      <c r="L320" s="37"/>
      <c r="M320" s="180" t="s">
        <v>1</v>
      </c>
      <c r="N320" s="181" t="s">
        <v>41</v>
      </c>
      <c r="O320" s="59"/>
      <c r="P320" s="182">
        <f>O320*H320</f>
        <v>0</v>
      </c>
      <c r="Q320" s="182">
        <v>0</v>
      </c>
      <c r="R320" s="182">
        <f>Q320*H320</f>
        <v>0</v>
      </c>
      <c r="S320" s="182">
        <v>0</v>
      </c>
      <c r="T320" s="183">
        <f>S320*H320</f>
        <v>0</v>
      </c>
      <c r="AR320" s="16" t="s">
        <v>138</v>
      </c>
      <c r="AT320" s="16" t="s">
        <v>133</v>
      </c>
      <c r="AU320" s="16" t="s">
        <v>80</v>
      </c>
      <c r="AY320" s="16" t="s">
        <v>132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6" t="s">
        <v>78</v>
      </c>
      <c r="BK320" s="184">
        <f>ROUND(I320*H320,2)</f>
        <v>0</v>
      </c>
      <c r="BL320" s="16" t="s">
        <v>138</v>
      </c>
      <c r="BM320" s="16" t="s">
        <v>1207</v>
      </c>
    </row>
    <row r="321" spans="2:65" s="12" customFormat="1">
      <c r="B321" s="196"/>
      <c r="C321" s="197"/>
      <c r="D321" s="187" t="s">
        <v>140</v>
      </c>
      <c r="E321" s="197"/>
      <c r="F321" s="199" t="s">
        <v>1208</v>
      </c>
      <c r="G321" s="197"/>
      <c r="H321" s="200">
        <v>629.16</v>
      </c>
      <c r="I321" s="201"/>
      <c r="J321" s="197"/>
      <c r="K321" s="197"/>
      <c r="L321" s="202"/>
      <c r="M321" s="203"/>
      <c r="N321" s="204"/>
      <c r="O321" s="204"/>
      <c r="P321" s="204"/>
      <c r="Q321" s="204"/>
      <c r="R321" s="204"/>
      <c r="S321" s="204"/>
      <c r="T321" s="205"/>
      <c r="AT321" s="206" t="s">
        <v>140</v>
      </c>
      <c r="AU321" s="206" t="s">
        <v>80</v>
      </c>
      <c r="AV321" s="12" t="s">
        <v>80</v>
      </c>
      <c r="AW321" s="12" t="s">
        <v>4</v>
      </c>
      <c r="AX321" s="12" t="s">
        <v>78</v>
      </c>
      <c r="AY321" s="206" t="s">
        <v>132</v>
      </c>
    </row>
    <row r="322" spans="2:65" s="1" customFormat="1" ht="16.5" customHeight="1">
      <c r="B322" s="33"/>
      <c r="C322" s="173" t="s">
        <v>429</v>
      </c>
      <c r="D322" s="173" t="s">
        <v>133</v>
      </c>
      <c r="E322" s="174" t="s">
        <v>654</v>
      </c>
      <c r="F322" s="175" t="s">
        <v>655</v>
      </c>
      <c r="G322" s="176" t="s">
        <v>642</v>
      </c>
      <c r="H322" s="177">
        <v>44.94</v>
      </c>
      <c r="I322" s="178"/>
      <c r="J322" s="179">
        <f>ROUND(I322*H322,2)</f>
        <v>0</v>
      </c>
      <c r="K322" s="175" t="s">
        <v>1</v>
      </c>
      <c r="L322" s="37"/>
      <c r="M322" s="180" t="s">
        <v>1</v>
      </c>
      <c r="N322" s="181" t="s">
        <v>41</v>
      </c>
      <c r="O322" s="59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AR322" s="16" t="s">
        <v>138</v>
      </c>
      <c r="AT322" s="16" t="s">
        <v>133</v>
      </c>
      <c r="AU322" s="16" t="s">
        <v>80</v>
      </c>
      <c r="AY322" s="16" t="s">
        <v>132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6" t="s">
        <v>78</v>
      </c>
      <c r="BK322" s="184">
        <f>ROUND(I322*H322,2)</f>
        <v>0</v>
      </c>
      <c r="BL322" s="16" t="s">
        <v>138</v>
      </c>
      <c r="BM322" s="16" t="s">
        <v>1209</v>
      </c>
    </row>
    <row r="323" spans="2:65" s="10" customFormat="1" ht="22.95" customHeight="1">
      <c r="B323" s="157"/>
      <c r="C323" s="158"/>
      <c r="D323" s="159" t="s">
        <v>69</v>
      </c>
      <c r="E323" s="171" t="s">
        <v>657</v>
      </c>
      <c r="F323" s="171" t="s">
        <v>1416</v>
      </c>
      <c r="G323" s="158"/>
      <c r="H323" s="158"/>
      <c r="I323" s="161"/>
      <c r="J323" s="172">
        <f>BK323</f>
        <v>0</v>
      </c>
      <c r="K323" s="158"/>
      <c r="L323" s="163"/>
      <c r="M323" s="164"/>
      <c r="N323" s="165"/>
      <c r="O323" s="165"/>
      <c r="P323" s="166">
        <f>P324</f>
        <v>0</v>
      </c>
      <c r="Q323" s="165"/>
      <c r="R323" s="166">
        <f>R324</f>
        <v>0</v>
      </c>
      <c r="S323" s="165"/>
      <c r="T323" s="167">
        <f>T324</f>
        <v>0</v>
      </c>
      <c r="AR323" s="168" t="s">
        <v>78</v>
      </c>
      <c r="AT323" s="169" t="s">
        <v>69</v>
      </c>
      <c r="AU323" s="169" t="s">
        <v>78</v>
      </c>
      <c r="AY323" s="168" t="s">
        <v>132</v>
      </c>
      <c r="BK323" s="170">
        <f>BK324</f>
        <v>0</v>
      </c>
    </row>
    <row r="324" spans="2:65" s="1" customFormat="1" ht="16.5" customHeight="1">
      <c r="B324" s="33"/>
      <c r="C324" s="173" t="s">
        <v>435</v>
      </c>
      <c r="D324" s="173" t="s">
        <v>133</v>
      </c>
      <c r="E324" s="174" t="s">
        <v>1210</v>
      </c>
      <c r="F324" s="175" t="s">
        <v>1211</v>
      </c>
      <c r="G324" s="176" t="s">
        <v>642</v>
      </c>
      <c r="H324" s="177">
        <v>23.684999999999999</v>
      </c>
      <c r="I324" s="178"/>
      <c r="J324" s="179">
        <f>ROUND(I324*H324,2)</f>
        <v>0</v>
      </c>
      <c r="K324" s="175" t="s">
        <v>137</v>
      </c>
      <c r="L324" s="37"/>
      <c r="M324" s="180" t="s">
        <v>1</v>
      </c>
      <c r="N324" s="181" t="s">
        <v>41</v>
      </c>
      <c r="O324" s="59"/>
      <c r="P324" s="182">
        <f>O324*H324</f>
        <v>0</v>
      </c>
      <c r="Q324" s="182">
        <v>0</v>
      </c>
      <c r="R324" s="182">
        <f>Q324*H324</f>
        <v>0</v>
      </c>
      <c r="S324" s="182">
        <v>0</v>
      </c>
      <c r="T324" s="183">
        <f>S324*H324</f>
        <v>0</v>
      </c>
      <c r="AR324" s="16" t="s">
        <v>138</v>
      </c>
      <c r="AT324" s="16" t="s">
        <v>133</v>
      </c>
      <c r="AU324" s="16" t="s">
        <v>80</v>
      </c>
      <c r="AY324" s="16" t="s">
        <v>132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6" t="s">
        <v>78</v>
      </c>
      <c r="BK324" s="184">
        <f>ROUND(I324*H324,2)</f>
        <v>0</v>
      </c>
      <c r="BL324" s="16" t="s">
        <v>138</v>
      </c>
      <c r="BM324" s="16" t="s">
        <v>1212</v>
      </c>
    </row>
    <row r="325" spans="2:65" s="10" customFormat="1" ht="25.95" customHeight="1">
      <c r="B325" s="157"/>
      <c r="C325" s="158"/>
      <c r="D325" s="159" t="s">
        <v>69</v>
      </c>
      <c r="E325" s="160" t="s">
        <v>662</v>
      </c>
      <c r="F325" s="160" t="s">
        <v>663</v>
      </c>
      <c r="G325" s="158"/>
      <c r="H325" s="158"/>
      <c r="I325" s="161"/>
      <c r="J325" s="162">
        <f>BK325</f>
        <v>0</v>
      </c>
      <c r="K325" s="158"/>
      <c r="L325" s="163"/>
      <c r="M325" s="164"/>
      <c r="N325" s="165"/>
      <c r="O325" s="165"/>
      <c r="P325" s="166">
        <f>P326+P353+P428+P437+P477+P492</f>
        <v>0</v>
      </c>
      <c r="Q325" s="165"/>
      <c r="R325" s="166">
        <f>R326+R353+R428+R437+R477+R492</f>
        <v>2.3571376000000002</v>
      </c>
      <c r="S325" s="165"/>
      <c r="T325" s="167">
        <f>T326+T353+T428+T437+T477+T492</f>
        <v>0.1923339</v>
      </c>
      <c r="AR325" s="168" t="s">
        <v>80</v>
      </c>
      <c r="AT325" s="169" t="s">
        <v>69</v>
      </c>
      <c r="AU325" s="169" t="s">
        <v>70</v>
      </c>
      <c r="AY325" s="168" t="s">
        <v>132</v>
      </c>
      <c r="BK325" s="170">
        <f>BK326+BK353+BK428+BK437+BK477+BK492</f>
        <v>0</v>
      </c>
    </row>
    <row r="326" spans="2:65" s="10" customFormat="1" ht="22.95" customHeight="1">
      <c r="B326" s="157"/>
      <c r="C326" s="158"/>
      <c r="D326" s="159" t="s">
        <v>69</v>
      </c>
      <c r="E326" s="171" t="s">
        <v>773</v>
      </c>
      <c r="F326" s="171" t="s">
        <v>1417</v>
      </c>
      <c r="G326" s="158"/>
      <c r="H326" s="158"/>
      <c r="I326" s="161"/>
      <c r="J326" s="172">
        <f>BK326</f>
        <v>0</v>
      </c>
      <c r="K326" s="158"/>
      <c r="L326" s="163"/>
      <c r="M326" s="164"/>
      <c r="N326" s="165"/>
      <c r="O326" s="165"/>
      <c r="P326" s="166">
        <f>SUM(P327:P352)</f>
        <v>0</v>
      </c>
      <c r="Q326" s="165"/>
      <c r="R326" s="166">
        <f>SUM(R327:R352)</f>
        <v>0.51321769999999989</v>
      </c>
      <c r="S326" s="165"/>
      <c r="T326" s="167">
        <f>SUM(T327:T352)</f>
        <v>0.1923339</v>
      </c>
      <c r="AR326" s="168" t="s">
        <v>80</v>
      </c>
      <c r="AT326" s="169" t="s">
        <v>69</v>
      </c>
      <c r="AU326" s="169" t="s">
        <v>78</v>
      </c>
      <c r="AY326" s="168" t="s">
        <v>132</v>
      </c>
      <c r="BK326" s="170">
        <f>SUM(BK327:BK352)</f>
        <v>0</v>
      </c>
    </row>
    <row r="327" spans="2:65" s="1" customFormat="1" ht="16.5" customHeight="1">
      <c r="B327" s="33"/>
      <c r="C327" s="173" t="s">
        <v>439</v>
      </c>
      <c r="D327" s="173" t="s">
        <v>133</v>
      </c>
      <c r="E327" s="174" t="s">
        <v>1213</v>
      </c>
      <c r="F327" s="175" t="s">
        <v>1214</v>
      </c>
      <c r="G327" s="176" t="s">
        <v>228</v>
      </c>
      <c r="H327" s="177">
        <v>115.17</v>
      </c>
      <c r="I327" s="178"/>
      <c r="J327" s="179">
        <f>ROUND(I327*H327,2)</f>
        <v>0</v>
      </c>
      <c r="K327" s="175" t="s">
        <v>137</v>
      </c>
      <c r="L327" s="37"/>
      <c r="M327" s="180" t="s">
        <v>1</v>
      </c>
      <c r="N327" s="181" t="s">
        <v>41</v>
      </c>
      <c r="O327" s="59"/>
      <c r="P327" s="182">
        <f>O327*H327</f>
        <v>0</v>
      </c>
      <c r="Q327" s="182">
        <v>0</v>
      </c>
      <c r="R327" s="182">
        <f>Q327*H327</f>
        <v>0</v>
      </c>
      <c r="S327" s="182">
        <v>1.67E-3</v>
      </c>
      <c r="T327" s="183">
        <f>S327*H327</f>
        <v>0.1923339</v>
      </c>
      <c r="AR327" s="16" t="s">
        <v>248</v>
      </c>
      <c r="AT327" s="16" t="s">
        <v>133</v>
      </c>
      <c r="AU327" s="16" t="s">
        <v>80</v>
      </c>
      <c r="AY327" s="16" t="s">
        <v>132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6" t="s">
        <v>78</v>
      </c>
      <c r="BK327" s="184">
        <f>ROUND(I327*H327,2)</f>
        <v>0</v>
      </c>
      <c r="BL327" s="16" t="s">
        <v>248</v>
      </c>
      <c r="BM327" s="16" t="s">
        <v>1215</v>
      </c>
    </row>
    <row r="328" spans="2:65" s="11" customFormat="1">
      <c r="B328" s="185"/>
      <c r="C328" s="186"/>
      <c r="D328" s="187" t="s">
        <v>140</v>
      </c>
      <c r="E328" s="188" t="s">
        <v>1</v>
      </c>
      <c r="F328" s="189" t="s">
        <v>166</v>
      </c>
      <c r="G328" s="186"/>
      <c r="H328" s="188" t="s">
        <v>1</v>
      </c>
      <c r="I328" s="190"/>
      <c r="J328" s="186"/>
      <c r="K328" s="186"/>
      <c r="L328" s="191"/>
      <c r="M328" s="192"/>
      <c r="N328" s="193"/>
      <c r="O328" s="193"/>
      <c r="P328" s="193"/>
      <c r="Q328" s="193"/>
      <c r="R328" s="193"/>
      <c r="S328" s="193"/>
      <c r="T328" s="194"/>
      <c r="AT328" s="195" t="s">
        <v>140</v>
      </c>
      <c r="AU328" s="195" t="s">
        <v>80</v>
      </c>
      <c r="AV328" s="11" t="s">
        <v>78</v>
      </c>
      <c r="AW328" s="11" t="s">
        <v>32</v>
      </c>
      <c r="AX328" s="11" t="s">
        <v>70</v>
      </c>
      <c r="AY328" s="195" t="s">
        <v>132</v>
      </c>
    </row>
    <row r="329" spans="2:65" s="12" customFormat="1">
      <c r="B329" s="196"/>
      <c r="C329" s="197"/>
      <c r="D329" s="187" t="s">
        <v>140</v>
      </c>
      <c r="E329" s="198" t="s">
        <v>1</v>
      </c>
      <c r="F329" s="199" t="s">
        <v>1216</v>
      </c>
      <c r="G329" s="197"/>
      <c r="H329" s="200">
        <v>39.200000000000003</v>
      </c>
      <c r="I329" s="201"/>
      <c r="J329" s="197"/>
      <c r="K329" s="197"/>
      <c r="L329" s="202"/>
      <c r="M329" s="203"/>
      <c r="N329" s="204"/>
      <c r="O329" s="204"/>
      <c r="P329" s="204"/>
      <c r="Q329" s="204"/>
      <c r="R329" s="204"/>
      <c r="S329" s="204"/>
      <c r="T329" s="205"/>
      <c r="AT329" s="206" t="s">
        <v>140</v>
      </c>
      <c r="AU329" s="206" t="s">
        <v>80</v>
      </c>
      <c r="AV329" s="12" t="s">
        <v>80</v>
      </c>
      <c r="AW329" s="12" t="s">
        <v>32</v>
      </c>
      <c r="AX329" s="12" t="s">
        <v>70</v>
      </c>
      <c r="AY329" s="206" t="s">
        <v>132</v>
      </c>
    </row>
    <row r="330" spans="2:65" s="12" customFormat="1">
      <c r="B330" s="196"/>
      <c r="C330" s="197"/>
      <c r="D330" s="187" t="s">
        <v>140</v>
      </c>
      <c r="E330" s="198" t="s">
        <v>1</v>
      </c>
      <c r="F330" s="199" t="s">
        <v>1217</v>
      </c>
      <c r="G330" s="197"/>
      <c r="H330" s="200">
        <v>3.77</v>
      </c>
      <c r="I330" s="201"/>
      <c r="J330" s="197"/>
      <c r="K330" s="197"/>
      <c r="L330" s="202"/>
      <c r="M330" s="203"/>
      <c r="N330" s="204"/>
      <c r="O330" s="204"/>
      <c r="P330" s="204"/>
      <c r="Q330" s="204"/>
      <c r="R330" s="204"/>
      <c r="S330" s="204"/>
      <c r="T330" s="205"/>
      <c r="AT330" s="206" t="s">
        <v>140</v>
      </c>
      <c r="AU330" s="206" t="s">
        <v>80</v>
      </c>
      <c r="AV330" s="12" t="s">
        <v>80</v>
      </c>
      <c r="AW330" s="12" t="s">
        <v>32</v>
      </c>
      <c r="AX330" s="12" t="s">
        <v>70</v>
      </c>
      <c r="AY330" s="206" t="s">
        <v>132</v>
      </c>
    </row>
    <row r="331" spans="2:65" s="11" customFormat="1">
      <c r="B331" s="185"/>
      <c r="C331" s="186"/>
      <c r="D331" s="187" t="s">
        <v>140</v>
      </c>
      <c r="E331" s="188" t="s">
        <v>1</v>
      </c>
      <c r="F331" s="189" t="s">
        <v>236</v>
      </c>
      <c r="G331" s="186"/>
      <c r="H331" s="188" t="s">
        <v>1</v>
      </c>
      <c r="I331" s="190"/>
      <c r="J331" s="186"/>
      <c r="K331" s="186"/>
      <c r="L331" s="191"/>
      <c r="M331" s="192"/>
      <c r="N331" s="193"/>
      <c r="O331" s="193"/>
      <c r="P331" s="193"/>
      <c r="Q331" s="193"/>
      <c r="R331" s="193"/>
      <c r="S331" s="193"/>
      <c r="T331" s="194"/>
      <c r="AT331" s="195" t="s">
        <v>140</v>
      </c>
      <c r="AU331" s="195" t="s">
        <v>80</v>
      </c>
      <c r="AV331" s="11" t="s">
        <v>78</v>
      </c>
      <c r="AW331" s="11" t="s">
        <v>32</v>
      </c>
      <c r="AX331" s="11" t="s">
        <v>70</v>
      </c>
      <c r="AY331" s="195" t="s">
        <v>132</v>
      </c>
    </row>
    <row r="332" spans="2:65" s="12" customFormat="1">
      <c r="B332" s="196"/>
      <c r="C332" s="197"/>
      <c r="D332" s="187" t="s">
        <v>140</v>
      </c>
      <c r="E332" s="198" t="s">
        <v>1</v>
      </c>
      <c r="F332" s="199" t="s">
        <v>1218</v>
      </c>
      <c r="G332" s="197"/>
      <c r="H332" s="200">
        <v>50.4</v>
      </c>
      <c r="I332" s="201"/>
      <c r="J332" s="197"/>
      <c r="K332" s="197"/>
      <c r="L332" s="202"/>
      <c r="M332" s="203"/>
      <c r="N332" s="204"/>
      <c r="O332" s="204"/>
      <c r="P332" s="204"/>
      <c r="Q332" s="204"/>
      <c r="R332" s="204"/>
      <c r="S332" s="204"/>
      <c r="T332" s="205"/>
      <c r="AT332" s="206" t="s">
        <v>140</v>
      </c>
      <c r="AU332" s="206" t="s">
        <v>80</v>
      </c>
      <c r="AV332" s="12" t="s">
        <v>80</v>
      </c>
      <c r="AW332" s="12" t="s">
        <v>32</v>
      </c>
      <c r="AX332" s="12" t="s">
        <v>70</v>
      </c>
      <c r="AY332" s="206" t="s">
        <v>132</v>
      </c>
    </row>
    <row r="333" spans="2:65" s="11" customFormat="1">
      <c r="B333" s="185"/>
      <c r="C333" s="186"/>
      <c r="D333" s="187" t="s">
        <v>140</v>
      </c>
      <c r="E333" s="188" t="s">
        <v>1</v>
      </c>
      <c r="F333" s="189" t="s">
        <v>169</v>
      </c>
      <c r="G333" s="186"/>
      <c r="H333" s="188" t="s">
        <v>1</v>
      </c>
      <c r="I333" s="190"/>
      <c r="J333" s="186"/>
      <c r="K333" s="186"/>
      <c r="L333" s="191"/>
      <c r="M333" s="192"/>
      <c r="N333" s="193"/>
      <c r="O333" s="193"/>
      <c r="P333" s="193"/>
      <c r="Q333" s="193"/>
      <c r="R333" s="193"/>
      <c r="S333" s="193"/>
      <c r="T333" s="194"/>
      <c r="AT333" s="195" t="s">
        <v>140</v>
      </c>
      <c r="AU333" s="195" t="s">
        <v>80</v>
      </c>
      <c r="AV333" s="11" t="s">
        <v>78</v>
      </c>
      <c r="AW333" s="11" t="s">
        <v>32</v>
      </c>
      <c r="AX333" s="11" t="s">
        <v>70</v>
      </c>
      <c r="AY333" s="195" t="s">
        <v>132</v>
      </c>
    </row>
    <row r="334" spans="2:65" s="12" customFormat="1">
      <c r="B334" s="196"/>
      <c r="C334" s="197"/>
      <c r="D334" s="187" t="s">
        <v>140</v>
      </c>
      <c r="E334" s="198" t="s">
        <v>1</v>
      </c>
      <c r="F334" s="199" t="s">
        <v>1219</v>
      </c>
      <c r="G334" s="197"/>
      <c r="H334" s="200">
        <v>10.9</v>
      </c>
      <c r="I334" s="201"/>
      <c r="J334" s="197"/>
      <c r="K334" s="197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140</v>
      </c>
      <c r="AU334" s="206" t="s">
        <v>80</v>
      </c>
      <c r="AV334" s="12" t="s">
        <v>80</v>
      </c>
      <c r="AW334" s="12" t="s">
        <v>32</v>
      </c>
      <c r="AX334" s="12" t="s">
        <v>70</v>
      </c>
      <c r="AY334" s="206" t="s">
        <v>132</v>
      </c>
    </row>
    <row r="335" spans="2:65" s="11" customFormat="1">
      <c r="B335" s="185"/>
      <c r="C335" s="186"/>
      <c r="D335" s="187" t="s">
        <v>140</v>
      </c>
      <c r="E335" s="188" t="s">
        <v>1</v>
      </c>
      <c r="F335" s="189" t="s">
        <v>172</v>
      </c>
      <c r="G335" s="186"/>
      <c r="H335" s="188" t="s">
        <v>1</v>
      </c>
      <c r="I335" s="190"/>
      <c r="J335" s="186"/>
      <c r="K335" s="186"/>
      <c r="L335" s="191"/>
      <c r="M335" s="192"/>
      <c r="N335" s="193"/>
      <c r="O335" s="193"/>
      <c r="P335" s="193"/>
      <c r="Q335" s="193"/>
      <c r="R335" s="193"/>
      <c r="S335" s="193"/>
      <c r="T335" s="194"/>
      <c r="AT335" s="195" t="s">
        <v>140</v>
      </c>
      <c r="AU335" s="195" t="s">
        <v>80</v>
      </c>
      <c r="AV335" s="11" t="s">
        <v>78</v>
      </c>
      <c r="AW335" s="11" t="s">
        <v>32</v>
      </c>
      <c r="AX335" s="11" t="s">
        <v>70</v>
      </c>
      <c r="AY335" s="195" t="s">
        <v>132</v>
      </c>
    </row>
    <row r="336" spans="2:65" s="12" customFormat="1">
      <c r="B336" s="196"/>
      <c r="C336" s="197"/>
      <c r="D336" s="187" t="s">
        <v>140</v>
      </c>
      <c r="E336" s="198" t="s">
        <v>1</v>
      </c>
      <c r="F336" s="199" t="s">
        <v>1219</v>
      </c>
      <c r="G336" s="197"/>
      <c r="H336" s="200">
        <v>10.9</v>
      </c>
      <c r="I336" s="201"/>
      <c r="J336" s="197"/>
      <c r="K336" s="197"/>
      <c r="L336" s="202"/>
      <c r="M336" s="203"/>
      <c r="N336" s="204"/>
      <c r="O336" s="204"/>
      <c r="P336" s="204"/>
      <c r="Q336" s="204"/>
      <c r="R336" s="204"/>
      <c r="S336" s="204"/>
      <c r="T336" s="205"/>
      <c r="AT336" s="206" t="s">
        <v>140</v>
      </c>
      <c r="AU336" s="206" t="s">
        <v>80</v>
      </c>
      <c r="AV336" s="12" t="s">
        <v>80</v>
      </c>
      <c r="AW336" s="12" t="s">
        <v>32</v>
      </c>
      <c r="AX336" s="12" t="s">
        <v>70</v>
      </c>
      <c r="AY336" s="206" t="s">
        <v>132</v>
      </c>
    </row>
    <row r="337" spans="2:65" s="13" customFormat="1">
      <c r="B337" s="207"/>
      <c r="C337" s="208"/>
      <c r="D337" s="187" t="s">
        <v>140</v>
      </c>
      <c r="E337" s="209" t="s">
        <v>1</v>
      </c>
      <c r="F337" s="210" t="s">
        <v>143</v>
      </c>
      <c r="G337" s="208"/>
      <c r="H337" s="211">
        <v>115.17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140</v>
      </c>
      <c r="AU337" s="217" t="s">
        <v>80</v>
      </c>
      <c r="AV337" s="13" t="s">
        <v>138</v>
      </c>
      <c r="AW337" s="13" t="s">
        <v>32</v>
      </c>
      <c r="AX337" s="13" t="s">
        <v>78</v>
      </c>
      <c r="AY337" s="217" t="s">
        <v>132</v>
      </c>
    </row>
    <row r="338" spans="2:65" s="1" customFormat="1" ht="16.5" customHeight="1">
      <c r="B338" s="33"/>
      <c r="C338" s="173" t="s">
        <v>447</v>
      </c>
      <c r="D338" s="173" t="s">
        <v>133</v>
      </c>
      <c r="E338" s="174" t="s">
        <v>1220</v>
      </c>
      <c r="F338" s="175" t="s">
        <v>1221</v>
      </c>
      <c r="G338" s="176" t="s">
        <v>228</v>
      </c>
      <c r="H338" s="177">
        <v>139.44999999999999</v>
      </c>
      <c r="I338" s="178"/>
      <c r="J338" s="179">
        <f>ROUND(I338*H338,2)</f>
        <v>0</v>
      </c>
      <c r="K338" s="175" t="s">
        <v>137</v>
      </c>
      <c r="L338" s="37"/>
      <c r="M338" s="180" t="s">
        <v>1</v>
      </c>
      <c r="N338" s="181" t="s">
        <v>41</v>
      </c>
      <c r="O338" s="59"/>
      <c r="P338" s="182">
        <f>O338*H338</f>
        <v>0</v>
      </c>
      <c r="Q338" s="182">
        <v>3.5799999999999998E-3</v>
      </c>
      <c r="R338" s="182">
        <f>Q338*H338</f>
        <v>0.49923099999999992</v>
      </c>
      <c r="S338" s="182">
        <v>0</v>
      </c>
      <c r="T338" s="183">
        <f>S338*H338</f>
        <v>0</v>
      </c>
      <c r="AR338" s="16" t="s">
        <v>248</v>
      </c>
      <c r="AT338" s="16" t="s">
        <v>133</v>
      </c>
      <c r="AU338" s="16" t="s">
        <v>80</v>
      </c>
      <c r="AY338" s="16" t="s">
        <v>132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6" t="s">
        <v>78</v>
      </c>
      <c r="BK338" s="184">
        <f>ROUND(I338*H338,2)</f>
        <v>0</v>
      </c>
      <c r="BL338" s="16" t="s">
        <v>248</v>
      </c>
      <c r="BM338" s="16" t="s">
        <v>1222</v>
      </c>
    </row>
    <row r="339" spans="2:65" s="11" customFormat="1">
      <c r="B339" s="185"/>
      <c r="C339" s="186"/>
      <c r="D339" s="187" t="s">
        <v>140</v>
      </c>
      <c r="E339" s="188" t="s">
        <v>1</v>
      </c>
      <c r="F339" s="189" t="s">
        <v>166</v>
      </c>
      <c r="G339" s="186"/>
      <c r="H339" s="188" t="s">
        <v>1</v>
      </c>
      <c r="I339" s="190"/>
      <c r="J339" s="186"/>
      <c r="K339" s="186"/>
      <c r="L339" s="191"/>
      <c r="M339" s="192"/>
      <c r="N339" s="193"/>
      <c r="O339" s="193"/>
      <c r="P339" s="193"/>
      <c r="Q339" s="193"/>
      <c r="R339" s="193"/>
      <c r="S339" s="193"/>
      <c r="T339" s="194"/>
      <c r="AT339" s="195" t="s">
        <v>140</v>
      </c>
      <c r="AU339" s="195" t="s">
        <v>80</v>
      </c>
      <c r="AV339" s="11" t="s">
        <v>78</v>
      </c>
      <c r="AW339" s="11" t="s">
        <v>32</v>
      </c>
      <c r="AX339" s="11" t="s">
        <v>70</v>
      </c>
      <c r="AY339" s="195" t="s">
        <v>132</v>
      </c>
    </row>
    <row r="340" spans="2:65" s="12" customFormat="1">
      <c r="B340" s="196"/>
      <c r="C340" s="197"/>
      <c r="D340" s="187" t="s">
        <v>140</v>
      </c>
      <c r="E340" s="198" t="s">
        <v>1</v>
      </c>
      <c r="F340" s="199" t="s">
        <v>1223</v>
      </c>
      <c r="G340" s="197"/>
      <c r="H340" s="200">
        <v>54.75</v>
      </c>
      <c r="I340" s="201"/>
      <c r="J340" s="197"/>
      <c r="K340" s="197"/>
      <c r="L340" s="202"/>
      <c r="M340" s="203"/>
      <c r="N340" s="204"/>
      <c r="O340" s="204"/>
      <c r="P340" s="204"/>
      <c r="Q340" s="204"/>
      <c r="R340" s="204"/>
      <c r="S340" s="204"/>
      <c r="T340" s="205"/>
      <c r="AT340" s="206" t="s">
        <v>140</v>
      </c>
      <c r="AU340" s="206" t="s">
        <v>80</v>
      </c>
      <c r="AV340" s="12" t="s">
        <v>80</v>
      </c>
      <c r="AW340" s="12" t="s">
        <v>32</v>
      </c>
      <c r="AX340" s="12" t="s">
        <v>70</v>
      </c>
      <c r="AY340" s="206" t="s">
        <v>132</v>
      </c>
    </row>
    <row r="341" spans="2:65" s="11" customFormat="1">
      <c r="B341" s="185"/>
      <c r="C341" s="186"/>
      <c r="D341" s="187" t="s">
        <v>140</v>
      </c>
      <c r="E341" s="188" t="s">
        <v>1</v>
      </c>
      <c r="F341" s="189" t="s">
        <v>236</v>
      </c>
      <c r="G341" s="186"/>
      <c r="H341" s="188" t="s">
        <v>1</v>
      </c>
      <c r="I341" s="190"/>
      <c r="J341" s="186"/>
      <c r="K341" s="186"/>
      <c r="L341" s="191"/>
      <c r="M341" s="192"/>
      <c r="N341" s="193"/>
      <c r="O341" s="193"/>
      <c r="P341" s="193"/>
      <c r="Q341" s="193"/>
      <c r="R341" s="193"/>
      <c r="S341" s="193"/>
      <c r="T341" s="194"/>
      <c r="AT341" s="195" t="s">
        <v>140</v>
      </c>
      <c r="AU341" s="195" t="s">
        <v>80</v>
      </c>
      <c r="AV341" s="11" t="s">
        <v>78</v>
      </c>
      <c r="AW341" s="11" t="s">
        <v>32</v>
      </c>
      <c r="AX341" s="11" t="s">
        <v>70</v>
      </c>
      <c r="AY341" s="195" t="s">
        <v>132</v>
      </c>
    </row>
    <row r="342" spans="2:65" s="12" customFormat="1">
      <c r="B342" s="196"/>
      <c r="C342" s="197"/>
      <c r="D342" s="187" t="s">
        <v>140</v>
      </c>
      <c r="E342" s="198" t="s">
        <v>1</v>
      </c>
      <c r="F342" s="199" t="s">
        <v>1224</v>
      </c>
      <c r="G342" s="197"/>
      <c r="H342" s="200">
        <v>59.15</v>
      </c>
      <c r="I342" s="201"/>
      <c r="J342" s="197"/>
      <c r="K342" s="197"/>
      <c r="L342" s="202"/>
      <c r="M342" s="203"/>
      <c r="N342" s="204"/>
      <c r="O342" s="204"/>
      <c r="P342" s="204"/>
      <c r="Q342" s="204"/>
      <c r="R342" s="204"/>
      <c r="S342" s="204"/>
      <c r="T342" s="205"/>
      <c r="AT342" s="206" t="s">
        <v>140</v>
      </c>
      <c r="AU342" s="206" t="s">
        <v>80</v>
      </c>
      <c r="AV342" s="12" t="s">
        <v>80</v>
      </c>
      <c r="AW342" s="12" t="s">
        <v>32</v>
      </c>
      <c r="AX342" s="12" t="s">
        <v>70</v>
      </c>
      <c r="AY342" s="206" t="s">
        <v>132</v>
      </c>
    </row>
    <row r="343" spans="2:65" s="11" customFormat="1">
      <c r="B343" s="185"/>
      <c r="C343" s="186"/>
      <c r="D343" s="187" t="s">
        <v>140</v>
      </c>
      <c r="E343" s="188" t="s">
        <v>1</v>
      </c>
      <c r="F343" s="189" t="s">
        <v>169</v>
      </c>
      <c r="G343" s="186"/>
      <c r="H343" s="188" t="s">
        <v>1</v>
      </c>
      <c r="I343" s="190"/>
      <c r="J343" s="186"/>
      <c r="K343" s="186"/>
      <c r="L343" s="191"/>
      <c r="M343" s="192"/>
      <c r="N343" s="193"/>
      <c r="O343" s="193"/>
      <c r="P343" s="193"/>
      <c r="Q343" s="193"/>
      <c r="R343" s="193"/>
      <c r="S343" s="193"/>
      <c r="T343" s="194"/>
      <c r="AT343" s="195" t="s">
        <v>140</v>
      </c>
      <c r="AU343" s="195" t="s">
        <v>80</v>
      </c>
      <c r="AV343" s="11" t="s">
        <v>78</v>
      </c>
      <c r="AW343" s="11" t="s">
        <v>32</v>
      </c>
      <c r="AX343" s="11" t="s">
        <v>70</v>
      </c>
      <c r="AY343" s="195" t="s">
        <v>132</v>
      </c>
    </row>
    <row r="344" spans="2:65" s="12" customFormat="1">
      <c r="B344" s="196"/>
      <c r="C344" s="197"/>
      <c r="D344" s="187" t="s">
        <v>140</v>
      </c>
      <c r="E344" s="198" t="s">
        <v>1</v>
      </c>
      <c r="F344" s="199" t="s">
        <v>1225</v>
      </c>
      <c r="G344" s="197"/>
      <c r="H344" s="200">
        <v>12.15</v>
      </c>
      <c r="I344" s="201"/>
      <c r="J344" s="197"/>
      <c r="K344" s="197"/>
      <c r="L344" s="202"/>
      <c r="M344" s="203"/>
      <c r="N344" s="204"/>
      <c r="O344" s="204"/>
      <c r="P344" s="204"/>
      <c r="Q344" s="204"/>
      <c r="R344" s="204"/>
      <c r="S344" s="204"/>
      <c r="T344" s="205"/>
      <c r="AT344" s="206" t="s">
        <v>140</v>
      </c>
      <c r="AU344" s="206" t="s">
        <v>80</v>
      </c>
      <c r="AV344" s="12" t="s">
        <v>80</v>
      </c>
      <c r="AW344" s="12" t="s">
        <v>32</v>
      </c>
      <c r="AX344" s="12" t="s">
        <v>70</v>
      </c>
      <c r="AY344" s="206" t="s">
        <v>132</v>
      </c>
    </row>
    <row r="345" spans="2:65" s="11" customFormat="1">
      <c r="B345" s="185"/>
      <c r="C345" s="186"/>
      <c r="D345" s="187" t="s">
        <v>140</v>
      </c>
      <c r="E345" s="188" t="s">
        <v>1</v>
      </c>
      <c r="F345" s="189" t="s">
        <v>172</v>
      </c>
      <c r="G345" s="186"/>
      <c r="H345" s="188" t="s">
        <v>1</v>
      </c>
      <c r="I345" s="190"/>
      <c r="J345" s="186"/>
      <c r="K345" s="186"/>
      <c r="L345" s="191"/>
      <c r="M345" s="192"/>
      <c r="N345" s="193"/>
      <c r="O345" s="193"/>
      <c r="P345" s="193"/>
      <c r="Q345" s="193"/>
      <c r="R345" s="193"/>
      <c r="S345" s="193"/>
      <c r="T345" s="194"/>
      <c r="AT345" s="195" t="s">
        <v>140</v>
      </c>
      <c r="AU345" s="195" t="s">
        <v>80</v>
      </c>
      <c r="AV345" s="11" t="s">
        <v>78</v>
      </c>
      <c r="AW345" s="11" t="s">
        <v>32</v>
      </c>
      <c r="AX345" s="11" t="s">
        <v>70</v>
      </c>
      <c r="AY345" s="195" t="s">
        <v>132</v>
      </c>
    </row>
    <row r="346" spans="2:65" s="12" customFormat="1">
      <c r="B346" s="196"/>
      <c r="C346" s="197"/>
      <c r="D346" s="187" t="s">
        <v>140</v>
      </c>
      <c r="E346" s="198" t="s">
        <v>1</v>
      </c>
      <c r="F346" s="199" t="s">
        <v>1226</v>
      </c>
      <c r="G346" s="197"/>
      <c r="H346" s="200">
        <v>13.4</v>
      </c>
      <c r="I346" s="201"/>
      <c r="J346" s="197"/>
      <c r="K346" s="197"/>
      <c r="L346" s="202"/>
      <c r="M346" s="203"/>
      <c r="N346" s="204"/>
      <c r="O346" s="204"/>
      <c r="P346" s="204"/>
      <c r="Q346" s="204"/>
      <c r="R346" s="204"/>
      <c r="S346" s="204"/>
      <c r="T346" s="205"/>
      <c r="AT346" s="206" t="s">
        <v>140</v>
      </c>
      <c r="AU346" s="206" t="s">
        <v>80</v>
      </c>
      <c r="AV346" s="12" t="s">
        <v>80</v>
      </c>
      <c r="AW346" s="12" t="s">
        <v>32</v>
      </c>
      <c r="AX346" s="12" t="s">
        <v>70</v>
      </c>
      <c r="AY346" s="206" t="s">
        <v>132</v>
      </c>
    </row>
    <row r="347" spans="2:65" s="13" customFormat="1">
      <c r="B347" s="207"/>
      <c r="C347" s="208"/>
      <c r="D347" s="187" t="s">
        <v>140</v>
      </c>
      <c r="E347" s="209" t="s">
        <v>1</v>
      </c>
      <c r="F347" s="210" t="s">
        <v>143</v>
      </c>
      <c r="G347" s="208"/>
      <c r="H347" s="211">
        <v>139.44999999999999</v>
      </c>
      <c r="I347" s="212"/>
      <c r="J347" s="208"/>
      <c r="K347" s="208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140</v>
      </c>
      <c r="AU347" s="217" t="s">
        <v>80</v>
      </c>
      <c r="AV347" s="13" t="s">
        <v>138</v>
      </c>
      <c r="AW347" s="13" t="s">
        <v>32</v>
      </c>
      <c r="AX347" s="13" t="s">
        <v>78</v>
      </c>
      <c r="AY347" s="217" t="s">
        <v>132</v>
      </c>
    </row>
    <row r="348" spans="2:65" s="1" customFormat="1" ht="16.5" customHeight="1">
      <c r="B348" s="33"/>
      <c r="C348" s="173" t="s">
        <v>452</v>
      </c>
      <c r="D348" s="173" t="s">
        <v>133</v>
      </c>
      <c r="E348" s="174" t="s">
        <v>1227</v>
      </c>
      <c r="F348" s="175" t="s">
        <v>1228</v>
      </c>
      <c r="G348" s="176" t="s">
        <v>228</v>
      </c>
      <c r="H348" s="177">
        <v>3.77</v>
      </c>
      <c r="I348" s="178"/>
      <c r="J348" s="179">
        <f>ROUND(I348*H348,2)</f>
        <v>0</v>
      </c>
      <c r="K348" s="175" t="s">
        <v>137</v>
      </c>
      <c r="L348" s="37"/>
      <c r="M348" s="180" t="s">
        <v>1</v>
      </c>
      <c r="N348" s="181" t="s">
        <v>41</v>
      </c>
      <c r="O348" s="59"/>
      <c r="P348" s="182">
        <f>O348*H348</f>
        <v>0</v>
      </c>
      <c r="Q348" s="182">
        <v>3.7100000000000002E-3</v>
      </c>
      <c r="R348" s="182">
        <f>Q348*H348</f>
        <v>1.3986700000000001E-2</v>
      </c>
      <c r="S348" s="182">
        <v>0</v>
      </c>
      <c r="T348" s="183">
        <f>S348*H348</f>
        <v>0</v>
      </c>
      <c r="AR348" s="16" t="s">
        <v>248</v>
      </c>
      <c r="AT348" s="16" t="s">
        <v>133</v>
      </c>
      <c r="AU348" s="16" t="s">
        <v>80</v>
      </c>
      <c r="AY348" s="16" t="s">
        <v>132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6" t="s">
        <v>78</v>
      </c>
      <c r="BK348" s="184">
        <f>ROUND(I348*H348,2)</f>
        <v>0</v>
      </c>
      <c r="BL348" s="16" t="s">
        <v>248</v>
      </c>
      <c r="BM348" s="16" t="s">
        <v>1229</v>
      </c>
    </row>
    <row r="349" spans="2:65" s="11" customFormat="1">
      <c r="B349" s="185"/>
      <c r="C349" s="186"/>
      <c r="D349" s="187" t="s">
        <v>140</v>
      </c>
      <c r="E349" s="188" t="s">
        <v>1</v>
      </c>
      <c r="F349" s="189" t="s">
        <v>166</v>
      </c>
      <c r="G349" s="186"/>
      <c r="H349" s="188" t="s">
        <v>1</v>
      </c>
      <c r="I349" s="190"/>
      <c r="J349" s="186"/>
      <c r="K349" s="186"/>
      <c r="L349" s="191"/>
      <c r="M349" s="192"/>
      <c r="N349" s="193"/>
      <c r="O349" s="193"/>
      <c r="P349" s="193"/>
      <c r="Q349" s="193"/>
      <c r="R349" s="193"/>
      <c r="S349" s="193"/>
      <c r="T349" s="194"/>
      <c r="AT349" s="195" t="s">
        <v>140</v>
      </c>
      <c r="AU349" s="195" t="s">
        <v>80</v>
      </c>
      <c r="AV349" s="11" t="s">
        <v>78</v>
      </c>
      <c r="AW349" s="11" t="s">
        <v>32</v>
      </c>
      <c r="AX349" s="11" t="s">
        <v>70</v>
      </c>
      <c r="AY349" s="195" t="s">
        <v>132</v>
      </c>
    </row>
    <row r="350" spans="2:65" s="12" customFormat="1">
      <c r="B350" s="196"/>
      <c r="C350" s="197"/>
      <c r="D350" s="187" t="s">
        <v>140</v>
      </c>
      <c r="E350" s="198" t="s">
        <v>1</v>
      </c>
      <c r="F350" s="199" t="s">
        <v>1217</v>
      </c>
      <c r="G350" s="197"/>
      <c r="H350" s="200">
        <v>3.77</v>
      </c>
      <c r="I350" s="201"/>
      <c r="J350" s="197"/>
      <c r="K350" s="197"/>
      <c r="L350" s="202"/>
      <c r="M350" s="203"/>
      <c r="N350" s="204"/>
      <c r="O350" s="204"/>
      <c r="P350" s="204"/>
      <c r="Q350" s="204"/>
      <c r="R350" s="204"/>
      <c r="S350" s="204"/>
      <c r="T350" s="205"/>
      <c r="AT350" s="206" t="s">
        <v>140</v>
      </c>
      <c r="AU350" s="206" t="s">
        <v>80</v>
      </c>
      <c r="AV350" s="12" t="s">
        <v>80</v>
      </c>
      <c r="AW350" s="12" t="s">
        <v>32</v>
      </c>
      <c r="AX350" s="12" t="s">
        <v>70</v>
      </c>
      <c r="AY350" s="206" t="s">
        <v>132</v>
      </c>
    </row>
    <row r="351" spans="2:65" s="13" customFormat="1">
      <c r="B351" s="207"/>
      <c r="C351" s="208"/>
      <c r="D351" s="187" t="s">
        <v>140</v>
      </c>
      <c r="E351" s="209" t="s">
        <v>1</v>
      </c>
      <c r="F351" s="210" t="s">
        <v>143</v>
      </c>
      <c r="G351" s="208"/>
      <c r="H351" s="211">
        <v>3.77</v>
      </c>
      <c r="I351" s="212"/>
      <c r="J351" s="208"/>
      <c r="K351" s="208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140</v>
      </c>
      <c r="AU351" s="217" t="s">
        <v>80</v>
      </c>
      <c r="AV351" s="13" t="s">
        <v>138</v>
      </c>
      <c r="AW351" s="13" t="s">
        <v>32</v>
      </c>
      <c r="AX351" s="13" t="s">
        <v>78</v>
      </c>
      <c r="AY351" s="217" t="s">
        <v>132</v>
      </c>
    </row>
    <row r="352" spans="2:65" s="1" customFormat="1" ht="16.5" customHeight="1">
      <c r="B352" s="33"/>
      <c r="C352" s="173" t="s">
        <v>458</v>
      </c>
      <c r="D352" s="173" t="s">
        <v>133</v>
      </c>
      <c r="E352" s="174" t="s">
        <v>878</v>
      </c>
      <c r="F352" s="175" t="s">
        <v>879</v>
      </c>
      <c r="G352" s="176" t="s">
        <v>681</v>
      </c>
      <c r="H352" s="239"/>
      <c r="I352" s="178"/>
      <c r="J352" s="179">
        <f>ROUND(I352*H352,2)</f>
        <v>0</v>
      </c>
      <c r="K352" s="175" t="s">
        <v>137</v>
      </c>
      <c r="L352" s="37"/>
      <c r="M352" s="180" t="s">
        <v>1</v>
      </c>
      <c r="N352" s="181" t="s">
        <v>41</v>
      </c>
      <c r="O352" s="59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AR352" s="16" t="s">
        <v>248</v>
      </c>
      <c r="AT352" s="16" t="s">
        <v>133</v>
      </c>
      <c r="AU352" s="16" t="s">
        <v>80</v>
      </c>
      <c r="AY352" s="16" t="s">
        <v>132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6" t="s">
        <v>78</v>
      </c>
      <c r="BK352" s="184">
        <f>ROUND(I352*H352,2)</f>
        <v>0</v>
      </c>
      <c r="BL352" s="16" t="s">
        <v>248</v>
      </c>
      <c r="BM352" s="16" t="s">
        <v>1230</v>
      </c>
    </row>
    <row r="353" spans="2:65" s="10" customFormat="1" ht="22.95" customHeight="1">
      <c r="B353" s="157"/>
      <c r="C353" s="158"/>
      <c r="D353" s="159" t="s">
        <v>69</v>
      </c>
      <c r="E353" s="171" t="s">
        <v>1231</v>
      </c>
      <c r="F353" s="171" t="s">
        <v>1418</v>
      </c>
      <c r="G353" s="158"/>
      <c r="H353" s="158"/>
      <c r="I353" s="161"/>
      <c r="J353" s="172">
        <f>BK353</f>
        <v>0</v>
      </c>
      <c r="K353" s="158"/>
      <c r="L353" s="163"/>
      <c r="M353" s="164"/>
      <c r="N353" s="165"/>
      <c r="O353" s="165"/>
      <c r="P353" s="166">
        <f>SUM(P354:P427)</f>
        <v>0</v>
      </c>
      <c r="Q353" s="165"/>
      <c r="R353" s="166">
        <f>SUM(R354:R427)</f>
        <v>0.97958999999999996</v>
      </c>
      <c r="S353" s="165"/>
      <c r="T353" s="167">
        <f>SUM(T354:T427)</f>
        <v>0</v>
      </c>
      <c r="AR353" s="168" t="s">
        <v>80</v>
      </c>
      <c r="AT353" s="169" t="s">
        <v>69</v>
      </c>
      <c r="AU353" s="169" t="s">
        <v>78</v>
      </c>
      <c r="AY353" s="168" t="s">
        <v>132</v>
      </c>
      <c r="BK353" s="170">
        <f>SUM(BK354:BK427)</f>
        <v>0</v>
      </c>
    </row>
    <row r="354" spans="2:65" s="1" customFormat="1" ht="22.5" customHeight="1">
      <c r="B354" s="33"/>
      <c r="C354" s="173" t="s">
        <v>463</v>
      </c>
      <c r="D354" s="173" t="s">
        <v>133</v>
      </c>
      <c r="E354" s="174" t="s">
        <v>1232</v>
      </c>
      <c r="F354" s="175" t="s">
        <v>1233</v>
      </c>
      <c r="G354" s="176" t="s">
        <v>228</v>
      </c>
      <c r="H354" s="177">
        <v>19.5</v>
      </c>
      <c r="I354" s="178"/>
      <c r="J354" s="179">
        <f>ROUND(I354*H354,2)</f>
        <v>0</v>
      </c>
      <c r="K354" s="175" t="s">
        <v>1</v>
      </c>
      <c r="L354" s="37"/>
      <c r="M354" s="180" t="s">
        <v>1</v>
      </c>
      <c r="N354" s="181" t="s">
        <v>41</v>
      </c>
      <c r="O354" s="59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AR354" s="16" t="s">
        <v>248</v>
      </c>
      <c r="AT354" s="16" t="s">
        <v>133</v>
      </c>
      <c r="AU354" s="16" t="s">
        <v>80</v>
      </c>
      <c r="AY354" s="16" t="s">
        <v>132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6" t="s">
        <v>78</v>
      </c>
      <c r="BK354" s="184">
        <f>ROUND(I354*H354,2)</f>
        <v>0</v>
      </c>
      <c r="BL354" s="16" t="s">
        <v>248</v>
      </c>
      <c r="BM354" s="16" t="s">
        <v>1234</v>
      </c>
    </row>
    <row r="355" spans="2:65" s="12" customFormat="1">
      <c r="B355" s="196"/>
      <c r="C355" s="197"/>
      <c r="D355" s="187" t="s">
        <v>140</v>
      </c>
      <c r="E355" s="198" t="s">
        <v>1</v>
      </c>
      <c r="F355" s="199" t="s">
        <v>1235</v>
      </c>
      <c r="G355" s="197"/>
      <c r="H355" s="200">
        <v>6</v>
      </c>
      <c r="I355" s="201"/>
      <c r="J355" s="197"/>
      <c r="K355" s="197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140</v>
      </c>
      <c r="AU355" s="206" t="s">
        <v>80</v>
      </c>
      <c r="AV355" s="12" t="s">
        <v>80</v>
      </c>
      <c r="AW355" s="12" t="s">
        <v>32</v>
      </c>
      <c r="AX355" s="12" t="s">
        <v>70</v>
      </c>
      <c r="AY355" s="206" t="s">
        <v>132</v>
      </c>
    </row>
    <row r="356" spans="2:65" s="12" customFormat="1">
      <c r="B356" s="196"/>
      <c r="C356" s="197"/>
      <c r="D356" s="187" t="s">
        <v>140</v>
      </c>
      <c r="E356" s="198" t="s">
        <v>1</v>
      </c>
      <c r="F356" s="199" t="s">
        <v>1236</v>
      </c>
      <c r="G356" s="197"/>
      <c r="H356" s="200">
        <v>13.5</v>
      </c>
      <c r="I356" s="201"/>
      <c r="J356" s="197"/>
      <c r="K356" s="197"/>
      <c r="L356" s="202"/>
      <c r="M356" s="203"/>
      <c r="N356" s="204"/>
      <c r="O356" s="204"/>
      <c r="P356" s="204"/>
      <c r="Q356" s="204"/>
      <c r="R356" s="204"/>
      <c r="S356" s="204"/>
      <c r="T356" s="205"/>
      <c r="AT356" s="206" t="s">
        <v>140</v>
      </c>
      <c r="AU356" s="206" t="s">
        <v>80</v>
      </c>
      <c r="AV356" s="12" t="s">
        <v>80</v>
      </c>
      <c r="AW356" s="12" t="s">
        <v>32</v>
      </c>
      <c r="AX356" s="12" t="s">
        <v>70</v>
      </c>
      <c r="AY356" s="206" t="s">
        <v>132</v>
      </c>
    </row>
    <row r="357" spans="2:65" s="13" customFormat="1">
      <c r="B357" s="207"/>
      <c r="C357" s="208"/>
      <c r="D357" s="187" t="s">
        <v>140</v>
      </c>
      <c r="E357" s="209" t="s">
        <v>1</v>
      </c>
      <c r="F357" s="210" t="s">
        <v>143</v>
      </c>
      <c r="G357" s="208"/>
      <c r="H357" s="211">
        <v>19.5</v>
      </c>
      <c r="I357" s="212"/>
      <c r="J357" s="208"/>
      <c r="K357" s="208"/>
      <c r="L357" s="213"/>
      <c r="M357" s="214"/>
      <c r="N357" s="215"/>
      <c r="O357" s="215"/>
      <c r="P357" s="215"/>
      <c r="Q357" s="215"/>
      <c r="R357" s="215"/>
      <c r="S357" s="215"/>
      <c r="T357" s="216"/>
      <c r="AT357" s="217" t="s">
        <v>140</v>
      </c>
      <c r="AU357" s="217" t="s">
        <v>80</v>
      </c>
      <c r="AV357" s="13" t="s">
        <v>138</v>
      </c>
      <c r="AW357" s="13" t="s">
        <v>32</v>
      </c>
      <c r="AX357" s="13" t="s">
        <v>78</v>
      </c>
      <c r="AY357" s="217" t="s">
        <v>132</v>
      </c>
    </row>
    <row r="358" spans="2:65" s="1" customFormat="1" ht="16.5" customHeight="1">
      <c r="B358" s="33"/>
      <c r="C358" s="218" t="s">
        <v>468</v>
      </c>
      <c r="D358" s="218" t="s">
        <v>180</v>
      </c>
      <c r="E358" s="219" t="s">
        <v>1237</v>
      </c>
      <c r="F358" s="220" t="s">
        <v>1238</v>
      </c>
      <c r="G358" s="221" t="s">
        <v>228</v>
      </c>
      <c r="H358" s="222">
        <v>21.45</v>
      </c>
      <c r="I358" s="223"/>
      <c r="J358" s="224">
        <f>ROUND(I358*H358,2)</f>
        <v>0</v>
      </c>
      <c r="K358" s="220" t="s">
        <v>1</v>
      </c>
      <c r="L358" s="225"/>
      <c r="M358" s="226" t="s">
        <v>1</v>
      </c>
      <c r="N358" s="227" t="s">
        <v>41</v>
      </c>
      <c r="O358" s="59"/>
      <c r="P358" s="182">
        <f>O358*H358</f>
        <v>0</v>
      </c>
      <c r="Q358" s="182">
        <v>3.0000000000000001E-3</v>
      </c>
      <c r="R358" s="182">
        <f>Q358*H358</f>
        <v>6.4350000000000004E-2</v>
      </c>
      <c r="S358" s="182">
        <v>0</v>
      </c>
      <c r="T358" s="183">
        <f>S358*H358</f>
        <v>0</v>
      </c>
      <c r="AR358" s="16" t="s">
        <v>410</v>
      </c>
      <c r="AT358" s="16" t="s">
        <v>180</v>
      </c>
      <c r="AU358" s="16" t="s">
        <v>80</v>
      </c>
      <c r="AY358" s="16" t="s">
        <v>132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6" t="s">
        <v>78</v>
      </c>
      <c r="BK358" s="184">
        <f>ROUND(I358*H358,2)</f>
        <v>0</v>
      </c>
      <c r="BL358" s="16" t="s">
        <v>248</v>
      </c>
      <c r="BM358" s="16" t="s">
        <v>1239</v>
      </c>
    </row>
    <row r="359" spans="2:65" s="12" customFormat="1">
      <c r="B359" s="196"/>
      <c r="C359" s="197"/>
      <c r="D359" s="187" t="s">
        <v>140</v>
      </c>
      <c r="E359" s="197"/>
      <c r="F359" s="199" t="s">
        <v>1240</v>
      </c>
      <c r="G359" s="197"/>
      <c r="H359" s="200">
        <v>21.45</v>
      </c>
      <c r="I359" s="201"/>
      <c r="J359" s="197"/>
      <c r="K359" s="197"/>
      <c r="L359" s="202"/>
      <c r="M359" s="203"/>
      <c r="N359" s="204"/>
      <c r="O359" s="204"/>
      <c r="P359" s="204"/>
      <c r="Q359" s="204"/>
      <c r="R359" s="204"/>
      <c r="S359" s="204"/>
      <c r="T359" s="205"/>
      <c r="AT359" s="206" t="s">
        <v>140</v>
      </c>
      <c r="AU359" s="206" t="s">
        <v>80</v>
      </c>
      <c r="AV359" s="12" t="s">
        <v>80</v>
      </c>
      <c r="AW359" s="12" t="s">
        <v>4</v>
      </c>
      <c r="AX359" s="12" t="s">
        <v>78</v>
      </c>
      <c r="AY359" s="206" t="s">
        <v>132</v>
      </c>
    </row>
    <row r="360" spans="2:65" s="1" customFormat="1" ht="16.5" customHeight="1">
      <c r="B360" s="33"/>
      <c r="C360" s="218" t="s">
        <v>472</v>
      </c>
      <c r="D360" s="218" t="s">
        <v>180</v>
      </c>
      <c r="E360" s="219" t="s">
        <v>1241</v>
      </c>
      <c r="F360" s="220" t="s">
        <v>1242</v>
      </c>
      <c r="G360" s="221" t="s">
        <v>521</v>
      </c>
      <c r="H360" s="222">
        <v>39</v>
      </c>
      <c r="I360" s="223"/>
      <c r="J360" s="224">
        <f>ROUND(I360*H360,2)</f>
        <v>0</v>
      </c>
      <c r="K360" s="220" t="s">
        <v>137</v>
      </c>
      <c r="L360" s="225"/>
      <c r="M360" s="226" t="s">
        <v>1</v>
      </c>
      <c r="N360" s="227" t="s">
        <v>41</v>
      </c>
      <c r="O360" s="59"/>
      <c r="P360" s="182">
        <f>O360*H360</f>
        <v>0</v>
      </c>
      <c r="Q360" s="182">
        <v>6.0000000000000002E-5</v>
      </c>
      <c r="R360" s="182">
        <f>Q360*H360</f>
        <v>2.3400000000000001E-3</v>
      </c>
      <c r="S360" s="182">
        <v>0</v>
      </c>
      <c r="T360" s="183">
        <f>S360*H360</f>
        <v>0</v>
      </c>
      <c r="AR360" s="16" t="s">
        <v>410</v>
      </c>
      <c r="AT360" s="16" t="s">
        <v>180</v>
      </c>
      <c r="AU360" s="16" t="s">
        <v>80</v>
      </c>
      <c r="AY360" s="16" t="s">
        <v>132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6" t="s">
        <v>78</v>
      </c>
      <c r="BK360" s="184">
        <f>ROUND(I360*H360,2)</f>
        <v>0</v>
      </c>
      <c r="BL360" s="16" t="s">
        <v>248</v>
      </c>
      <c r="BM360" s="16" t="s">
        <v>1243</v>
      </c>
    </row>
    <row r="361" spans="2:65" s="12" customFormat="1">
      <c r="B361" s="196"/>
      <c r="C361" s="197"/>
      <c r="D361" s="187" t="s">
        <v>140</v>
      </c>
      <c r="E361" s="198" t="s">
        <v>1</v>
      </c>
      <c r="F361" s="199" t="s">
        <v>1244</v>
      </c>
      <c r="G361" s="197"/>
      <c r="H361" s="200">
        <v>12</v>
      </c>
      <c r="I361" s="201"/>
      <c r="J361" s="197"/>
      <c r="K361" s="197"/>
      <c r="L361" s="202"/>
      <c r="M361" s="203"/>
      <c r="N361" s="204"/>
      <c r="O361" s="204"/>
      <c r="P361" s="204"/>
      <c r="Q361" s="204"/>
      <c r="R361" s="204"/>
      <c r="S361" s="204"/>
      <c r="T361" s="205"/>
      <c r="AT361" s="206" t="s">
        <v>140</v>
      </c>
      <c r="AU361" s="206" t="s">
        <v>80</v>
      </c>
      <c r="AV361" s="12" t="s">
        <v>80</v>
      </c>
      <c r="AW361" s="12" t="s">
        <v>32</v>
      </c>
      <c r="AX361" s="12" t="s">
        <v>70</v>
      </c>
      <c r="AY361" s="206" t="s">
        <v>132</v>
      </c>
    </row>
    <row r="362" spans="2:65" s="12" customFormat="1">
      <c r="B362" s="196"/>
      <c r="C362" s="197"/>
      <c r="D362" s="187" t="s">
        <v>140</v>
      </c>
      <c r="E362" s="198" t="s">
        <v>1</v>
      </c>
      <c r="F362" s="199" t="s">
        <v>1245</v>
      </c>
      <c r="G362" s="197"/>
      <c r="H362" s="200">
        <v>27</v>
      </c>
      <c r="I362" s="201"/>
      <c r="J362" s="197"/>
      <c r="K362" s="197"/>
      <c r="L362" s="202"/>
      <c r="M362" s="203"/>
      <c r="N362" s="204"/>
      <c r="O362" s="204"/>
      <c r="P362" s="204"/>
      <c r="Q362" s="204"/>
      <c r="R362" s="204"/>
      <c r="S362" s="204"/>
      <c r="T362" s="205"/>
      <c r="AT362" s="206" t="s">
        <v>140</v>
      </c>
      <c r="AU362" s="206" t="s">
        <v>80</v>
      </c>
      <c r="AV362" s="12" t="s">
        <v>80</v>
      </c>
      <c r="AW362" s="12" t="s">
        <v>32</v>
      </c>
      <c r="AX362" s="12" t="s">
        <v>70</v>
      </c>
      <c r="AY362" s="206" t="s">
        <v>132</v>
      </c>
    </row>
    <row r="363" spans="2:65" s="13" customFormat="1">
      <c r="B363" s="207"/>
      <c r="C363" s="208"/>
      <c r="D363" s="187" t="s">
        <v>140</v>
      </c>
      <c r="E363" s="209" t="s">
        <v>1</v>
      </c>
      <c r="F363" s="210" t="s">
        <v>143</v>
      </c>
      <c r="G363" s="208"/>
      <c r="H363" s="211">
        <v>39</v>
      </c>
      <c r="I363" s="212"/>
      <c r="J363" s="208"/>
      <c r="K363" s="208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140</v>
      </c>
      <c r="AU363" s="217" t="s">
        <v>80</v>
      </c>
      <c r="AV363" s="13" t="s">
        <v>138</v>
      </c>
      <c r="AW363" s="13" t="s">
        <v>32</v>
      </c>
      <c r="AX363" s="13" t="s">
        <v>78</v>
      </c>
      <c r="AY363" s="217" t="s">
        <v>132</v>
      </c>
    </row>
    <row r="364" spans="2:65" s="1" customFormat="1" ht="16.5" customHeight="1">
      <c r="B364" s="33"/>
      <c r="C364" s="173" t="s">
        <v>497</v>
      </c>
      <c r="D364" s="173" t="s">
        <v>133</v>
      </c>
      <c r="E364" s="174" t="s">
        <v>1246</v>
      </c>
      <c r="F364" s="175" t="s">
        <v>1247</v>
      </c>
      <c r="G364" s="176" t="s">
        <v>521</v>
      </c>
      <c r="H364" s="177">
        <v>75</v>
      </c>
      <c r="I364" s="178"/>
      <c r="J364" s="179">
        <f>ROUND(I364*H364,2)</f>
        <v>0</v>
      </c>
      <c r="K364" s="175" t="s">
        <v>137</v>
      </c>
      <c r="L364" s="37"/>
      <c r="M364" s="180" t="s">
        <v>1</v>
      </c>
      <c r="N364" s="181" t="s">
        <v>41</v>
      </c>
      <c r="O364" s="59"/>
      <c r="P364" s="182">
        <f>O364*H364</f>
        <v>0</v>
      </c>
      <c r="Q364" s="182">
        <v>0</v>
      </c>
      <c r="R364" s="182">
        <f>Q364*H364</f>
        <v>0</v>
      </c>
      <c r="S364" s="182">
        <v>0</v>
      </c>
      <c r="T364" s="183">
        <f>S364*H364</f>
        <v>0</v>
      </c>
      <c r="AR364" s="16" t="s">
        <v>248</v>
      </c>
      <c r="AT364" s="16" t="s">
        <v>133</v>
      </c>
      <c r="AU364" s="16" t="s">
        <v>80</v>
      </c>
      <c r="AY364" s="16" t="s">
        <v>132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6" t="s">
        <v>78</v>
      </c>
      <c r="BK364" s="184">
        <f>ROUND(I364*H364,2)</f>
        <v>0</v>
      </c>
      <c r="BL364" s="16" t="s">
        <v>248</v>
      </c>
      <c r="BM364" s="16" t="s">
        <v>1248</v>
      </c>
    </row>
    <row r="365" spans="2:65" s="12" customFormat="1">
      <c r="B365" s="196"/>
      <c r="C365" s="197"/>
      <c r="D365" s="187" t="s">
        <v>140</v>
      </c>
      <c r="E365" s="198" t="s">
        <v>1</v>
      </c>
      <c r="F365" s="199" t="s">
        <v>1244</v>
      </c>
      <c r="G365" s="197"/>
      <c r="H365" s="200">
        <v>12</v>
      </c>
      <c r="I365" s="201"/>
      <c r="J365" s="197"/>
      <c r="K365" s="197"/>
      <c r="L365" s="202"/>
      <c r="M365" s="203"/>
      <c r="N365" s="204"/>
      <c r="O365" s="204"/>
      <c r="P365" s="204"/>
      <c r="Q365" s="204"/>
      <c r="R365" s="204"/>
      <c r="S365" s="204"/>
      <c r="T365" s="205"/>
      <c r="AT365" s="206" t="s">
        <v>140</v>
      </c>
      <c r="AU365" s="206" t="s">
        <v>80</v>
      </c>
      <c r="AV365" s="12" t="s">
        <v>80</v>
      </c>
      <c r="AW365" s="12" t="s">
        <v>32</v>
      </c>
      <c r="AX365" s="12" t="s">
        <v>70</v>
      </c>
      <c r="AY365" s="206" t="s">
        <v>132</v>
      </c>
    </row>
    <row r="366" spans="2:65" s="12" customFormat="1">
      <c r="B366" s="196"/>
      <c r="C366" s="197"/>
      <c r="D366" s="187" t="s">
        <v>140</v>
      </c>
      <c r="E366" s="198" t="s">
        <v>1</v>
      </c>
      <c r="F366" s="199" t="s">
        <v>1249</v>
      </c>
      <c r="G366" s="197"/>
      <c r="H366" s="200">
        <v>12</v>
      </c>
      <c r="I366" s="201"/>
      <c r="J366" s="197"/>
      <c r="K366" s="197"/>
      <c r="L366" s="202"/>
      <c r="M366" s="203"/>
      <c r="N366" s="204"/>
      <c r="O366" s="204"/>
      <c r="P366" s="204"/>
      <c r="Q366" s="204"/>
      <c r="R366" s="204"/>
      <c r="S366" s="204"/>
      <c r="T366" s="205"/>
      <c r="AT366" s="206" t="s">
        <v>140</v>
      </c>
      <c r="AU366" s="206" t="s">
        <v>80</v>
      </c>
      <c r="AV366" s="12" t="s">
        <v>80</v>
      </c>
      <c r="AW366" s="12" t="s">
        <v>32</v>
      </c>
      <c r="AX366" s="12" t="s">
        <v>70</v>
      </c>
      <c r="AY366" s="206" t="s">
        <v>132</v>
      </c>
    </row>
    <row r="367" spans="2:65" s="12" customFormat="1">
      <c r="B367" s="196"/>
      <c r="C367" s="197"/>
      <c r="D367" s="187" t="s">
        <v>140</v>
      </c>
      <c r="E367" s="198" t="s">
        <v>1</v>
      </c>
      <c r="F367" s="199" t="s">
        <v>1245</v>
      </c>
      <c r="G367" s="197"/>
      <c r="H367" s="200">
        <v>27</v>
      </c>
      <c r="I367" s="201"/>
      <c r="J367" s="197"/>
      <c r="K367" s="197"/>
      <c r="L367" s="202"/>
      <c r="M367" s="203"/>
      <c r="N367" s="204"/>
      <c r="O367" s="204"/>
      <c r="P367" s="204"/>
      <c r="Q367" s="204"/>
      <c r="R367" s="204"/>
      <c r="S367" s="204"/>
      <c r="T367" s="205"/>
      <c r="AT367" s="206" t="s">
        <v>140</v>
      </c>
      <c r="AU367" s="206" t="s">
        <v>80</v>
      </c>
      <c r="AV367" s="12" t="s">
        <v>80</v>
      </c>
      <c r="AW367" s="12" t="s">
        <v>32</v>
      </c>
      <c r="AX367" s="12" t="s">
        <v>70</v>
      </c>
      <c r="AY367" s="206" t="s">
        <v>132</v>
      </c>
    </row>
    <row r="368" spans="2:65" s="12" customFormat="1">
      <c r="B368" s="196"/>
      <c r="C368" s="197"/>
      <c r="D368" s="187" t="s">
        <v>140</v>
      </c>
      <c r="E368" s="198" t="s">
        <v>1</v>
      </c>
      <c r="F368" s="199" t="s">
        <v>1250</v>
      </c>
      <c r="G368" s="197"/>
      <c r="H368" s="200">
        <v>24</v>
      </c>
      <c r="I368" s="201"/>
      <c r="J368" s="197"/>
      <c r="K368" s="197"/>
      <c r="L368" s="202"/>
      <c r="M368" s="203"/>
      <c r="N368" s="204"/>
      <c r="O368" s="204"/>
      <c r="P368" s="204"/>
      <c r="Q368" s="204"/>
      <c r="R368" s="204"/>
      <c r="S368" s="204"/>
      <c r="T368" s="205"/>
      <c r="AT368" s="206" t="s">
        <v>140</v>
      </c>
      <c r="AU368" s="206" t="s">
        <v>80</v>
      </c>
      <c r="AV368" s="12" t="s">
        <v>80</v>
      </c>
      <c r="AW368" s="12" t="s">
        <v>32</v>
      </c>
      <c r="AX368" s="12" t="s">
        <v>70</v>
      </c>
      <c r="AY368" s="206" t="s">
        <v>132</v>
      </c>
    </row>
    <row r="369" spans="2:65" s="13" customFormat="1">
      <c r="B369" s="207"/>
      <c r="C369" s="208"/>
      <c r="D369" s="187" t="s">
        <v>140</v>
      </c>
      <c r="E369" s="209" t="s">
        <v>1</v>
      </c>
      <c r="F369" s="210" t="s">
        <v>143</v>
      </c>
      <c r="G369" s="208"/>
      <c r="H369" s="211">
        <v>75</v>
      </c>
      <c r="I369" s="212"/>
      <c r="J369" s="208"/>
      <c r="K369" s="208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140</v>
      </c>
      <c r="AU369" s="217" t="s">
        <v>80</v>
      </c>
      <c r="AV369" s="13" t="s">
        <v>138</v>
      </c>
      <c r="AW369" s="13" t="s">
        <v>32</v>
      </c>
      <c r="AX369" s="13" t="s">
        <v>78</v>
      </c>
      <c r="AY369" s="217" t="s">
        <v>132</v>
      </c>
    </row>
    <row r="370" spans="2:65" s="1" customFormat="1" ht="16.5" customHeight="1">
      <c r="B370" s="33"/>
      <c r="C370" s="218" t="s">
        <v>503</v>
      </c>
      <c r="D370" s="218" t="s">
        <v>180</v>
      </c>
      <c r="E370" s="219" t="s">
        <v>1251</v>
      </c>
      <c r="F370" s="220" t="s">
        <v>1252</v>
      </c>
      <c r="G370" s="221" t="s">
        <v>228</v>
      </c>
      <c r="H370" s="222">
        <v>52.8</v>
      </c>
      <c r="I370" s="223"/>
      <c r="J370" s="224">
        <f>ROUND(I370*H370,2)</f>
        <v>0</v>
      </c>
      <c r="K370" s="220" t="s">
        <v>137</v>
      </c>
      <c r="L370" s="225"/>
      <c r="M370" s="226" t="s">
        <v>1</v>
      </c>
      <c r="N370" s="227" t="s">
        <v>41</v>
      </c>
      <c r="O370" s="59"/>
      <c r="P370" s="182">
        <f>O370*H370</f>
        <v>0</v>
      </c>
      <c r="Q370" s="182">
        <v>8.0000000000000002E-3</v>
      </c>
      <c r="R370" s="182">
        <f>Q370*H370</f>
        <v>0.4224</v>
      </c>
      <c r="S370" s="182">
        <v>0</v>
      </c>
      <c r="T370" s="183">
        <f>S370*H370</f>
        <v>0</v>
      </c>
      <c r="AR370" s="16" t="s">
        <v>410</v>
      </c>
      <c r="AT370" s="16" t="s">
        <v>180</v>
      </c>
      <c r="AU370" s="16" t="s">
        <v>80</v>
      </c>
      <c r="AY370" s="16" t="s">
        <v>132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6" t="s">
        <v>78</v>
      </c>
      <c r="BK370" s="184">
        <f>ROUND(I370*H370,2)</f>
        <v>0</v>
      </c>
      <c r="BL370" s="16" t="s">
        <v>248</v>
      </c>
      <c r="BM370" s="16" t="s">
        <v>1253</v>
      </c>
    </row>
    <row r="371" spans="2:65" s="12" customFormat="1">
      <c r="B371" s="196"/>
      <c r="C371" s="197"/>
      <c r="D371" s="187" t="s">
        <v>140</v>
      </c>
      <c r="E371" s="198" t="s">
        <v>1</v>
      </c>
      <c r="F371" s="199" t="s">
        <v>1254</v>
      </c>
      <c r="G371" s="197"/>
      <c r="H371" s="200">
        <v>15</v>
      </c>
      <c r="I371" s="201"/>
      <c r="J371" s="197"/>
      <c r="K371" s="197"/>
      <c r="L371" s="202"/>
      <c r="M371" s="203"/>
      <c r="N371" s="204"/>
      <c r="O371" s="204"/>
      <c r="P371" s="204"/>
      <c r="Q371" s="204"/>
      <c r="R371" s="204"/>
      <c r="S371" s="204"/>
      <c r="T371" s="205"/>
      <c r="AT371" s="206" t="s">
        <v>140</v>
      </c>
      <c r="AU371" s="206" t="s">
        <v>80</v>
      </c>
      <c r="AV371" s="12" t="s">
        <v>80</v>
      </c>
      <c r="AW371" s="12" t="s">
        <v>32</v>
      </c>
      <c r="AX371" s="12" t="s">
        <v>70</v>
      </c>
      <c r="AY371" s="206" t="s">
        <v>132</v>
      </c>
    </row>
    <row r="372" spans="2:65" s="12" customFormat="1">
      <c r="B372" s="196"/>
      <c r="C372" s="197"/>
      <c r="D372" s="187" t="s">
        <v>140</v>
      </c>
      <c r="E372" s="198" t="s">
        <v>1</v>
      </c>
      <c r="F372" s="199" t="s">
        <v>1255</v>
      </c>
      <c r="G372" s="197"/>
      <c r="H372" s="200">
        <v>37.799999999999997</v>
      </c>
      <c r="I372" s="201"/>
      <c r="J372" s="197"/>
      <c r="K372" s="197"/>
      <c r="L372" s="202"/>
      <c r="M372" s="203"/>
      <c r="N372" s="204"/>
      <c r="O372" s="204"/>
      <c r="P372" s="204"/>
      <c r="Q372" s="204"/>
      <c r="R372" s="204"/>
      <c r="S372" s="204"/>
      <c r="T372" s="205"/>
      <c r="AT372" s="206" t="s">
        <v>140</v>
      </c>
      <c r="AU372" s="206" t="s">
        <v>80</v>
      </c>
      <c r="AV372" s="12" t="s">
        <v>80</v>
      </c>
      <c r="AW372" s="12" t="s">
        <v>32</v>
      </c>
      <c r="AX372" s="12" t="s">
        <v>70</v>
      </c>
      <c r="AY372" s="206" t="s">
        <v>132</v>
      </c>
    </row>
    <row r="373" spans="2:65" s="13" customFormat="1">
      <c r="B373" s="207"/>
      <c r="C373" s="208"/>
      <c r="D373" s="187" t="s">
        <v>140</v>
      </c>
      <c r="E373" s="209" t="s">
        <v>1</v>
      </c>
      <c r="F373" s="210" t="s">
        <v>143</v>
      </c>
      <c r="G373" s="208"/>
      <c r="H373" s="211">
        <v>52.8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140</v>
      </c>
      <c r="AU373" s="217" t="s">
        <v>80</v>
      </c>
      <c r="AV373" s="13" t="s">
        <v>138</v>
      </c>
      <c r="AW373" s="13" t="s">
        <v>32</v>
      </c>
      <c r="AX373" s="13" t="s">
        <v>78</v>
      </c>
      <c r="AY373" s="217" t="s">
        <v>132</v>
      </c>
    </row>
    <row r="374" spans="2:65" s="1" customFormat="1" ht="16.5" customHeight="1">
      <c r="B374" s="33"/>
      <c r="C374" s="218" t="s">
        <v>509</v>
      </c>
      <c r="D374" s="218" t="s">
        <v>180</v>
      </c>
      <c r="E374" s="219" t="s">
        <v>1256</v>
      </c>
      <c r="F374" s="220" t="s">
        <v>1257</v>
      </c>
      <c r="G374" s="221" t="s">
        <v>228</v>
      </c>
      <c r="H374" s="222">
        <v>48.6</v>
      </c>
      <c r="I374" s="223"/>
      <c r="J374" s="224">
        <f>ROUND(I374*H374,2)</f>
        <v>0</v>
      </c>
      <c r="K374" s="220" t="s">
        <v>137</v>
      </c>
      <c r="L374" s="225"/>
      <c r="M374" s="226" t="s">
        <v>1</v>
      </c>
      <c r="N374" s="227" t="s">
        <v>41</v>
      </c>
      <c r="O374" s="59"/>
      <c r="P374" s="182">
        <f>O374*H374</f>
        <v>0</v>
      </c>
      <c r="Q374" s="182">
        <v>0.01</v>
      </c>
      <c r="R374" s="182">
        <f>Q374*H374</f>
        <v>0.48600000000000004</v>
      </c>
      <c r="S374" s="182">
        <v>0</v>
      </c>
      <c r="T374" s="183">
        <f>S374*H374</f>
        <v>0</v>
      </c>
      <c r="AR374" s="16" t="s">
        <v>410</v>
      </c>
      <c r="AT374" s="16" t="s">
        <v>180</v>
      </c>
      <c r="AU374" s="16" t="s">
        <v>80</v>
      </c>
      <c r="AY374" s="16" t="s">
        <v>132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16" t="s">
        <v>78</v>
      </c>
      <c r="BK374" s="184">
        <f>ROUND(I374*H374,2)</f>
        <v>0</v>
      </c>
      <c r="BL374" s="16" t="s">
        <v>248</v>
      </c>
      <c r="BM374" s="16" t="s">
        <v>1258</v>
      </c>
    </row>
    <row r="375" spans="2:65" s="12" customFormat="1">
      <c r="B375" s="196"/>
      <c r="C375" s="197"/>
      <c r="D375" s="187" t="s">
        <v>140</v>
      </c>
      <c r="E375" s="198" t="s">
        <v>1</v>
      </c>
      <c r="F375" s="199" t="s">
        <v>1183</v>
      </c>
      <c r="G375" s="197"/>
      <c r="H375" s="200">
        <v>15</v>
      </c>
      <c r="I375" s="201"/>
      <c r="J375" s="197"/>
      <c r="K375" s="197"/>
      <c r="L375" s="202"/>
      <c r="M375" s="203"/>
      <c r="N375" s="204"/>
      <c r="O375" s="204"/>
      <c r="P375" s="204"/>
      <c r="Q375" s="204"/>
      <c r="R375" s="204"/>
      <c r="S375" s="204"/>
      <c r="T375" s="205"/>
      <c r="AT375" s="206" t="s">
        <v>140</v>
      </c>
      <c r="AU375" s="206" t="s">
        <v>80</v>
      </c>
      <c r="AV375" s="12" t="s">
        <v>80</v>
      </c>
      <c r="AW375" s="12" t="s">
        <v>32</v>
      </c>
      <c r="AX375" s="12" t="s">
        <v>70</v>
      </c>
      <c r="AY375" s="206" t="s">
        <v>132</v>
      </c>
    </row>
    <row r="376" spans="2:65" s="12" customFormat="1">
      <c r="B376" s="196"/>
      <c r="C376" s="197"/>
      <c r="D376" s="187" t="s">
        <v>140</v>
      </c>
      <c r="E376" s="198" t="s">
        <v>1</v>
      </c>
      <c r="F376" s="199" t="s">
        <v>1185</v>
      </c>
      <c r="G376" s="197"/>
      <c r="H376" s="200">
        <v>33.6</v>
      </c>
      <c r="I376" s="201"/>
      <c r="J376" s="197"/>
      <c r="K376" s="197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140</v>
      </c>
      <c r="AU376" s="206" t="s">
        <v>80</v>
      </c>
      <c r="AV376" s="12" t="s">
        <v>80</v>
      </c>
      <c r="AW376" s="12" t="s">
        <v>32</v>
      </c>
      <c r="AX376" s="12" t="s">
        <v>70</v>
      </c>
      <c r="AY376" s="206" t="s">
        <v>132</v>
      </c>
    </row>
    <row r="377" spans="2:65" s="13" customFormat="1">
      <c r="B377" s="207"/>
      <c r="C377" s="208"/>
      <c r="D377" s="187" t="s">
        <v>140</v>
      </c>
      <c r="E377" s="209" t="s">
        <v>1</v>
      </c>
      <c r="F377" s="210" t="s">
        <v>143</v>
      </c>
      <c r="G377" s="208"/>
      <c r="H377" s="211">
        <v>48.6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140</v>
      </c>
      <c r="AU377" s="217" t="s">
        <v>80</v>
      </c>
      <c r="AV377" s="13" t="s">
        <v>138</v>
      </c>
      <c r="AW377" s="13" t="s">
        <v>32</v>
      </c>
      <c r="AX377" s="13" t="s">
        <v>78</v>
      </c>
      <c r="AY377" s="217" t="s">
        <v>132</v>
      </c>
    </row>
    <row r="378" spans="2:65" s="1" customFormat="1" ht="16.5" customHeight="1">
      <c r="B378" s="33"/>
      <c r="C378" s="218" t="s">
        <v>518</v>
      </c>
      <c r="D378" s="218" t="s">
        <v>180</v>
      </c>
      <c r="E378" s="219" t="s">
        <v>1241</v>
      </c>
      <c r="F378" s="220" t="s">
        <v>1242</v>
      </c>
      <c r="G378" s="221" t="s">
        <v>521</v>
      </c>
      <c r="H378" s="222">
        <v>75</v>
      </c>
      <c r="I378" s="223"/>
      <c r="J378" s="224">
        <f>ROUND(I378*H378,2)</f>
        <v>0</v>
      </c>
      <c r="K378" s="220" t="s">
        <v>137</v>
      </c>
      <c r="L378" s="225"/>
      <c r="M378" s="226" t="s">
        <v>1</v>
      </c>
      <c r="N378" s="227" t="s">
        <v>41</v>
      </c>
      <c r="O378" s="59"/>
      <c r="P378" s="182">
        <f>O378*H378</f>
        <v>0</v>
      </c>
      <c r="Q378" s="182">
        <v>6.0000000000000002E-5</v>
      </c>
      <c r="R378" s="182">
        <f>Q378*H378</f>
        <v>4.5000000000000005E-3</v>
      </c>
      <c r="S378" s="182">
        <v>0</v>
      </c>
      <c r="T378" s="183">
        <f>S378*H378</f>
        <v>0</v>
      </c>
      <c r="AR378" s="16" t="s">
        <v>410</v>
      </c>
      <c r="AT378" s="16" t="s">
        <v>180</v>
      </c>
      <c r="AU378" s="16" t="s">
        <v>80</v>
      </c>
      <c r="AY378" s="16" t="s">
        <v>132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6" t="s">
        <v>78</v>
      </c>
      <c r="BK378" s="184">
        <f>ROUND(I378*H378,2)</f>
        <v>0</v>
      </c>
      <c r="BL378" s="16" t="s">
        <v>248</v>
      </c>
      <c r="BM378" s="16" t="s">
        <v>1259</v>
      </c>
    </row>
    <row r="379" spans="2:65" s="12" customFormat="1">
      <c r="B379" s="196"/>
      <c r="C379" s="197"/>
      <c r="D379" s="187" t="s">
        <v>140</v>
      </c>
      <c r="E379" s="198" t="s">
        <v>1</v>
      </c>
      <c r="F379" s="199" t="s">
        <v>1244</v>
      </c>
      <c r="G379" s="197"/>
      <c r="H379" s="200">
        <v>12</v>
      </c>
      <c r="I379" s="201"/>
      <c r="J379" s="197"/>
      <c r="K379" s="197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140</v>
      </c>
      <c r="AU379" s="206" t="s">
        <v>80</v>
      </c>
      <c r="AV379" s="12" t="s">
        <v>80</v>
      </c>
      <c r="AW379" s="12" t="s">
        <v>32</v>
      </c>
      <c r="AX379" s="12" t="s">
        <v>70</v>
      </c>
      <c r="AY379" s="206" t="s">
        <v>132</v>
      </c>
    </row>
    <row r="380" spans="2:65" s="12" customFormat="1">
      <c r="B380" s="196"/>
      <c r="C380" s="197"/>
      <c r="D380" s="187" t="s">
        <v>140</v>
      </c>
      <c r="E380" s="198" t="s">
        <v>1</v>
      </c>
      <c r="F380" s="199" t="s">
        <v>1249</v>
      </c>
      <c r="G380" s="197"/>
      <c r="H380" s="200">
        <v>12</v>
      </c>
      <c r="I380" s="201"/>
      <c r="J380" s="197"/>
      <c r="K380" s="197"/>
      <c r="L380" s="202"/>
      <c r="M380" s="203"/>
      <c r="N380" s="204"/>
      <c r="O380" s="204"/>
      <c r="P380" s="204"/>
      <c r="Q380" s="204"/>
      <c r="R380" s="204"/>
      <c r="S380" s="204"/>
      <c r="T380" s="205"/>
      <c r="AT380" s="206" t="s">
        <v>140</v>
      </c>
      <c r="AU380" s="206" t="s">
        <v>80</v>
      </c>
      <c r="AV380" s="12" t="s">
        <v>80</v>
      </c>
      <c r="AW380" s="12" t="s">
        <v>32</v>
      </c>
      <c r="AX380" s="12" t="s">
        <v>70</v>
      </c>
      <c r="AY380" s="206" t="s">
        <v>132</v>
      </c>
    </row>
    <row r="381" spans="2:65" s="12" customFormat="1">
      <c r="B381" s="196"/>
      <c r="C381" s="197"/>
      <c r="D381" s="187" t="s">
        <v>140</v>
      </c>
      <c r="E381" s="198" t="s">
        <v>1</v>
      </c>
      <c r="F381" s="199" t="s">
        <v>1245</v>
      </c>
      <c r="G381" s="197"/>
      <c r="H381" s="200">
        <v>27</v>
      </c>
      <c r="I381" s="201"/>
      <c r="J381" s="197"/>
      <c r="K381" s="197"/>
      <c r="L381" s="202"/>
      <c r="M381" s="203"/>
      <c r="N381" s="204"/>
      <c r="O381" s="204"/>
      <c r="P381" s="204"/>
      <c r="Q381" s="204"/>
      <c r="R381" s="204"/>
      <c r="S381" s="204"/>
      <c r="T381" s="205"/>
      <c r="AT381" s="206" t="s">
        <v>140</v>
      </c>
      <c r="AU381" s="206" t="s">
        <v>80</v>
      </c>
      <c r="AV381" s="12" t="s">
        <v>80</v>
      </c>
      <c r="AW381" s="12" t="s">
        <v>32</v>
      </c>
      <c r="AX381" s="12" t="s">
        <v>70</v>
      </c>
      <c r="AY381" s="206" t="s">
        <v>132</v>
      </c>
    </row>
    <row r="382" spans="2:65" s="12" customFormat="1">
      <c r="B382" s="196"/>
      <c r="C382" s="197"/>
      <c r="D382" s="187" t="s">
        <v>140</v>
      </c>
      <c r="E382" s="198" t="s">
        <v>1</v>
      </c>
      <c r="F382" s="199" t="s">
        <v>1250</v>
      </c>
      <c r="G382" s="197"/>
      <c r="H382" s="200">
        <v>24</v>
      </c>
      <c r="I382" s="201"/>
      <c r="J382" s="197"/>
      <c r="K382" s="197"/>
      <c r="L382" s="202"/>
      <c r="M382" s="203"/>
      <c r="N382" s="204"/>
      <c r="O382" s="204"/>
      <c r="P382" s="204"/>
      <c r="Q382" s="204"/>
      <c r="R382" s="204"/>
      <c r="S382" s="204"/>
      <c r="T382" s="205"/>
      <c r="AT382" s="206" t="s">
        <v>140</v>
      </c>
      <c r="AU382" s="206" t="s">
        <v>80</v>
      </c>
      <c r="AV382" s="12" t="s">
        <v>80</v>
      </c>
      <c r="AW382" s="12" t="s">
        <v>32</v>
      </c>
      <c r="AX382" s="12" t="s">
        <v>70</v>
      </c>
      <c r="AY382" s="206" t="s">
        <v>132</v>
      </c>
    </row>
    <row r="383" spans="2:65" s="13" customFormat="1">
      <c r="B383" s="207"/>
      <c r="C383" s="208"/>
      <c r="D383" s="187" t="s">
        <v>140</v>
      </c>
      <c r="E383" s="209" t="s">
        <v>1</v>
      </c>
      <c r="F383" s="210" t="s">
        <v>143</v>
      </c>
      <c r="G383" s="208"/>
      <c r="H383" s="211">
        <v>75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140</v>
      </c>
      <c r="AU383" s="217" t="s">
        <v>80</v>
      </c>
      <c r="AV383" s="13" t="s">
        <v>138</v>
      </c>
      <c r="AW383" s="13" t="s">
        <v>32</v>
      </c>
      <c r="AX383" s="13" t="s">
        <v>78</v>
      </c>
      <c r="AY383" s="217" t="s">
        <v>132</v>
      </c>
    </row>
    <row r="384" spans="2:65" s="1" customFormat="1" ht="22.5" customHeight="1">
      <c r="B384" s="33"/>
      <c r="C384" s="173" t="s">
        <v>527</v>
      </c>
      <c r="D384" s="173" t="s">
        <v>133</v>
      </c>
      <c r="E384" s="174" t="s">
        <v>1260</v>
      </c>
      <c r="F384" s="175" t="s">
        <v>1261</v>
      </c>
      <c r="G384" s="176" t="s">
        <v>521</v>
      </c>
      <c r="H384" s="177">
        <v>16</v>
      </c>
      <c r="I384" s="178"/>
      <c r="J384" s="179">
        <f>ROUND(I384*H384,2)</f>
        <v>0</v>
      </c>
      <c r="K384" s="175" t="s">
        <v>1</v>
      </c>
      <c r="L384" s="37"/>
      <c r="M384" s="180" t="s">
        <v>1</v>
      </c>
      <c r="N384" s="181" t="s">
        <v>41</v>
      </c>
      <c r="O384" s="59"/>
      <c r="P384" s="182">
        <f>O384*H384</f>
        <v>0</v>
      </c>
      <c r="Q384" s="182">
        <v>0</v>
      </c>
      <c r="R384" s="182">
        <f>Q384*H384</f>
        <v>0</v>
      </c>
      <c r="S384" s="182">
        <v>0</v>
      </c>
      <c r="T384" s="183">
        <f>S384*H384</f>
        <v>0</v>
      </c>
      <c r="AR384" s="16" t="s">
        <v>248</v>
      </c>
      <c r="AT384" s="16" t="s">
        <v>133</v>
      </c>
      <c r="AU384" s="16" t="s">
        <v>80</v>
      </c>
      <c r="AY384" s="16" t="s">
        <v>132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6" t="s">
        <v>78</v>
      </c>
      <c r="BK384" s="184">
        <f>ROUND(I384*H384,2)</f>
        <v>0</v>
      </c>
      <c r="BL384" s="16" t="s">
        <v>248</v>
      </c>
      <c r="BM384" s="16" t="s">
        <v>1262</v>
      </c>
    </row>
    <row r="385" spans="2:65" s="12" customFormat="1">
      <c r="B385" s="196"/>
      <c r="C385" s="197"/>
      <c r="D385" s="187" t="s">
        <v>140</v>
      </c>
      <c r="E385" s="198" t="s">
        <v>1</v>
      </c>
      <c r="F385" s="199" t="s">
        <v>1263</v>
      </c>
      <c r="G385" s="197"/>
      <c r="H385" s="200">
        <v>16</v>
      </c>
      <c r="I385" s="201"/>
      <c r="J385" s="197"/>
      <c r="K385" s="197"/>
      <c r="L385" s="202"/>
      <c r="M385" s="203"/>
      <c r="N385" s="204"/>
      <c r="O385" s="204"/>
      <c r="P385" s="204"/>
      <c r="Q385" s="204"/>
      <c r="R385" s="204"/>
      <c r="S385" s="204"/>
      <c r="T385" s="205"/>
      <c r="AT385" s="206" t="s">
        <v>140</v>
      </c>
      <c r="AU385" s="206" t="s">
        <v>80</v>
      </c>
      <c r="AV385" s="12" t="s">
        <v>80</v>
      </c>
      <c r="AW385" s="12" t="s">
        <v>32</v>
      </c>
      <c r="AX385" s="12" t="s">
        <v>70</v>
      </c>
      <c r="AY385" s="206" t="s">
        <v>132</v>
      </c>
    </row>
    <row r="386" spans="2:65" s="13" customFormat="1">
      <c r="B386" s="207"/>
      <c r="C386" s="208"/>
      <c r="D386" s="187" t="s">
        <v>140</v>
      </c>
      <c r="E386" s="209" t="s">
        <v>1</v>
      </c>
      <c r="F386" s="210" t="s">
        <v>143</v>
      </c>
      <c r="G386" s="208"/>
      <c r="H386" s="211">
        <v>16</v>
      </c>
      <c r="I386" s="212"/>
      <c r="J386" s="208"/>
      <c r="K386" s="208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140</v>
      </c>
      <c r="AU386" s="217" t="s">
        <v>80</v>
      </c>
      <c r="AV386" s="13" t="s">
        <v>138</v>
      </c>
      <c r="AW386" s="13" t="s">
        <v>32</v>
      </c>
      <c r="AX386" s="13" t="s">
        <v>78</v>
      </c>
      <c r="AY386" s="217" t="s">
        <v>132</v>
      </c>
    </row>
    <row r="387" spans="2:65" s="1" customFormat="1" ht="22.5" customHeight="1">
      <c r="B387" s="33"/>
      <c r="C387" s="173" t="s">
        <v>531</v>
      </c>
      <c r="D387" s="173" t="s">
        <v>133</v>
      </c>
      <c r="E387" s="174" t="s">
        <v>1264</v>
      </c>
      <c r="F387" s="175" t="s">
        <v>1265</v>
      </c>
      <c r="G387" s="176" t="s">
        <v>521</v>
      </c>
      <c r="H387" s="177">
        <v>16</v>
      </c>
      <c r="I387" s="178"/>
      <c r="J387" s="179">
        <f>ROUND(I387*H387,2)</f>
        <v>0</v>
      </c>
      <c r="K387" s="175" t="s">
        <v>1</v>
      </c>
      <c r="L387" s="37"/>
      <c r="M387" s="180" t="s">
        <v>1</v>
      </c>
      <c r="N387" s="181" t="s">
        <v>41</v>
      </c>
      <c r="O387" s="59"/>
      <c r="P387" s="182">
        <f>O387*H387</f>
        <v>0</v>
      </c>
      <c r="Q387" s="182">
        <v>0</v>
      </c>
      <c r="R387" s="182">
        <f>Q387*H387</f>
        <v>0</v>
      </c>
      <c r="S387" s="182">
        <v>0</v>
      </c>
      <c r="T387" s="183">
        <f>S387*H387</f>
        <v>0</v>
      </c>
      <c r="AR387" s="16" t="s">
        <v>248</v>
      </c>
      <c r="AT387" s="16" t="s">
        <v>133</v>
      </c>
      <c r="AU387" s="16" t="s">
        <v>80</v>
      </c>
      <c r="AY387" s="16" t="s">
        <v>132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16" t="s">
        <v>78</v>
      </c>
      <c r="BK387" s="184">
        <f>ROUND(I387*H387,2)</f>
        <v>0</v>
      </c>
      <c r="BL387" s="16" t="s">
        <v>248</v>
      </c>
      <c r="BM387" s="16" t="s">
        <v>1266</v>
      </c>
    </row>
    <row r="388" spans="2:65" s="12" customFormat="1">
      <c r="B388" s="196"/>
      <c r="C388" s="197"/>
      <c r="D388" s="187" t="s">
        <v>140</v>
      </c>
      <c r="E388" s="198" t="s">
        <v>1</v>
      </c>
      <c r="F388" s="199" t="s">
        <v>1267</v>
      </c>
      <c r="G388" s="197"/>
      <c r="H388" s="200">
        <v>16</v>
      </c>
      <c r="I388" s="201"/>
      <c r="J388" s="197"/>
      <c r="K388" s="197"/>
      <c r="L388" s="202"/>
      <c r="M388" s="203"/>
      <c r="N388" s="204"/>
      <c r="O388" s="204"/>
      <c r="P388" s="204"/>
      <c r="Q388" s="204"/>
      <c r="R388" s="204"/>
      <c r="S388" s="204"/>
      <c r="T388" s="205"/>
      <c r="AT388" s="206" t="s">
        <v>140</v>
      </c>
      <c r="AU388" s="206" t="s">
        <v>80</v>
      </c>
      <c r="AV388" s="12" t="s">
        <v>80</v>
      </c>
      <c r="AW388" s="12" t="s">
        <v>32</v>
      </c>
      <c r="AX388" s="12" t="s">
        <v>70</v>
      </c>
      <c r="AY388" s="206" t="s">
        <v>132</v>
      </c>
    </row>
    <row r="389" spans="2:65" s="13" customFormat="1">
      <c r="B389" s="207"/>
      <c r="C389" s="208"/>
      <c r="D389" s="187" t="s">
        <v>140</v>
      </c>
      <c r="E389" s="209" t="s">
        <v>1</v>
      </c>
      <c r="F389" s="210" t="s">
        <v>143</v>
      </c>
      <c r="G389" s="208"/>
      <c r="H389" s="211">
        <v>16</v>
      </c>
      <c r="I389" s="212"/>
      <c r="J389" s="208"/>
      <c r="K389" s="208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140</v>
      </c>
      <c r="AU389" s="217" t="s">
        <v>80</v>
      </c>
      <c r="AV389" s="13" t="s">
        <v>138</v>
      </c>
      <c r="AW389" s="13" t="s">
        <v>32</v>
      </c>
      <c r="AX389" s="13" t="s">
        <v>78</v>
      </c>
      <c r="AY389" s="217" t="s">
        <v>132</v>
      </c>
    </row>
    <row r="390" spans="2:65" s="1" customFormat="1" ht="22.5" customHeight="1">
      <c r="B390" s="33"/>
      <c r="C390" s="173" t="s">
        <v>539</v>
      </c>
      <c r="D390" s="173" t="s">
        <v>133</v>
      </c>
      <c r="E390" s="174" t="s">
        <v>1268</v>
      </c>
      <c r="F390" s="175" t="s">
        <v>1269</v>
      </c>
      <c r="G390" s="176" t="s">
        <v>521</v>
      </c>
      <c r="H390" s="177">
        <v>2</v>
      </c>
      <c r="I390" s="178"/>
      <c r="J390" s="179">
        <f>ROUND(I390*H390,2)</f>
        <v>0</v>
      </c>
      <c r="K390" s="175" t="s">
        <v>1</v>
      </c>
      <c r="L390" s="37"/>
      <c r="M390" s="180" t="s">
        <v>1</v>
      </c>
      <c r="N390" s="181" t="s">
        <v>41</v>
      </c>
      <c r="O390" s="59"/>
      <c r="P390" s="182">
        <f>O390*H390</f>
        <v>0</v>
      </c>
      <c r="Q390" s="182">
        <v>0</v>
      </c>
      <c r="R390" s="182">
        <f>Q390*H390</f>
        <v>0</v>
      </c>
      <c r="S390" s="182">
        <v>0</v>
      </c>
      <c r="T390" s="183">
        <f>S390*H390</f>
        <v>0</v>
      </c>
      <c r="AR390" s="16" t="s">
        <v>248</v>
      </c>
      <c r="AT390" s="16" t="s">
        <v>133</v>
      </c>
      <c r="AU390" s="16" t="s">
        <v>80</v>
      </c>
      <c r="AY390" s="16" t="s">
        <v>132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6" t="s">
        <v>78</v>
      </c>
      <c r="BK390" s="184">
        <f>ROUND(I390*H390,2)</f>
        <v>0</v>
      </c>
      <c r="BL390" s="16" t="s">
        <v>248</v>
      </c>
      <c r="BM390" s="16" t="s">
        <v>1270</v>
      </c>
    </row>
    <row r="391" spans="2:65" s="12" customFormat="1">
      <c r="B391" s="196"/>
      <c r="C391" s="197"/>
      <c r="D391" s="187" t="s">
        <v>140</v>
      </c>
      <c r="E391" s="198" t="s">
        <v>1</v>
      </c>
      <c r="F391" s="199" t="s">
        <v>1132</v>
      </c>
      <c r="G391" s="197"/>
      <c r="H391" s="200">
        <v>2</v>
      </c>
      <c r="I391" s="201"/>
      <c r="J391" s="197"/>
      <c r="K391" s="197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 t="s">
        <v>140</v>
      </c>
      <c r="AU391" s="206" t="s">
        <v>80</v>
      </c>
      <c r="AV391" s="12" t="s">
        <v>80</v>
      </c>
      <c r="AW391" s="12" t="s">
        <v>32</v>
      </c>
      <c r="AX391" s="12" t="s">
        <v>70</v>
      </c>
      <c r="AY391" s="206" t="s">
        <v>132</v>
      </c>
    </row>
    <row r="392" spans="2:65" s="13" customFormat="1">
      <c r="B392" s="207"/>
      <c r="C392" s="208"/>
      <c r="D392" s="187" t="s">
        <v>140</v>
      </c>
      <c r="E392" s="209" t="s">
        <v>1</v>
      </c>
      <c r="F392" s="210" t="s">
        <v>143</v>
      </c>
      <c r="G392" s="208"/>
      <c r="H392" s="211">
        <v>2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140</v>
      </c>
      <c r="AU392" s="217" t="s">
        <v>80</v>
      </c>
      <c r="AV392" s="13" t="s">
        <v>138</v>
      </c>
      <c r="AW392" s="13" t="s">
        <v>32</v>
      </c>
      <c r="AX392" s="13" t="s">
        <v>78</v>
      </c>
      <c r="AY392" s="217" t="s">
        <v>132</v>
      </c>
    </row>
    <row r="393" spans="2:65" s="1" customFormat="1" ht="22.5" customHeight="1">
      <c r="B393" s="33"/>
      <c r="C393" s="173" t="s">
        <v>545</v>
      </c>
      <c r="D393" s="173" t="s">
        <v>133</v>
      </c>
      <c r="E393" s="174" t="s">
        <v>1271</v>
      </c>
      <c r="F393" s="175" t="s">
        <v>1272</v>
      </c>
      <c r="G393" s="176" t="s">
        <v>521</v>
      </c>
      <c r="H393" s="177">
        <v>24</v>
      </c>
      <c r="I393" s="178"/>
      <c r="J393" s="179">
        <f>ROUND(I393*H393,2)</f>
        <v>0</v>
      </c>
      <c r="K393" s="175" t="s">
        <v>1</v>
      </c>
      <c r="L393" s="37"/>
      <c r="M393" s="180" t="s">
        <v>1</v>
      </c>
      <c r="N393" s="181" t="s">
        <v>41</v>
      </c>
      <c r="O393" s="59"/>
      <c r="P393" s="182">
        <f>O393*H393</f>
        <v>0</v>
      </c>
      <c r="Q393" s="182">
        <v>0</v>
      </c>
      <c r="R393" s="182">
        <f>Q393*H393</f>
        <v>0</v>
      </c>
      <c r="S393" s="182">
        <v>0</v>
      </c>
      <c r="T393" s="183">
        <f>S393*H393</f>
        <v>0</v>
      </c>
      <c r="AR393" s="16" t="s">
        <v>248</v>
      </c>
      <c r="AT393" s="16" t="s">
        <v>133</v>
      </c>
      <c r="AU393" s="16" t="s">
        <v>80</v>
      </c>
      <c r="AY393" s="16" t="s">
        <v>132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16" t="s">
        <v>78</v>
      </c>
      <c r="BK393" s="184">
        <f>ROUND(I393*H393,2)</f>
        <v>0</v>
      </c>
      <c r="BL393" s="16" t="s">
        <v>248</v>
      </c>
      <c r="BM393" s="16" t="s">
        <v>1273</v>
      </c>
    </row>
    <row r="394" spans="2:65" s="12" customFormat="1">
      <c r="B394" s="196"/>
      <c r="C394" s="197"/>
      <c r="D394" s="187" t="s">
        <v>140</v>
      </c>
      <c r="E394" s="198" t="s">
        <v>1</v>
      </c>
      <c r="F394" s="199" t="s">
        <v>1274</v>
      </c>
      <c r="G394" s="197"/>
      <c r="H394" s="200">
        <v>24</v>
      </c>
      <c r="I394" s="201"/>
      <c r="J394" s="197"/>
      <c r="K394" s="197"/>
      <c r="L394" s="202"/>
      <c r="M394" s="203"/>
      <c r="N394" s="204"/>
      <c r="O394" s="204"/>
      <c r="P394" s="204"/>
      <c r="Q394" s="204"/>
      <c r="R394" s="204"/>
      <c r="S394" s="204"/>
      <c r="T394" s="205"/>
      <c r="AT394" s="206" t="s">
        <v>140</v>
      </c>
      <c r="AU394" s="206" t="s">
        <v>80</v>
      </c>
      <c r="AV394" s="12" t="s">
        <v>80</v>
      </c>
      <c r="AW394" s="12" t="s">
        <v>32</v>
      </c>
      <c r="AX394" s="12" t="s">
        <v>70</v>
      </c>
      <c r="AY394" s="206" t="s">
        <v>132</v>
      </c>
    </row>
    <row r="395" spans="2:65" s="13" customFormat="1">
      <c r="B395" s="207"/>
      <c r="C395" s="208"/>
      <c r="D395" s="187" t="s">
        <v>140</v>
      </c>
      <c r="E395" s="209" t="s">
        <v>1</v>
      </c>
      <c r="F395" s="210" t="s">
        <v>143</v>
      </c>
      <c r="G395" s="208"/>
      <c r="H395" s="211">
        <v>24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140</v>
      </c>
      <c r="AU395" s="217" t="s">
        <v>80</v>
      </c>
      <c r="AV395" s="13" t="s">
        <v>138</v>
      </c>
      <c r="AW395" s="13" t="s">
        <v>32</v>
      </c>
      <c r="AX395" s="13" t="s">
        <v>78</v>
      </c>
      <c r="AY395" s="217" t="s">
        <v>132</v>
      </c>
    </row>
    <row r="396" spans="2:65" s="1" customFormat="1" ht="33.75" customHeight="1">
      <c r="B396" s="33"/>
      <c r="C396" s="173" t="s">
        <v>549</v>
      </c>
      <c r="D396" s="173" t="s">
        <v>133</v>
      </c>
      <c r="E396" s="174" t="s">
        <v>1275</v>
      </c>
      <c r="F396" s="175" t="s">
        <v>1276</v>
      </c>
      <c r="G396" s="176" t="s">
        <v>521</v>
      </c>
      <c r="H396" s="177">
        <v>3</v>
      </c>
      <c r="I396" s="178"/>
      <c r="J396" s="179">
        <f>ROUND(I396*H396,2)</f>
        <v>0</v>
      </c>
      <c r="K396" s="175" t="s">
        <v>1</v>
      </c>
      <c r="L396" s="37"/>
      <c r="M396" s="180" t="s">
        <v>1</v>
      </c>
      <c r="N396" s="181" t="s">
        <v>41</v>
      </c>
      <c r="O396" s="59"/>
      <c r="P396" s="182">
        <f>O396*H396</f>
        <v>0</v>
      </c>
      <c r="Q396" s="182">
        <v>0</v>
      </c>
      <c r="R396" s="182">
        <f>Q396*H396</f>
        <v>0</v>
      </c>
      <c r="S396" s="182">
        <v>0</v>
      </c>
      <c r="T396" s="183">
        <f>S396*H396</f>
        <v>0</v>
      </c>
      <c r="AR396" s="16" t="s">
        <v>248</v>
      </c>
      <c r="AT396" s="16" t="s">
        <v>133</v>
      </c>
      <c r="AU396" s="16" t="s">
        <v>80</v>
      </c>
      <c r="AY396" s="16" t="s">
        <v>132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6" t="s">
        <v>78</v>
      </c>
      <c r="BK396" s="184">
        <f>ROUND(I396*H396,2)</f>
        <v>0</v>
      </c>
      <c r="BL396" s="16" t="s">
        <v>248</v>
      </c>
      <c r="BM396" s="16" t="s">
        <v>1277</v>
      </c>
    </row>
    <row r="397" spans="2:65" s="12" customFormat="1">
      <c r="B397" s="196"/>
      <c r="C397" s="197"/>
      <c r="D397" s="187" t="s">
        <v>140</v>
      </c>
      <c r="E397" s="198" t="s">
        <v>1</v>
      </c>
      <c r="F397" s="199" t="s">
        <v>1142</v>
      </c>
      <c r="G397" s="197"/>
      <c r="H397" s="200">
        <v>3</v>
      </c>
      <c r="I397" s="201"/>
      <c r="J397" s="197"/>
      <c r="K397" s="197"/>
      <c r="L397" s="202"/>
      <c r="M397" s="203"/>
      <c r="N397" s="204"/>
      <c r="O397" s="204"/>
      <c r="P397" s="204"/>
      <c r="Q397" s="204"/>
      <c r="R397" s="204"/>
      <c r="S397" s="204"/>
      <c r="T397" s="205"/>
      <c r="AT397" s="206" t="s">
        <v>140</v>
      </c>
      <c r="AU397" s="206" t="s">
        <v>80</v>
      </c>
      <c r="AV397" s="12" t="s">
        <v>80</v>
      </c>
      <c r="AW397" s="12" t="s">
        <v>32</v>
      </c>
      <c r="AX397" s="12" t="s">
        <v>70</v>
      </c>
      <c r="AY397" s="206" t="s">
        <v>132</v>
      </c>
    </row>
    <row r="398" spans="2:65" s="13" customFormat="1">
      <c r="B398" s="207"/>
      <c r="C398" s="208"/>
      <c r="D398" s="187" t="s">
        <v>140</v>
      </c>
      <c r="E398" s="209" t="s">
        <v>1</v>
      </c>
      <c r="F398" s="210" t="s">
        <v>143</v>
      </c>
      <c r="G398" s="208"/>
      <c r="H398" s="211">
        <v>3</v>
      </c>
      <c r="I398" s="212"/>
      <c r="J398" s="208"/>
      <c r="K398" s="208"/>
      <c r="L398" s="213"/>
      <c r="M398" s="214"/>
      <c r="N398" s="215"/>
      <c r="O398" s="215"/>
      <c r="P398" s="215"/>
      <c r="Q398" s="215"/>
      <c r="R398" s="215"/>
      <c r="S398" s="215"/>
      <c r="T398" s="216"/>
      <c r="AT398" s="217" t="s">
        <v>140</v>
      </c>
      <c r="AU398" s="217" t="s">
        <v>80</v>
      </c>
      <c r="AV398" s="13" t="s">
        <v>138</v>
      </c>
      <c r="AW398" s="13" t="s">
        <v>32</v>
      </c>
      <c r="AX398" s="13" t="s">
        <v>78</v>
      </c>
      <c r="AY398" s="217" t="s">
        <v>132</v>
      </c>
    </row>
    <row r="399" spans="2:65" s="1" customFormat="1" ht="22.5" customHeight="1">
      <c r="B399" s="33"/>
      <c r="C399" s="173" t="s">
        <v>553</v>
      </c>
      <c r="D399" s="173" t="s">
        <v>133</v>
      </c>
      <c r="E399" s="174" t="s">
        <v>1278</v>
      </c>
      <c r="F399" s="175" t="s">
        <v>1279</v>
      </c>
      <c r="G399" s="176" t="s">
        <v>521</v>
      </c>
      <c r="H399" s="177">
        <v>24</v>
      </c>
      <c r="I399" s="178"/>
      <c r="J399" s="179">
        <f>ROUND(I399*H399,2)</f>
        <v>0</v>
      </c>
      <c r="K399" s="175" t="s">
        <v>1</v>
      </c>
      <c r="L399" s="37"/>
      <c r="M399" s="180" t="s">
        <v>1</v>
      </c>
      <c r="N399" s="181" t="s">
        <v>41</v>
      </c>
      <c r="O399" s="59"/>
      <c r="P399" s="182">
        <f>O399*H399</f>
        <v>0</v>
      </c>
      <c r="Q399" s="182">
        <v>0</v>
      </c>
      <c r="R399" s="182">
        <f>Q399*H399</f>
        <v>0</v>
      </c>
      <c r="S399" s="182">
        <v>0</v>
      </c>
      <c r="T399" s="183">
        <f>S399*H399</f>
        <v>0</v>
      </c>
      <c r="AR399" s="16" t="s">
        <v>248</v>
      </c>
      <c r="AT399" s="16" t="s">
        <v>133</v>
      </c>
      <c r="AU399" s="16" t="s">
        <v>80</v>
      </c>
      <c r="AY399" s="16" t="s">
        <v>132</v>
      </c>
      <c r="BE399" s="184">
        <f>IF(N399="základní",J399,0)</f>
        <v>0</v>
      </c>
      <c r="BF399" s="184">
        <f>IF(N399="snížená",J399,0)</f>
        <v>0</v>
      </c>
      <c r="BG399" s="184">
        <f>IF(N399="zákl. přenesená",J399,0)</f>
        <v>0</v>
      </c>
      <c r="BH399" s="184">
        <f>IF(N399="sníž. přenesená",J399,0)</f>
        <v>0</v>
      </c>
      <c r="BI399" s="184">
        <f>IF(N399="nulová",J399,0)</f>
        <v>0</v>
      </c>
      <c r="BJ399" s="16" t="s">
        <v>78</v>
      </c>
      <c r="BK399" s="184">
        <f>ROUND(I399*H399,2)</f>
        <v>0</v>
      </c>
      <c r="BL399" s="16" t="s">
        <v>248</v>
      </c>
      <c r="BM399" s="16" t="s">
        <v>1280</v>
      </c>
    </row>
    <row r="400" spans="2:65" s="12" customFormat="1">
      <c r="B400" s="196"/>
      <c r="C400" s="197"/>
      <c r="D400" s="187" t="s">
        <v>140</v>
      </c>
      <c r="E400" s="198" t="s">
        <v>1</v>
      </c>
      <c r="F400" s="199" t="s">
        <v>1250</v>
      </c>
      <c r="G400" s="197"/>
      <c r="H400" s="200">
        <v>24</v>
      </c>
      <c r="I400" s="201"/>
      <c r="J400" s="197"/>
      <c r="K400" s="197"/>
      <c r="L400" s="202"/>
      <c r="M400" s="203"/>
      <c r="N400" s="204"/>
      <c r="O400" s="204"/>
      <c r="P400" s="204"/>
      <c r="Q400" s="204"/>
      <c r="R400" s="204"/>
      <c r="S400" s="204"/>
      <c r="T400" s="205"/>
      <c r="AT400" s="206" t="s">
        <v>140</v>
      </c>
      <c r="AU400" s="206" t="s">
        <v>80</v>
      </c>
      <c r="AV400" s="12" t="s">
        <v>80</v>
      </c>
      <c r="AW400" s="12" t="s">
        <v>32</v>
      </c>
      <c r="AX400" s="12" t="s">
        <v>70</v>
      </c>
      <c r="AY400" s="206" t="s">
        <v>132</v>
      </c>
    </row>
    <row r="401" spans="2:65" s="13" customFormat="1">
      <c r="B401" s="207"/>
      <c r="C401" s="208"/>
      <c r="D401" s="187" t="s">
        <v>140</v>
      </c>
      <c r="E401" s="209" t="s">
        <v>1</v>
      </c>
      <c r="F401" s="210" t="s">
        <v>143</v>
      </c>
      <c r="G401" s="208"/>
      <c r="H401" s="211">
        <v>24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140</v>
      </c>
      <c r="AU401" s="217" t="s">
        <v>80</v>
      </c>
      <c r="AV401" s="13" t="s">
        <v>138</v>
      </c>
      <c r="AW401" s="13" t="s">
        <v>32</v>
      </c>
      <c r="AX401" s="13" t="s">
        <v>78</v>
      </c>
      <c r="AY401" s="217" t="s">
        <v>132</v>
      </c>
    </row>
    <row r="402" spans="2:65" s="1" customFormat="1" ht="33.75" customHeight="1">
      <c r="B402" s="33"/>
      <c r="C402" s="173" t="s">
        <v>557</v>
      </c>
      <c r="D402" s="173" t="s">
        <v>133</v>
      </c>
      <c r="E402" s="174" t="s">
        <v>1281</v>
      </c>
      <c r="F402" s="175" t="s">
        <v>1282</v>
      </c>
      <c r="G402" s="176" t="s">
        <v>521</v>
      </c>
      <c r="H402" s="177">
        <v>1</v>
      </c>
      <c r="I402" s="178"/>
      <c r="J402" s="179">
        <f>ROUND(I402*H402,2)</f>
        <v>0</v>
      </c>
      <c r="K402" s="175" t="s">
        <v>1</v>
      </c>
      <c r="L402" s="37"/>
      <c r="M402" s="180" t="s">
        <v>1</v>
      </c>
      <c r="N402" s="181" t="s">
        <v>41</v>
      </c>
      <c r="O402" s="59"/>
      <c r="P402" s="182">
        <f>O402*H402</f>
        <v>0</v>
      </c>
      <c r="Q402" s="182">
        <v>0</v>
      </c>
      <c r="R402" s="182">
        <f>Q402*H402</f>
        <v>0</v>
      </c>
      <c r="S402" s="182">
        <v>0</v>
      </c>
      <c r="T402" s="183">
        <f>S402*H402</f>
        <v>0</v>
      </c>
      <c r="AR402" s="16" t="s">
        <v>248</v>
      </c>
      <c r="AT402" s="16" t="s">
        <v>133</v>
      </c>
      <c r="AU402" s="16" t="s">
        <v>80</v>
      </c>
      <c r="AY402" s="16" t="s">
        <v>132</v>
      </c>
      <c r="BE402" s="184">
        <f>IF(N402="základní",J402,0)</f>
        <v>0</v>
      </c>
      <c r="BF402" s="184">
        <f>IF(N402="snížená",J402,0)</f>
        <v>0</v>
      </c>
      <c r="BG402" s="184">
        <f>IF(N402="zákl. přenesená",J402,0)</f>
        <v>0</v>
      </c>
      <c r="BH402" s="184">
        <f>IF(N402="sníž. přenesená",J402,0)</f>
        <v>0</v>
      </c>
      <c r="BI402" s="184">
        <f>IF(N402="nulová",J402,0)</f>
        <v>0</v>
      </c>
      <c r="BJ402" s="16" t="s">
        <v>78</v>
      </c>
      <c r="BK402" s="184">
        <f>ROUND(I402*H402,2)</f>
        <v>0</v>
      </c>
      <c r="BL402" s="16" t="s">
        <v>248</v>
      </c>
      <c r="BM402" s="16" t="s">
        <v>1283</v>
      </c>
    </row>
    <row r="403" spans="2:65" s="12" customFormat="1">
      <c r="B403" s="196"/>
      <c r="C403" s="197"/>
      <c r="D403" s="187" t="s">
        <v>140</v>
      </c>
      <c r="E403" s="198" t="s">
        <v>1</v>
      </c>
      <c r="F403" s="199" t="s">
        <v>1284</v>
      </c>
      <c r="G403" s="197"/>
      <c r="H403" s="200">
        <v>1</v>
      </c>
      <c r="I403" s="201"/>
      <c r="J403" s="197"/>
      <c r="K403" s="197"/>
      <c r="L403" s="202"/>
      <c r="M403" s="203"/>
      <c r="N403" s="204"/>
      <c r="O403" s="204"/>
      <c r="P403" s="204"/>
      <c r="Q403" s="204"/>
      <c r="R403" s="204"/>
      <c r="S403" s="204"/>
      <c r="T403" s="205"/>
      <c r="AT403" s="206" t="s">
        <v>140</v>
      </c>
      <c r="AU403" s="206" t="s">
        <v>80</v>
      </c>
      <c r="AV403" s="12" t="s">
        <v>80</v>
      </c>
      <c r="AW403" s="12" t="s">
        <v>32</v>
      </c>
      <c r="AX403" s="12" t="s">
        <v>70</v>
      </c>
      <c r="AY403" s="206" t="s">
        <v>132</v>
      </c>
    </row>
    <row r="404" spans="2:65" s="13" customFormat="1">
      <c r="B404" s="207"/>
      <c r="C404" s="208"/>
      <c r="D404" s="187" t="s">
        <v>140</v>
      </c>
      <c r="E404" s="209" t="s">
        <v>1</v>
      </c>
      <c r="F404" s="210" t="s">
        <v>143</v>
      </c>
      <c r="G404" s="208"/>
      <c r="H404" s="211">
        <v>1</v>
      </c>
      <c r="I404" s="212"/>
      <c r="J404" s="208"/>
      <c r="K404" s="208"/>
      <c r="L404" s="213"/>
      <c r="M404" s="214"/>
      <c r="N404" s="215"/>
      <c r="O404" s="215"/>
      <c r="P404" s="215"/>
      <c r="Q404" s="215"/>
      <c r="R404" s="215"/>
      <c r="S404" s="215"/>
      <c r="T404" s="216"/>
      <c r="AT404" s="217" t="s">
        <v>140</v>
      </c>
      <c r="AU404" s="217" t="s">
        <v>80</v>
      </c>
      <c r="AV404" s="13" t="s">
        <v>138</v>
      </c>
      <c r="AW404" s="13" t="s">
        <v>32</v>
      </c>
      <c r="AX404" s="13" t="s">
        <v>78</v>
      </c>
      <c r="AY404" s="217" t="s">
        <v>132</v>
      </c>
    </row>
    <row r="405" spans="2:65" s="1" customFormat="1" ht="33.75" customHeight="1">
      <c r="B405" s="33"/>
      <c r="C405" s="173" t="s">
        <v>561</v>
      </c>
      <c r="D405" s="173" t="s">
        <v>133</v>
      </c>
      <c r="E405" s="174" t="s">
        <v>1285</v>
      </c>
      <c r="F405" s="175" t="s">
        <v>1286</v>
      </c>
      <c r="G405" s="176" t="s">
        <v>521</v>
      </c>
      <c r="H405" s="177">
        <v>3</v>
      </c>
      <c r="I405" s="178"/>
      <c r="J405" s="179">
        <f>ROUND(I405*H405,2)</f>
        <v>0</v>
      </c>
      <c r="K405" s="175" t="s">
        <v>1</v>
      </c>
      <c r="L405" s="37"/>
      <c r="M405" s="180" t="s">
        <v>1</v>
      </c>
      <c r="N405" s="181" t="s">
        <v>41</v>
      </c>
      <c r="O405" s="59"/>
      <c r="P405" s="182">
        <f>O405*H405</f>
        <v>0</v>
      </c>
      <c r="Q405" s="182">
        <v>0</v>
      </c>
      <c r="R405" s="182">
        <f>Q405*H405</f>
        <v>0</v>
      </c>
      <c r="S405" s="182">
        <v>0</v>
      </c>
      <c r="T405" s="183">
        <f>S405*H405</f>
        <v>0</v>
      </c>
      <c r="AR405" s="16" t="s">
        <v>248</v>
      </c>
      <c r="AT405" s="16" t="s">
        <v>133</v>
      </c>
      <c r="AU405" s="16" t="s">
        <v>80</v>
      </c>
      <c r="AY405" s="16" t="s">
        <v>132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6" t="s">
        <v>78</v>
      </c>
      <c r="BK405" s="184">
        <f>ROUND(I405*H405,2)</f>
        <v>0</v>
      </c>
      <c r="BL405" s="16" t="s">
        <v>248</v>
      </c>
      <c r="BM405" s="16" t="s">
        <v>1287</v>
      </c>
    </row>
    <row r="406" spans="2:65" s="12" customFormat="1">
      <c r="B406" s="196"/>
      <c r="C406" s="197"/>
      <c r="D406" s="187" t="s">
        <v>140</v>
      </c>
      <c r="E406" s="198" t="s">
        <v>1</v>
      </c>
      <c r="F406" s="199" t="s">
        <v>1288</v>
      </c>
      <c r="G406" s="197"/>
      <c r="H406" s="200">
        <v>3</v>
      </c>
      <c r="I406" s="201"/>
      <c r="J406" s="197"/>
      <c r="K406" s="197"/>
      <c r="L406" s="202"/>
      <c r="M406" s="203"/>
      <c r="N406" s="204"/>
      <c r="O406" s="204"/>
      <c r="P406" s="204"/>
      <c r="Q406" s="204"/>
      <c r="R406" s="204"/>
      <c r="S406" s="204"/>
      <c r="T406" s="205"/>
      <c r="AT406" s="206" t="s">
        <v>140</v>
      </c>
      <c r="AU406" s="206" t="s">
        <v>80</v>
      </c>
      <c r="AV406" s="12" t="s">
        <v>80</v>
      </c>
      <c r="AW406" s="12" t="s">
        <v>32</v>
      </c>
      <c r="AX406" s="12" t="s">
        <v>70</v>
      </c>
      <c r="AY406" s="206" t="s">
        <v>132</v>
      </c>
    </row>
    <row r="407" spans="2:65" s="13" customFormat="1">
      <c r="B407" s="207"/>
      <c r="C407" s="208"/>
      <c r="D407" s="187" t="s">
        <v>140</v>
      </c>
      <c r="E407" s="209" t="s">
        <v>1</v>
      </c>
      <c r="F407" s="210" t="s">
        <v>143</v>
      </c>
      <c r="G407" s="208"/>
      <c r="H407" s="211">
        <v>3</v>
      </c>
      <c r="I407" s="212"/>
      <c r="J407" s="208"/>
      <c r="K407" s="208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140</v>
      </c>
      <c r="AU407" s="217" t="s">
        <v>80</v>
      </c>
      <c r="AV407" s="13" t="s">
        <v>138</v>
      </c>
      <c r="AW407" s="13" t="s">
        <v>32</v>
      </c>
      <c r="AX407" s="13" t="s">
        <v>78</v>
      </c>
      <c r="AY407" s="217" t="s">
        <v>132</v>
      </c>
    </row>
    <row r="408" spans="2:65" s="1" customFormat="1" ht="33.75" customHeight="1">
      <c r="B408" s="33"/>
      <c r="C408" s="173" t="s">
        <v>568</v>
      </c>
      <c r="D408" s="173" t="s">
        <v>133</v>
      </c>
      <c r="E408" s="174" t="s">
        <v>1289</v>
      </c>
      <c r="F408" s="175" t="s">
        <v>1290</v>
      </c>
      <c r="G408" s="176" t="s">
        <v>521</v>
      </c>
      <c r="H408" s="177">
        <v>2</v>
      </c>
      <c r="I408" s="178"/>
      <c r="J408" s="179">
        <f>ROUND(I408*H408,2)</f>
        <v>0</v>
      </c>
      <c r="K408" s="175" t="s">
        <v>1</v>
      </c>
      <c r="L408" s="37"/>
      <c r="M408" s="180" t="s">
        <v>1</v>
      </c>
      <c r="N408" s="181" t="s">
        <v>41</v>
      </c>
      <c r="O408" s="59"/>
      <c r="P408" s="182">
        <f>O408*H408</f>
        <v>0</v>
      </c>
      <c r="Q408" s="182">
        <v>0</v>
      </c>
      <c r="R408" s="182">
        <f>Q408*H408</f>
        <v>0</v>
      </c>
      <c r="S408" s="182">
        <v>0</v>
      </c>
      <c r="T408" s="183">
        <f>S408*H408</f>
        <v>0</v>
      </c>
      <c r="AR408" s="16" t="s">
        <v>248</v>
      </c>
      <c r="AT408" s="16" t="s">
        <v>133</v>
      </c>
      <c r="AU408" s="16" t="s">
        <v>80</v>
      </c>
      <c r="AY408" s="16" t="s">
        <v>132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6" t="s">
        <v>78</v>
      </c>
      <c r="BK408" s="184">
        <f>ROUND(I408*H408,2)</f>
        <v>0</v>
      </c>
      <c r="BL408" s="16" t="s">
        <v>248</v>
      </c>
      <c r="BM408" s="16" t="s">
        <v>1291</v>
      </c>
    </row>
    <row r="409" spans="2:65" s="12" customFormat="1">
      <c r="B409" s="196"/>
      <c r="C409" s="197"/>
      <c r="D409" s="187" t="s">
        <v>140</v>
      </c>
      <c r="E409" s="198" t="s">
        <v>1</v>
      </c>
      <c r="F409" s="199" t="s">
        <v>1292</v>
      </c>
      <c r="G409" s="197"/>
      <c r="H409" s="200">
        <v>2</v>
      </c>
      <c r="I409" s="201"/>
      <c r="J409" s="197"/>
      <c r="K409" s="197"/>
      <c r="L409" s="202"/>
      <c r="M409" s="203"/>
      <c r="N409" s="204"/>
      <c r="O409" s="204"/>
      <c r="P409" s="204"/>
      <c r="Q409" s="204"/>
      <c r="R409" s="204"/>
      <c r="S409" s="204"/>
      <c r="T409" s="205"/>
      <c r="AT409" s="206" t="s">
        <v>140</v>
      </c>
      <c r="AU409" s="206" t="s">
        <v>80</v>
      </c>
      <c r="AV409" s="12" t="s">
        <v>80</v>
      </c>
      <c r="AW409" s="12" t="s">
        <v>32</v>
      </c>
      <c r="AX409" s="12" t="s">
        <v>70</v>
      </c>
      <c r="AY409" s="206" t="s">
        <v>132</v>
      </c>
    </row>
    <row r="410" spans="2:65" s="13" customFormat="1">
      <c r="B410" s="207"/>
      <c r="C410" s="208"/>
      <c r="D410" s="187" t="s">
        <v>140</v>
      </c>
      <c r="E410" s="209" t="s">
        <v>1</v>
      </c>
      <c r="F410" s="210" t="s">
        <v>143</v>
      </c>
      <c r="G410" s="208"/>
      <c r="H410" s="211">
        <v>2</v>
      </c>
      <c r="I410" s="212"/>
      <c r="J410" s="208"/>
      <c r="K410" s="208"/>
      <c r="L410" s="213"/>
      <c r="M410" s="214"/>
      <c r="N410" s="215"/>
      <c r="O410" s="215"/>
      <c r="P410" s="215"/>
      <c r="Q410" s="215"/>
      <c r="R410" s="215"/>
      <c r="S410" s="215"/>
      <c r="T410" s="216"/>
      <c r="AT410" s="217" t="s">
        <v>140</v>
      </c>
      <c r="AU410" s="217" t="s">
        <v>80</v>
      </c>
      <c r="AV410" s="13" t="s">
        <v>138</v>
      </c>
      <c r="AW410" s="13" t="s">
        <v>32</v>
      </c>
      <c r="AX410" s="13" t="s">
        <v>78</v>
      </c>
      <c r="AY410" s="217" t="s">
        <v>132</v>
      </c>
    </row>
    <row r="411" spans="2:65" s="1" customFormat="1" ht="33.75" customHeight="1">
      <c r="B411" s="33"/>
      <c r="C411" s="173" t="s">
        <v>573</v>
      </c>
      <c r="D411" s="173" t="s">
        <v>133</v>
      </c>
      <c r="E411" s="174" t="s">
        <v>1293</v>
      </c>
      <c r="F411" s="175" t="s">
        <v>1294</v>
      </c>
      <c r="G411" s="176" t="s">
        <v>521</v>
      </c>
      <c r="H411" s="177">
        <v>14</v>
      </c>
      <c r="I411" s="178"/>
      <c r="J411" s="179">
        <f>ROUND(I411*H411,2)</f>
        <v>0</v>
      </c>
      <c r="K411" s="175" t="s">
        <v>1</v>
      </c>
      <c r="L411" s="37"/>
      <c r="M411" s="180" t="s">
        <v>1</v>
      </c>
      <c r="N411" s="181" t="s">
        <v>41</v>
      </c>
      <c r="O411" s="59"/>
      <c r="P411" s="182">
        <f>O411*H411</f>
        <v>0</v>
      </c>
      <c r="Q411" s="182">
        <v>0</v>
      </c>
      <c r="R411" s="182">
        <f>Q411*H411</f>
        <v>0</v>
      </c>
      <c r="S411" s="182">
        <v>0</v>
      </c>
      <c r="T411" s="183">
        <f>S411*H411</f>
        <v>0</v>
      </c>
      <c r="AR411" s="16" t="s">
        <v>248</v>
      </c>
      <c r="AT411" s="16" t="s">
        <v>133</v>
      </c>
      <c r="AU411" s="16" t="s">
        <v>80</v>
      </c>
      <c r="AY411" s="16" t="s">
        <v>132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6" t="s">
        <v>78</v>
      </c>
      <c r="BK411" s="184">
        <f>ROUND(I411*H411,2)</f>
        <v>0</v>
      </c>
      <c r="BL411" s="16" t="s">
        <v>248</v>
      </c>
      <c r="BM411" s="16" t="s">
        <v>1295</v>
      </c>
    </row>
    <row r="412" spans="2:65" s="12" customFormat="1">
      <c r="B412" s="196"/>
      <c r="C412" s="197"/>
      <c r="D412" s="187" t="s">
        <v>140</v>
      </c>
      <c r="E412" s="198" t="s">
        <v>1</v>
      </c>
      <c r="F412" s="199" t="s">
        <v>1296</v>
      </c>
      <c r="G412" s="197"/>
      <c r="H412" s="200">
        <v>14</v>
      </c>
      <c r="I412" s="201"/>
      <c r="J412" s="197"/>
      <c r="K412" s="197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140</v>
      </c>
      <c r="AU412" s="206" t="s">
        <v>80</v>
      </c>
      <c r="AV412" s="12" t="s">
        <v>80</v>
      </c>
      <c r="AW412" s="12" t="s">
        <v>32</v>
      </c>
      <c r="AX412" s="12" t="s">
        <v>70</v>
      </c>
      <c r="AY412" s="206" t="s">
        <v>132</v>
      </c>
    </row>
    <row r="413" spans="2:65" s="13" customFormat="1">
      <c r="B413" s="207"/>
      <c r="C413" s="208"/>
      <c r="D413" s="187" t="s">
        <v>140</v>
      </c>
      <c r="E413" s="209" t="s">
        <v>1</v>
      </c>
      <c r="F413" s="210" t="s">
        <v>143</v>
      </c>
      <c r="G413" s="208"/>
      <c r="H413" s="211">
        <v>14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140</v>
      </c>
      <c r="AU413" s="217" t="s">
        <v>80</v>
      </c>
      <c r="AV413" s="13" t="s">
        <v>138</v>
      </c>
      <c r="AW413" s="13" t="s">
        <v>32</v>
      </c>
      <c r="AX413" s="13" t="s">
        <v>78</v>
      </c>
      <c r="AY413" s="217" t="s">
        <v>132</v>
      </c>
    </row>
    <row r="414" spans="2:65" s="1" customFormat="1" ht="33.75" customHeight="1">
      <c r="B414" s="33"/>
      <c r="C414" s="173" t="s">
        <v>578</v>
      </c>
      <c r="D414" s="173" t="s">
        <v>133</v>
      </c>
      <c r="E414" s="174" t="s">
        <v>1297</v>
      </c>
      <c r="F414" s="175" t="s">
        <v>1298</v>
      </c>
      <c r="G414" s="176" t="s">
        <v>521</v>
      </c>
      <c r="H414" s="177">
        <v>2</v>
      </c>
      <c r="I414" s="178"/>
      <c r="J414" s="179">
        <f>ROUND(I414*H414,2)</f>
        <v>0</v>
      </c>
      <c r="K414" s="175" t="s">
        <v>1</v>
      </c>
      <c r="L414" s="37"/>
      <c r="M414" s="180" t="s">
        <v>1</v>
      </c>
      <c r="N414" s="181" t="s">
        <v>41</v>
      </c>
      <c r="O414" s="59"/>
      <c r="P414" s="182">
        <f>O414*H414</f>
        <v>0</v>
      </c>
      <c r="Q414" s="182">
        <v>0</v>
      </c>
      <c r="R414" s="182">
        <f>Q414*H414</f>
        <v>0</v>
      </c>
      <c r="S414" s="182">
        <v>0</v>
      </c>
      <c r="T414" s="183">
        <f>S414*H414</f>
        <v>0</v>
      </c>
      <c r="AR414" s="16" t="s">
        <v>248</v>
      </c>
      <c r="AT414" s="16" t="s">
        <v>133</v>
      </c>
      <c r="AU414" s="16" t="s">
        <v>80</v>
      </c>
      <c r="AY414" s="16" t="s">
        <v>132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16" t="s">
        <v>78</v>
      </c>
      <c r="BK414" s="184">
        <f>ROUND(I414*H414,2)</f>
        <v>0</v>
      </c>
      <c r="BL414" s="16" t="s">
        <v>248</v>
      </c>
      <c r="BM414" s="16" t="s">
        <v>1299</v>
      </c>
    </row>
    <row r="415" spans="2:65" s="12" customFormat="1">
      <c r="B415" s="196"/>
      <c r="C415" s="197"/>
      <c r="D415" s="187" t="s">
        <v>140</v>
      </c>
      <c r="E415" s="198" t="s">
        <v>1</v>
      </c>
      <c r="F415" s="199" t="s">
        <v>1300</v>
      </c>
      <c r="G415" s="197"/>
      <c r="H415" s="200">
        <v>2</v>
      </c>
      <c r="I415" s="201"/>
      <c r="J415" s="197"/>
      <c r="K415" s="197"/>
      <c r="L415" s="202"/>
      <c r="M415" s="203"/>
      <c r="N415" s="204"/>
      <c r="O415" s="204"/>
      <c r="P415" s="204"/>
      <c r="Q415" s="204"/>
      <c r="R415" s="204"/>
      <c r="S415" s="204"/>
      <c r="T415" s="205"/>
      <c r="AT415" s="206" t="s">
        <v>140</v>
      </c>
      <c r="AU415" s="206" t="s">
        <v>80</v>
      </c>
      <c r="AV415" s="12" t="s">
        <v>80</v>
      </c>
      <c r="AW415" s="12" t="s">
        <v>32</v>
      </c>
      <c r="AX415" s="12" t="s">
        <v>70</v>
      </c>
      <c r="AY415" s="206" t="s">
        <v>132</v>
      </c>
    </row>
    <row r="416" spans="2:65" s="13" customFormat="1">
      <c r="B416" s="207"/>
      <c r="C416" s="208"/>
      <c r="D416" s="187" t="s">
        <v>140</v>
      </c>
      <c r="E416" s="209" t="s">
        <v>1</v>
      </c>
      <c r="F416" s="210" t="s">
        <v>143</v>
      </c>
      <c r="G416" s="208"/>
      <c r="H416" s="211">
        <v>2</v>
      </c>
      <c r="I416" s="212"/>
      <c r="J416" s="208"/>
      <c r="K416" s="208"/>
      <c r="L416" s="213"/>
      <c r="M416" s="214"/>
      <c r="N416" s="215"/>
      <c r="O416" s="215"/>
      <c r="P416" s="215"/>
      <c r="Q416" s="215"/>
      <c r="R416" s="215"/>
      <c r="S416" s="215"/>
      <c r="T416" s="216"/>
      <c r="AT416" s="217" t="s">
        <v>140</v>
      </c>
      <c r="AU416" s="217" t="s">
        <v>80</v>
      </c>
      <c r="AV416" s="13" t="s">
        <v>138</v>
      </c>
      <c r="AW416" s="13" t="s">
        <v>32</v>
      </c>
      <c r="AX416" s="13" t="s">
        <v>78</v>
      </c>
      <c r="AY416" s="217" t="s">
        <v>132</v>
      </c>
    </row>
    <row r="417" spans="2:65" s="1" customFormat="1" ht="16.5" customHeight="1">
      <c r="B417" s="33"/>
      <c r="C417" s="173" t="s">
        <v>584</v>
      </c>
      <c r="D417" s="173" t="s">
        <v>133</v>
      </c>
      <c r="E417" s="174" t="s">
        <v>1301</v>
      </c>
      <c r="F417" s="175" t="s">
        <v>1302</v>
      </c>
      <c r="G417" s="176" t="s">
        <v>521</v>
      </c>
      <c r="H417" s="177">
        <v>36</v>
      </c>
      <c r="I417" s="178"/>
      <c r="J417" s="179">
        <f>ROUND(I417*H417,2)</f>
        <v>0</v>
      </c>
      <c r="K417" s="175" t="s">
        <v>1</v>
      </c>
      <c r="L417" s="37"/>
      <c r="M417" s="180" t="s">
        <v>1</v>
      </c>
      <c r="N417" s="181" t="s">
        <v>41</v>
      </c>
      <c r="O417" s="59"/>
      <c r="P417" s="182">
        <f>O417*H417</f>
        <v>0</v>
      </c>
      <c r="Q417" s="182">
        <v>0</v>
      </c>
      <c r="R417" s="182">
        <f>Q417*H417</f>
        <v>0</v>
      </c>
      <c r="S417" s="182">
        <v>0</v>
      </c>
      <c r="T417" s="183">
        <f>S417*H417</f>
        <v>0</v>
      </c>
      <c r="AR417" s="16" t="s">
        <v>248</v>
      </c>
      <c r="AT417" s="16" t="s">
        <v>133</v>
      </c>
      <c r="AU417" s="16" t="s">
        <v>80</v>
      </c>
      <c r="AY417" s="16" t="s">
        <v>132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6" t="s">
        <v>78</v>
      </c>
      <c r="BK417" s="184">
        <f>ROUND(I417*H417,2)</f>
        <v>0</v>
      </c>
      <c r="BL417" s="16" t="s">
        <v>248</v>
      </c>
      <c r="BM417" s="16" t="s">
        <v>1303</v>
      </c>
    </row>
    <row r="418" spans="2:65" s="12" customFormat="1">
      <c r="B418" s="196"/>
      <c r="C418" s="197"/>
      <c r="D418" s="187" t="s">
        <v>140</v>
      </c>
      <c r="E418" s="198" t="s">
        <v>1</v>
      </c>
      <c r="F418" s="199" t="s">
        <v>1304</v>
      </c>
      <c r="G418" s="197"/>
      <c r="H418" s="200">
        <v>12</v>
      </c>
      <c r="I418" s="201"/>
      <c r="J418" s="197"/>
      <c r="K418" s="197"/>
      <c r="L418" s="202"/>
      <c r="M418" s="203"/>
      <c r="N418" s="204"/>
      <c r="O418" s="204"/>
      <c r="P418" s="204"/>
      <c r="Q418" s="204"/>
      <c r="R418" s="204"/>
      <c r="S418" s="204"/>
      <c r="T418" s="205"/>
      <c r="AT418" s="206" t="s">
        <v>140</v>
      </c>
      <c r="AU418" s="206" t="s">
        <v>80</v>
      </c>
      <c r="AV418" s="12" t="s">
        <v>80</v>
      </c>
      <c r="AW418" s="12" t="s">
        <v>32</v>
      </c>
      <c r="AX418" s="12" t="s">
        <v>70</v>
      </c>
      <c r="AY418" s="206" t="s">
        <v>132</v>
      </c>
    </row>
    <row r="419" spans="2:65" s="12" customFormat="1">
      <c r="B419" s="196"/>
      <c r="C419" s="197"/>
      <c r="D419" s="187" t="s">
        <v>140</v>
      </c>
      <c r="E419" s="198" t="s">
        <v>1</v>
      </c>
      <c r="F419" s="199" t="s">
        <v>1250</v>
      </c>
      <c r="G419" s="197"/>
      <c r="H419" s="200">
        <v>24</v>
      </c>
      <c r="I419" s="201"/>
      <c r="J419" s="197"/>
      <c r="K419" s="197"/>
      <c r="L419" s="202"/>
      <c r="M419" s="203"/>
      <c r="N419" s="204"/>
      <c r="O419" s="204"/>
      <c r="P419" s="204"/>
      <c r="Q419" s="204"/>
      <c r="R419" s="204"/>
      <c r="S419" s="204"/>
      <c r="T419" s="205"/>
      <c r="AT419" s="206" t="s">
        <v>140</v>
      </c>
      <c r="AU419" s="206" t="s">
        <v>80</v>
      </c>
      <c r="AV419" s="12" t="s">
        <v>80</v>
      </c>
      <c r="AW419" s="12" t="s">
        <v>32</v>
      </c>
      <c r="AX419" s="12" t="s">
        <v>70</v>
      </c>
      <c r="AY419" s="206" t="s">
        <v>132</v>
      </c>
    </row>
    <row r="420" spans="2:65" s="13" customFormat="1">
      <c r="B420" s="207"/>
      <c r="C420" s="208"/>
      <c r="D420" s="187" t="s">
        <v>140</v>
      </c>
      <c r="E420" s="209" t="s">
        <v>1</v>
      </c>
      <c r="F420" s="210" t="s">
        <v>143</v>
      </c>
      <c r="G420" s="208"/>
      <c r="H420" s="211">
        <v>36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140</v>
      </c>
      <c r="AU420" s="217" t="s">
        <v>80</v>
      </c>
      <c r="AV420" s="13" t="s">
        <v>138</v>
      </c>
      <c r="AW420" s="13" t="s">
        <v>32</v>
      </c>
      <c r="AX420" s="13" t="s">
        <v>78</v>
      </c>
      <c r="AY420" s="217" t="s">
        <v>132</v>
      </c>
    </row>
    <row r="421" spans="2:65" s="1" customFormat="1" ht="16.5" customHeight="1">
      <c r="B421" s="33"/>
      <c r="C421" s="173" t="s">
        <v>589</v>
      </c>
      <c r="D421" s="173" t="s">
        <v>133</v>
      </c>
      <c r="E421" s="174" t="s">
        <v>1305</v>
      </c>
      <c r="F421" s="175" t="s">
        <v>1306</v>
      </c>
      <c r="G421" s="176" t="s">
        <v>521</v>
      </c>
      <c r="H421" s="177">
        <v>22</v>
      </c>
      <c r="I421" s="178"/>
      <c r="J421" s="179">
        <f>ROUND(I421*H421,2)</f>
        <v>0</v>
      </c>
      <c r="K421" s="175" t="s">
        <v>1</v>
      </c>
      <c r="L421" s="37"/>
      <c r="M421" s="180" t="s">
        <v>1</v>
      </c>
      <c r="N421" s="181" t="s">
        <v>41</v>
      </c>
      <c r="O421" s="59"/>
      <c r="P421" s="182">
        <f>O421*H421</f>
        <v>0</v>
      </c>
      <c r="Q421" s="182">
        <v>0</v>
      </c>
      <c r="R421" s="182">
        <f>Q421*H421</f>
        <v>0</v>
      </c>
      <c r="S421" s="182">
        <v>0</v>
      </c>
      <c r="T421" s="183">
        <f>S421*H421</f>
        <v>0</v>
      </c>
      <c r="AR421" s="16" t="s">
        <v>248</v>
      </c>
      <c r="AT421" s="16" t="s">
        <v>133</v>
      </c>
      <c r="AU421" s="16" t="s">
        <v>80</v>
      </c>
      <c r="AY421" s="16" t="s">
        <v>132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6" t="s">
        <v>78</v>
      </c>
      <c r="BK421" s="184">
        <f>ROUND(I421*H421,2)</f>
        <v>0</v>
      </c>
      <c r="BL421" s="16" t="s">
        <v>248</v>
      </c>
      <c r="BM421" s="16" t="s">
        <v>1307</v>
      </c>
    </row>
    <row r="422" spans="2:65" s="12" customFormat="1">
      <c r="B422" s="196"/>
      <c r="C422" s="197"/>
      <c r="D422" s="187" t="s">
        <v>140</v>
      </c>
      <c r="E422" s="198" t="s">
        <v>1</v>
      </c>
      <c r="F422" s="199" t="s">
        <v>1142</v>
      </c>
      <c r="G422" s="197"/>
      <c r="H422" s="200">
        <v>3</v>
      </c>
      <c r="I422" s="201"/>
      <c r="J422" s="197"/>
      <c r="K422" s="197"/>
      <c r="L422" s="202"/>
      <c r="M422" s="203"/>
      <c r="N422" s="204"/>
      <c r="O422" s="204"/>
      <c r="P422" s="204"/>
      <c r="Q422" s="204"/>
      <c r="R422" s="204"/>
      <c r="S422" s="204"/>
      <c r="T422" s="205"/>
      <c r="AT422" s="206" t="s">
        <v>140</v>
      </c>
      <c r="AU422" s="206" t="s">
        <v>80</v>
      </c>
      <c r="AV422" s="12" t="s">
        <v>80</v>
      </c>
      <c r="AW422" s="12" t="s">
        <v>32</v>
      </c>
      <c r="AX422" s="12" t="s">
        <v>70</v>
      </c>
      <c r="AY422" s="206" t="s">
        <v>132</v>
      </c>
    </row>
    <row r="423" spans="2:65" s="12" customFormat="1">
      <c r="B423" s="196"/>
      <c r="C423" s="197"/>
      <c r="D423" s="187" t="s">
        <v>140</v>
      </c>
      <c r="E423" s="198" t="s">
        <v>1</v>
      </c>
      <c r="F423" s="199" t="s">
        <v>1288</v>
      </c>
      <c r="G423" s="197"/>
      <c r="H423" s="200">
        <v>3</v>
      </c>
      <c r="I423" s="201"/>
      <c r="J423" s="197"/>
      <c r="K423" s="197"/>
      <c r="L423" s="202"/>
      <c r="M423" s="203"/>
      <c r="N423" s="204"/>
      <c r="O423" s="204"/>
      <c r="P423" s="204"/>
      <c r="Q423" s="204"/>
      <c r="R423" s="204"/>
      <c r="S423" s="204"/>
      <c r="T423" s="205"/>
      <c r="AT423" s="206" t="s">
        <v>140</v>
      </c>
      <c r="AU423" s="206" t="s">
        <v>80</v>
      </c>
      <c r="AV423" s="12" t="s">
        <v>80</v>
      </c>
      <c r="AW423" s="12" t="s">
        <v>32</v>
      </c>
      <c r="AX423" s="12" t="s">
        <v>70</v>
      </c>
      <c r="AY423" s="206" t="s">
        <v>132</v>
      </c>
    </row>
    <row r="424" spans="2:65" s="12" customFormat="1">
      <c r="B424" s="196"/>
      <c r="C424" s="197"/>
      <c r="D424" s="187" t="s">
        <v>140</v>
      </c>
      <c r="E424" s="198" t="s">
        <v>1</v>
      </c>
      <c r="F424" s="199" t="s">
        <v>1292</v>
      </c>
      <c r="G424" s="197"/>
      <c r="H424" s="200">
        <v>2</v>
      </c>
      <c r="I424" s="201"/>
      <c r="J424" s="197"/>
      <c r="K424" s="197"/>
      <c r="L424" s="202"/>
      <c r="M424" s="203"/>
      <c r="N424" s="204"/>
      <c r="O424" s="204"/>
      <c r="P424" s="204"/>
      <c r="Q424" s="204"/>
      <c r="R424" s="204"/>
      <c r="S424" s="204"/>
      <c r="T424" s="205"/>
      <c r="AT424" s="206" t="s">
        <v>140</v>
      </c>
      <c r="AU424" s="206" t="s">
        <v>80</v>
      </c>
      <c r="AV424" s="12" t="s">
        <v>80</v>
      </c>
      <c r="AW424" s="12" t="s">
        <v>32</v>
      </c>
      <c r="AX424" s="12" t="s">
        <v>70</v>
      </c>
      <c r="AY424" s="206" t="s">
        <v>132</v>
      </c>
    </row>
    <row r="425" spans="2:65" s="12" customFormat="1">
      <c r="B425" s="196"/>
      <c r="C425" s="197"/>
      <c r="D425" s="187" t="s">
        <v>140</v>
      </c>
      <c r="E425" s="198" t="s">
        <v>1</v>
      </c>
      <c r="F425" s="199" t="s">
        <v>1296</v>
      </c>
      <c r="G425" s="197"/>
      <c r="H425" s="200">
        <v>14</v>
      </c>
      <c r="I425" s="201"/>
      <c r="J425" s="197"/>
      <c r="K425" s="197"/>
      <c r="L425" s="202"/>
      <c r="M425" s="203"/>
      <c r="N425" s="204"/>
      <c r="O425" s="204"/>
      <c r="P425" s="204"/>
      <c r="Q425" s="204"/>
      <c r="R425" s="204"/>
      <c r="S425" s="204"/>
      <c r="T425" s="205"/>
      <c r="AT425" s="206" t="s">
        <v>140</v>
      </c>
      <c r="AU425" s="206" t="s">
        <v>80</v>
      </c>
      <c r="AV425" s="12" t="s">
        <v>80</v>
      </c>
      <c r="AW425" s="12" t="s">
        <v>32</v>
      </c>
      <c r="AX425" s="12" t="s">
        <v>70</v>
      </c>
      <c r="AY425" s="206" t="s">
        <v>132</v>
      </c>
    </row>
    <row r="426" spans="2:65" s="13" customFormat="1">
      <c r="B426" s="207"/>
      <c r="C426" s="208"/>
      <c r="D426" s="187" t="s">
        <v>140</v>
      </c>
      <c r="E426" s="209" t="s">
        <v>1</v>
      </c>
      <c r="F426" s="210" t="s">
        <v>143</v>
      </c>
      <c r="G426" s="208"/>
      <c r="H426" s="211">
        <v>22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140</v>
      </c>
      <c r="AU426" s="217" t="s">
        <v>80</v>
      </c>
      <c r="AV426" s="13" t="s">
        <v>138</v>
      </c>
      <c r="AW426" s="13" t="s">
        <v>32</v>
      </c>
      <c r="AX426" s="13" t="s">
        <v>78</v>
      </c>
      <c r="AY426" s="217" t="s">
        <v>132</v>
      </c>
    </row>
    <row r="427" spans="2:65" s="1" customFormat="1" ht="16.5" customHeight="1">
      <c r="B427" s="33"/>
      <c r="C427" s="173" t="s">
        <v>593</v>
      </c>
      <c r="D427" s="173" t="s">
        <v>133</v>
      </c>
      <c r="E427" s="174" t="s">
        <v>1308</v>
      </c>
      <c r="F427" s="175" t="s">
        <v>1309</v>
      </c>
      <c r="G427" s="176" t="s">
        <v>681</v>
      </c>
      <c r="H427" s="239"/>
      <c r="I427" s="178"/>
      <c r="J427" s="179">
        <f>ROUND(I427*H427,2)</f>
        <v>0</v>
      </c>
      <c r="K427" s="175" t="s">
        <v>137</v>
      </c>
      <c r="L427" s="37"/>
      <c r="M427" s="180" t="s">
        <v>1</v>
      </c>
      <c r="N427" s="181" t="s">
        <v>41</v>
      </c>
      <c r="O427" s="59"/>
      <c r="P427" s="182">
        <f>O427*H427</f>
        <v>0</v>
      </c>
      <c r="Q427" s="182">
        <v>0</v>
      </c>
      <c r="R427" s="182">
        <f>Q427*H427</f>
        <v>0</v>
      </c>
      <c r="S427" s="182">
        <v>0</v>
      </c>
      <c r="T427" s="183">
        <f>S427*H427</f>
        <v>0</v>
      </c>
      <c r="AR427" s="16" t="s">
        <v>248</v>
      </c>
      <c r="AT427" s="16" t="s">
        <v>133</v>
      </c>
      <c r="AU427" s="16" t="s">
        <v>80</v>
      </c>
      <c r="AY427" s="16" t="s">
        <v>132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6" t="s">
        <v>78</v>
      </c>
      <c r="BK427" s="184">
        <f>ROUND(I427*H427,2)</f>
        <v>0</v>
      </c>
      <c r="BL427" s="16" t="s">
        <v>248</v>
      </c>
      <c r="BM427" s="16" t="s">
        <v>1310</v>
      </c>
    </row>
    <row r="428" spans="2:65" s="10" customFormat="1" ht="22.95" customHeight="1">
      <c r="B428" s="157"/>
      <c r="C428" s="158"/>
      <c r="D428" s="159" t="s">
        <v>69</v>
      </c>
      <c r="E428" s="171" t="s">
        <v>881</v>
      </c>
      <c r="F428" s="171" t="s">
        <v>1419</v>
      </c>
      <c r="G428" s="158"/>
      <c r="H428" s="158"/>
      <c r="I428" s="161"/>
      <c r="J428" s="172">
        <f>BK428</f>
        <v>0</v>
      </c>
      <c r="K428" s="158"/>
      <c r="L428" s="163"/>
      <c r="M428" s="164"/>
      <c r="N428" s="165"/>
      <c r="O428" s="165"/>
      <c r="P428" s="166">
        <f>SUM(P429:P436)</f>
        <v>0</v>
      </c>
      <c r="Q428" s="165"/>
      <c r="R428" s="166">
        <f>SUM(R429:R436)</f>
        <v>0</v>
      </c>
      <c r="S428" s="165"/>
      <c r="T428" s="167">
        <f>SUM(T429:T436)</f>
        <v>0</v>
      </c>
      <c r="AR428" s="168" t="s">
        <v>80</v>
      </c>
      <c r="AT428" s="169" t="s">
        <v>69</v>
      </c>
      <c r="AU428" s="169" t="s">
        <v>78</v>
      </c>
      <c r="AY428" s="168" t="s">
        <v>132</v>
      </c>
      <c r="BK428" s="170">
        <f>SUM(BK429:BK436)</f>
        <v>0</v>
      </c>
    </row>
    <row r="429" spans="2:65" s="1" customFormat="1" ht="16.5" customHeight="1">
      <c r="B429" s="33"/>
      <c r="C429" s="173" t="s">
        <v>153</v>
      </c>
      <c r="D429" s="173" t="s">
        <v>133</v>
      </c>
      <c r="E429" s="174" t="s">
        <v>883</v>
      </c>
      <c r="F429" s="175" t="s">
        <v>1311</v>
      </c>
      <c r="G429" s="176" t="s">
        <v>136</v>
      </c>
      <c r="H429" s="177">
        <v>16.850999999999999</v>
      </c>
      <c r="I429" s="178"/>
      <c r="J429" s="179">
        <f>ROUND(I429*H429,2)</f>
        <v>0</v>
      </c>
      <c r="K429" s="175" t="s">
        <v>1</v>
      </c>
      <c r="L429" s="37"/>
      <c r="M429" s="180" t="s">
        <v>1</v>
      </c>
      <c r="N429" s="181" t="s">
        <v>41</v>
      </c>
      <c r="O429" s="59"/>
      <c r="P429" s="182">
        <f>O429*H429</f>
        <v>0</v>
      </c>
      <c r="Q429" s="182">
        <v>0</v>
      </c>
      <c r="R429" s="182">
        <f>Q429*H429</f>
        <v>0</v>
      </c>
      <c r="S429" s="182">
        <v>0</v>
      </c>
      <c r="T429" s="183">
        <f>S429*H429</f>
        <v>0</v>
      </c>
      <c r="AR429" s="16" t="s">
        <v>248</v>
      </c>
      <c r="AT429" s="16" t="s">
        <v>133</v>
      </c>
      <c r="AU429" s="16" t="s">
        <v>80</v>
      </c>
      <c r="AY429" s="16" t="s">
        <v>132</v>
      </c>
      <c r="BE429" s="184">
        <f>IF(N429="základní",J429,0)</f>
        <v>0</v>
      </c>
      <c r="BF429" s="184">
        <f>IF(N429="snížená",J429,0)</f>
        <v>0</v>
      </c>
      <c r="BG429" s="184">
        <f>IF(N429="zákl. přenesená",J429,0)</f>
        <v>0</v>
      </c>
      <c r="BH429" s="184">
        <f>IF(N429="sníž. přenesená",J429,0)</f>
        <v>0</v>
      </c>
      <c r="BI429" s="184">
        <f>IF(N429="nulová",J429,0)</f>
        <v>0</v>
      </c>
      <c r="BJ429" s="16" t="s">
        <v>78</v>
      </c>
      <c r="BK429" s="184">
        <f>ROUND(I429*H429,2)</f>
        <v>0</v>
      </c>
      <c r="BL429" s="16" t="s">
        <v>248</v>
      </c>
      <c r="BM429" s="16" t="s">
        <v>1312</v>
      </c>
    </row>
    <row r="430" spans="2:65" s="12" customFormat="1">
      <c r="B430" s="196"/>
      <c r="C430" s="197"/>
      <c r="D430" s="187" t="s">
        <v>140</v>
      </c>
      <c r="E430" s="198" t="s">
        <v>1</v>
      </c>
      <c r="F430" s="199" t="s">
        <v>1086</v>
      </c>
      <c r="G430" s="197"/>
      <c r="H430" s="200">
        <v>1.357</v>
      </c>
      <c r="I430" s="201"/>
      <c r="J430" s="197"/>
      <c r="K430" s="197"/>
      <c r="L430" s="202"/>
      <c r="M430" s="203"/>
      <c r="N430" s="204"/>
      <c r="O430" s="204"/>
      <c r="P430" s="204"/>
      <c r="Q430" s="204"/>
      <c r="R430" s="204"/>
      <c r="S430" s="204"/>
      <c r="T430" s="205"/>
      <c r="AT430" s="206" t="s">
        <v>140</v>
      </c>
      <c r="AU430" s="206" t="s">
        <v>80</v>
      </c>
      <c r="AV430" s="12" t="s">
        <v>80</v>
      </c>
      <c r="AW430" s="12" t="s">
        <v>32</v>
      </c>
      <c r="AX430" s="12" t="s">
        <v>70</v>
      </c>
      <c r="AY430" s="206" t="s">
        <v>132</v>
      </c>
    </row>
    <row r="431" spans="2:65" s="12" customFormat="1">
      <c r="B431" s="196"/>
      <c r="C431" s="197"/>
      <c r="D431" s="187" t="s">
        <v>140</v>
      </c>
      <c r="E431" s="198" t="s">
        <v>1</v>
      </c>
      <c r="F431" s="199" t="s">
        <v>1087</v>
      </c>
      <c r="G431" s="197"/>
      <c r="H431" s="200">
        <v>2.1240000000000001</v>
      </c>
      <c r="I431" s="201"/>
      <c r="J431" s="197"/>
      <c r="K431" s="197"/>
      <c r="L431" s="202"/>
      <c r="M431" s="203"/>
      <c r="N431" s="204"/>
      <c r="O431" s="204"/>
      <c r="P431" s="204"/>
      <c r="Q431" s="204"/>
      <c r="R431" s="204"/>
      <c r="S431" s="204"/>
      <c r="T431" s="205"/>
      <c r="AT431" s="206" t="s">
        <v>140</v>
      </c>
      <c r="AU431" s="206" t="s">
        <v>80</v>
      </c>
      <c r="AV431" s="12" t="s">
        <v>80</v>
      </c>
      <c r="AW431" s="12" t="s">
        <v>32</v>
      </c>
      <c r="AX431" s="12" t="s">
        <v>70</v>
      </c>
      <c r="AY431" s="206" t="s">
        <v>132</v>
      </c>
    </row>
    <row r="432" spans="2:65" s="12" customFormat="1">
      <c r="B432" s="196"/>
      <c r="C432" s="197"/>
      <c r="D432" s="187" t="s">
        <v>140</v>
      </c>
      <c r="E432" s="198" t="s">
        <v>1</v>
      </c>
      <c r="F432" s="199" t="s">
        <v>1088</v>
      </c>
      <c r="G432" s="197"/>
      <c r="H432" s="200">
        <v>0.74399999999999999</v>
      </c>
      <c r="I432" s="201"/>
      <c r="J432" s="197"/>
      <c r="K432" s="197"/>
      <c r="L432" s="202"/>
      <c r="M432" s="203"/>
      <c r="N432" s="204"/>
      <c r="O432" s="204"/>
      <c r="P432" s="204"/>
      <c r="Q432" s="204"/>
      <c r="R432" s="204"/>
      <c r="S432" s="204"/>
      <c r="T432" s="205"/>
      <c r="AT432" s="206" t="s">
        <v>140</v>
      </c>
      <c r="AU432" s="206" t="s">
        <v>80</v>
      </c>
      <c r="AV432" s="12" t="s">
        <v>80</v>
      </c>
      <c r="AW432" s="12" t="s">
        <v>32</v>
      </c>
      <c r="AX432" s="12" t="s">
        <v>70</v>
      </c>
      <c r="AY432" s="206" t="s">
        <v>132</v>
      </c>
    </row>
    <row r="433" spans="2:65" s="12" customFormat="1">
      <c r="B433" s="196"/>
      <c r="C433" s="197"/>
      <c r="D433" s="187" t="s">
        <v>140</v>
      </c>
      <c r="E433" s="198" t="s">
        <v>1</v>
      </c>
      <c r="F433" s="199" t="s">
        <v>1089</v>
      </c>
      <c r="G433" s="197"/>
      <c r="H433" s="200">
        <v>9.9120000000000008</v>
      </c>
      <c r="I433" s="201"/>
      <c r="J433" s="197"/>
      <c r="K433" s="197"/>
      <c r="L433" s="202"/>
      <c r="M433" s="203"/>
      <c r="N433" s="204"/>
      <c r="O433" s="204"/>
      <c r="P433" s="204"/>
      <c r="Q433" s="204"/>
      <c r="R433" s="204"/>
      <c r="S433" s="204"/>
      <c r="T433" s="205"/>
      <c r="AT433" s="206" t="s">
        <v>140</v>
      </c>
      <c r="AU433" s="206" t="s">
        <v>80</v>
      </c>
      <c r="AV433" s="12" t="s">
        <v>80</v>
      </c>
      <c r="AW433" s="12" t="s">
        <v>32</v>
      </c>
      <c r="AX433" s="12" t="s">
        <v>70</v>
      </c>
      <c r="AY433" s="206" t="s">
        <v>132</v>
      </c>
    </row>
    <row r="434" spans="2:65" s="12" customFormat="1">
      <c r="B434" s="196"/>
      <c r="C434" s="197"/>
      <c r="D434" s="187" t="s">
        <v>140</v>
      </c>
      <c r="E434" s="198" t="s">
        <v>1</v>
      </c>
      <c r="F434" s="199" t="s">
        <v>1090</v>
      </c>
      <c r="G434" s="197"/>
      <c r="H434" s="200">
        <v>2.714</v>
      </c>
      <c r="I434" s="201"/>
      <c r="J434" s="197"/>
      <c r="K434" s="197"/>
      <c r="L434" s="202"/>
      <c r="M434" s="203"/>
      <c r="N434" s="204"/>
      <c r="O434" s="204"/>
      <c r="P434" s="204"/>
      <c r="Q434" s="204"/>
      <c r="R434" s="204"/>
      <c r="S434" s="204"/>
      <c r="T434" s="205"/>
      <c r="AT434" s="206" t="s">
        <v>140</v>
      </c>
      <c r="AU434" s="206" t="s">
        <v>80</v>
      </c>
      <c r="AV434" s="12" t="s">
        <v>80</v>
      </c>
      <c r="AW434" s="12" t="s">
        <v>32</v>
      </c>
      <c r="AX434" s="12" t="s">
        <v>70</v>
      </c>
      <c r="AY434" s="206" t="s">
        <v>132</v>
      </c>
    </row>
    <row r="435" spans="2:65" s="13" customFormat="1">
      <c r="B435" s="207"/>
      <c r="C435" s="208"/>
      <c r="D435" s="187" t="s">
        <v>140</v>
      </c>
      <c r="E435" s="209" t="s">
        <v>1</v>
      </c>
      <c r="F435" s="210" t="s">
        <v>143</v>
      </c>
      <c r="G435" s="208"/>
      <c r="H435" s="211">
        <v>16.850999999999999</v>
      </c>
      <c r="I435" s="212"/>
      <c r="J435" s="208"/>
      <c r="K435" s="208"/>
      <c r="L435" s="213"/>
      <c r="M435" s="214"/>
      <c r="N435" s="215"/>
      <c r="O435" s="215"/>
      <c r="P435" s="215"/>
      <c r="Q435" s="215"/>
      <c r="R435" s="215"/>
      <c r="S435" s="215"/>
      <c r="T435" s="216"/>
      <c r="AT435" s="217" t="s">
        <v>140</v>
      </c>
      <c r="AU435" s="217" t="s">
        <v>80</v>
      </c>
      <c r="AV435" s="13" t="s">
        <v>138</v>
      </c>
      <c r="AW435" s="13" t="s">
        <v>32</v>
      </c>
      <c r="AX435" s="13" t="s">
        <v>78</v>
      </c>
      <c r="AY435" s="217" t="s">
        <v>132</v>
      </c>
    </row>
    <row r="436" spans="2:65" s="1" customFormat="1" ht="16.5" customHeight="1">
      <c r="B436" s="33"/>
      <c r="C436" s="173" t="s">
        <v>502</v>
      </c>
      <c r="D436" s="173" t="s">
        <v>133</v>
      </c>
      <c r="E436" s="174" t="s">
        <v>1313</v>
      </c>
      <c r="F436" s="175" t="s">
        <v>1314</v>
      </c>
      <c r="G436" s="176" t="s">
        <v>681</v>
      </c>
      <c r="H436" s="239"/>
      <c r="I436" s="178"/>
      <c r="J436" s="179">
        <f>ROUND(I436*H436,2)</f>
        <v>0</v>
      </c>
      <c r="K436" s="175" t="s">
        <v>137</v>
      </c>
      <c r="L436" s="37"/>
      <c r="M436" s="180" t="s">
        <v>1</v>
      </c>
      <c r="N436" s="181" t="s">
        <v>41</v>
      </c>
      <c r="O436" s="59"/>
      <c r="P436" s="182">
        <f>O436*H436</f>
        <v>0</v>
      </c>
      <c r="Q436" s="182">
        <v>0</v>
      </c>
      <c r="R436" s="182">
        <f>Q436*H436</f>
        <v>0</v>
      </c>
      <c r="S436" s="182">
        <v>0</v>
      </c>
      <c r="T436" s="183">
        <f>S436*H436</f>
        <v>0</v>
      </c>
      <c r="AR436" s="16" t="s">
        <v>248</v>
      </c>
      <c r="AT436" s="16" t="s">
        <v>133</v>
      </c>
      <c r="AU436" s="16" t="s">
        <v>80</v>
      </c>
      <c r="AY436" s="16" t="s">
        <v>132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6" t="s">
        <v>78</v>
      </c>
      <c r="BK436" s="184">
        <f>ROUND(I436*H436,2)</f>
        <v>0</v>
      </c>
      <c r="BL436" s="16" t="s">
        <v>248</v>
      </c>
      <c r="BM436" s="16" t="s">
        <v>1315</v>
      </c>
    </row>
    <row r="437" spans="2:65" s="10" customFormat="1" ht="22.95" customHeight="1">
      <c r="B437" s="157"/>
      <c r="C437" s="158"/>
      <c r="D437" s="159" t="s">
        <v>69</v>
      </c>
      <c r="E437" s="171" t="s">
        <v>1316</v>
      </c>
      <c r="F437" s="171" t="s">
        <v>1420</v>
      </c>
      <c r="G437" s="158"/>
      <c r="H437" s="158"/>
      <c r="I437" s="161"/>
      <c r="J437" s="172">
        <f>BK437</f>
        <v>0</v>
      </c>
      <c r="K437" s="158"/>
      <c r="L437" s="163"/>
      <c r="M437" s="164"/>
      <c r="N437" s="165"/>
      <c r="O437" s="165"/>
      <c r="P437" s="166">
        <f>SUM(P438:P476)</f>
        <v>0</v>
      </c>
      <c r="Q437" s="165"/>
      <c r="R437" s="166">
        <f>SUM(R438:R476)</f>
        <v>0.2197134</v>
      </c>
      <c r="S437" s="165"/>
      <c r="T437" s="167">
        <f>SUM(T438:T476)</f>
        <v>0</v>
      </c>
      <c r="AR437" s="168" t="s">
        <v>80</v>
      </c>
      <c r="AT437" s="169" t="s">
        <v>69</v>
      </c>
      <c r="AU437" s="169" t="s">
        <v>78</v>
      </c>
      <c r="AY437" s="168" t="s">
        <v>132</v>
      </c>
      <c r="BK437" s="170">
        <f>SUM(BK438:BK476)</f>
        <v>0</v>
      </c>
    </row>
    <row r="438" spans="2:65" s="1" customFormat="1" ht="16.5" customHeight="1">
      <c r="B438" s="33"/>
      <c r="C438" s="173" t="s">
        <v>517</v>
      </c>
      <c r="D438" s="173" t="s">
        <v>133</v>
      </c>
      <c r="E438" s="174" t="s">
        <v>1317</v>
      </c>
      <c r="F438" s="175" t="s">
        <v>1318</v>
      </c>
      <c r="G438" s="176" t="s">
        <v>136</v>
      </c>
      <c r="H438" s="177">
        <v>10.944000000000001</v>
      </c>
      <c r="I438" s="178"/>
      <c r="J438" s="179">
        <f>ROUND(I438*H438,2)</f>
        <v>0</v>
      </c>
      <c r="K438" s="175" t="s">
        <v>137</v>
      </c>
      <c r="L438" s="37"/>
      <c r="M438" s="180" t="s">
        <v>1</v>
      </c>
      <c r="N438" s="181" t="s">
        <v>41</v>
      </c>
      <c r="O438" s="59"/>
      <c r="P438" s="182">
        <f>O438*H438</f>
        <v>0</v>
      </c>
      <c r="Q438" s="182">
        <v>4.9500000000000004E-3</v>
      </c>
      <c r="R438" s="182">
        <f>Q438*H438</f>
        <v>5.4172800000000007E-2</v>
      </c>
      <c r="S438" s="182">
        <v>0</v>
      </c>
      <c r="T438" s="183">
        <f>S438*H438</f>
        <v>0</v>
      </c>
      <c r="AR438" s="16" t="s">
        <v>248</v>
      </c>
      <c r="AT438" s="16" t="s">
        <v>133</v>
      </c>
      <c r="AU438" s="16" t="s">
        <v>80</v>
      </c>
      <c r="AY438" s="16" t="s">
        <v>132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16" t="s">
        <v>78</v>
      </c>
      <c r="BK438" s="184">
        <f>ROUND(I438*H438,2)</f>
        <v>0</v>
      </c>
      <c r="BL438" s="16" t="s">
        <v>248</v>
      </c>
      <c r="BM438" s="16" t="s">
        <v>1319</v>
      </c>
    </row>
    <row r="439" spans="2:65" s="11" customFormat="1">
      <c r="B439" s="185"/>
      <c r="C439" s="186"/>
      <c r="D439" s="187" t="s">
        <v>140</v>
      </c>
      <c r="E439" s="188" t="s">
        <v>1</v>
      </c>
      <c r="F439" s="189" t="s">
        <v>1091</v>
      </c>
      <c r="G439" s="186"/>
      <c r="H439" s="188" t="s">
        <v>1</v>
      </c>
      <c r="I439" s="190"/>
      <c r="J439" s="186"/>
      <c r="K439" s="186"/>
      <c r="L439" s="191"/>
      <c r="M439" s="192"/>
      <c r="N439" s="193"/>
      <c r="O439" s="193"/>
      <c r="P439" s="193"/>
      <c r="Q439" s="193"/>
      <c r="R439" s="193"/>
      <c r="S439" s="193"/>
      <c r="T439" s="194"/>
      <c r="AT439" s="195" t="s">
        <v>140</v>
      </c>
      <c r="AU439" s="195" t="s">
        <v>80</v>
      </c>
      <c r="AV439" s="11" t="s">
        <v>78</v>
      </c>
      <c r="AW439" s="11" t="s">
        <v>32</v>
      </c>
      <c r="AX439" s="11" t="s">
        <v>70</v>
      </c>
      <c r="AY439" s="195" t="s">
        <v>132</v>
      </c>
    </row>
    <row r="440" spans="2:65" s="12" customFormat="1">
      <c r="B440" s="196"/>
      <c r="C440" s="197"/>
      <c r="D440" s="187" t="s">
        <v>140</v>
      </c>
      <c r="E440" s="198" t="s">
        <v>1</v>
      </c>
      <c r="F440" s="199" t="s">
        <v>1189</v>
      </c>
      <c r="G440" s="197"/>
      <c r="H440" s="200">
        <v>2.3039999999999998</v>
      </c>
      <c r="I440" s="201"/>
      <c r="J440" s="197"/>
      <c r="K440" s="197"/>
      <c r="L440" s="202"/>
      <c r="M440" s="203"/>
      <c r="N440" s="204"/>
      <c r="O440" s="204"/>
      <c r="P440" s="204"/>
      <c r="Q440" s="204"/>
      <c r="R440" s="204"/>
      <c r="S440" s="204"/>
      <c r="T440" s="205"/>
      <c r="AT440" s="206" t="s">
        <v>140</v>
      </c>
      <c r="AU440" s="206" t="s">
        <v>80</v>
      </c>
      <c r="AV440" s="12" t="s">
        <v>80</v>
      </c>
      <c r="AW440" s="12" t="s">
        <v>32</v>
      </c>
      <c r="AX440" s="12" t="s">
        <v>70</v>
      </c>
      <c r="AY440" s="206" t="s">
        <v>132</v>
      </c>
    </row>
    <row r="441" spans="2:65" s="12" customFormat="1">
      <c r="B441" s="196"/>
      <c r="C441" s="197"/>
      <c r="D441" s="187" t="s">
        <v>140</v>
      </c>
      <c r="E441" s="198" t="s">
        <v>1</v>
      </c>
      <c r="F441" s="199" t="s">
        <v>1190</v>
      </c>
      <c r="G441" s="197"/>
      <c r="H441" s="200">
        <v>2.88</v>
      </c>
      <c r="I441" s="201"/>
      <c r="J441" s="197"/>
      <c r="K441" s="197"/>
      <c r="L441" s="202"/>
      <c r="M441" s="203"/>
      <c r="N441" s="204"/>
      <c r="O441" s="204"/>
      <c r="P441" s="204"/>
      <c r="Q441" s="204"/>
      <c r="R441" s="204"/>
      <c r="S441" s="204"/>
      <c r="T441" s="205"/>
      <c r="AT441" s="206" t="s">
        <v>140</v>
      </c>
      <c r="AU441" s="206" t="s">
        <v>80</v>
      </c>
      <c r="AV441" s="12" t="s">
        <v>80</v>
      </c>
      <c r="AW441" s="12" t="s">
        <v>32</v>
      </c>
      <c r="AX441" s="12" t="s">
        <v>70</v>
      </c>
      <c r="AY441" s="206" t="s">
        <v>132</v>
      </c>
    </row>
    <row r="442" spans="2:65" s="12" customFormat="1">
      <c r="B442" s="196"/>
      <c r="C442" s="197"/>
      <c r="D442" s="187" t="s">
        <v>140</v>
      </c>
      <c r="E442" s="198" t="s">
        <v>1</v>
      </c>
      <c r="F442" s="199" t="s">
        <v>1096</v>
      </c>
      <c r="G442" s="197"/>
      <c r="H442" s="200">
        <v>0.41299999999999998</v>
      </c>
      <c r="I442" s="201"/>
      <c r="J442" s="197"/>
      <c r="K442" s="197"/>
      <c r="L442" s="202"/>
      <c r="M442" s="203"/>
      <c r="N442" s="204"/>
      <c r="O442" s="204"/>
      <c r="P442" s="204"/>
      <c r="Q442" s="204"/>
      <c r="R442" s="204"/>
      <c r="S442" s="204"/>
      <c r="T442" s="205"/>
      <c r="AT442" s="206" t="s">
        <v>140</v>
      </c>
      <c r="AU442" s="206" t="s">
        <v>80</v>
      </c>
      <c r="AV442" s="12" t="s">
        <v>80</v>
      </c>
      <c r="AW442" s="12" t="s">
        <v>32</v>
      </c>
      <c r="AX442" s="12" t="s">
        <v>70</v>
      </c>
      <c r="AY442" s="206" t="s">
        <v>132</v>
      </c>
    </row>
    <row r="443" spans="2:65" s="12" customFormat="1">
      <c r="B443" s="196"/>
      <c r="C443" s="197"/>
      <c r="D443" s="187" t="s">
        <v>140</v>
      </c>
      <c r="E443" s="198" t="s">
        <v>1</v>
      </c>
      <c r="F443" s="199" t="s">
        <v>1097</v>
      </c>
      <c r="G443" s="197"/>
      <c r="H443" s="200">
        <v>1.2390000000000001</v>
      </c>
      <c r="I443" s="201"/>
      <c r="J443" s="197"/>
      <c r="K443" s="197"/>
      <c r="L443" s="202"/>
      <c r="M443" s="203"/>
      <c r="N443" s="204"/>
      <c r="O443" s="204"/>
      <c r="P443" s="204"/>
      <c r="Q443" s="204"/>
      <c r="R443" s="204"/>
      <c r="S443" s="204"/>
      <c r="T443" s="205"/>
      <c r="AT443" s="206" t="s">
        <v>140</v>
      </c>
      <c r="AU443" s="206" t="s">
        <v>80</v>
      </c>
      <c r="AV443" s="12" t="s">
        <v>80</v>
      </c>
      <c r="AW443" s="12" t="s">
        <v>32</v>
      </c>
      <c r="AX443" s="12" t="s">
        <v>70</v>
      </c>
      <c r="AY443" s="206" t="s">
        <v>132</v>
      </c>
    </row>
    <row r="444" spans="2:65" s="12" customFormat="1">
      <c r="B444" s="196"/>
      <c r="C444" s="197"/>
      <c r="D444" s="187" t="s">
        <v>140</v>
      </c>
      <c r="E444" s="198" t="s">
        <v>1</v>
      </c>
      <c r="F444" s="199" t="s">
        <v>1098</v>
      </c>
      <c r="G444" s="197"/>
      <c r="H444" s="200">
        <v>0.434</v>
      </c>
      <c r="I444" s="201"/>
      <c r="J444" s="197"/>
      <c r="K444" s="197"/>
      <c r="L444" s="202"/>
      <c r="M444" s="203"/>
      <c r="N444" s="204"/>
      <c r="O444" s="204"/>
      <c r="P444" s="204"/>
      <c r="Q444" s="204"/>
      <c r="R444" s="204"/>
      <c r="S444" s="204"/>
      <c r="T444" s="205"/>
      <c r="AT444" s="206" t="s">
        <v>140</v>
      </c>
      <c r="AU444" s="206" t="s">
        <v>80</v>
      </c>
      <c r="AV444" s="12" t="s">
        <v>80</v>
      </c>
      <c r="AW444" s="12" t="s">
        <v>32</v>
      </c>
      <c r="AX444" s="12" t="s">
        <v>70</v>
      </c>
      <c r="AY444" s="206" t="s">
        <v>132</v>
      </c>
    </row>
    <row r="445" spans="2:65" s="12" customFormat="1">
      <c r="B445" s="196"/>
      <c r="C445" s="197"/>
      <c r="D445" s="187" t="s">
        <v>140</v>
      </c>
      <c r="E445" s="198" t="s">
        <v>1</v>
      </c>
      <c r="F445" s="199" t="s">
        <v>1191</v>
      </c>
      <c r="G445" s="197"/>
      <c r="H445" s="200">
        <v>0.82599999999999996</v>
      </c>
      <c r="I445" s="201"/>
      <c r="J445" s="197"/>
      <c r="K445" s="197"/>
      <c r="L445" s="202"/>
      <c r="M445" s="203"/>
      <c r="N445" s="204"/>
      <c r="O445" s="204"/>
      <c r="P445" s="204"/>
      <c r="Q445" s="204"/>
      <c r="R445" s="204"/>
      <c r="S445" s="204"/>
      <c r="T445" s="205"/>
      <c r="AT445" s="206" t="s">
        <v>140</v>
      </c>
      <c r="AU445" s="206" t="s">
        <v>80</v>
      </c>
      <c r="AV445" s="12" t="s">
        <v>80</v>
      </c>
      <c r="AW445" s="12" t="s">
        <v>32</v>
      </c>
      <c r="AX445" s="12" t="s">
        <v>70</v>
      </c>
      <c r="AY445" s="206" t="s">
        <v>132</v>
      </c>
    </row>
    <row r="446" spans="2:65" s="11" customFormat="1">
      <c r="B446" s="185"/>
      <c r="C446" s="186"/>
      <c r="D446" s="187" t="s">
        <v>140</v>
      </c>
      <c r="E446" s="188" t="s">
        <v>1</v>
      </c>
      <c r="F446" s="189" t="s">
        <v>1192</v>
      </c>
      <c r="G446" s="186"/>
      <c r="H446" s="188" t="s">
        <v>1</v>
      </c>
      <c r="I446" s="190"/>
      <c r="J446" s="186"/>
      <c r="K446" s="186"/>
      <c r="L446" s="191"/>
      <c r="M446" s="192"/>
      <c r="N446" s="193"/>
      <c r="O446" s="193"/>
      <c r="P446" s="193"/>
      <c r="Q446" s="193"/>
      <c r="R446" s="193"/>
      <c r="S446" s="193"/>
      <c r="T446" s="194"/>
      <c r="AT446" s="195" t="s">
        <v>140</v>
      </c>
      <c r="AU446" s="195" t="s">
        <v>80</v>
      </c>
      <c r="AV446" s="11" t="s">
        <v>78</v>
      </c>
      <c r="AW446" s="11" t="s">
        <v>32</v>
      </c>
      <c r="AX446" s="11" t="s">
        <v>70</v>
      </c>
      <c r="AY446" s="195" t="s">
        <v>132</v>
      </c>
    </row>
    <row r="447" spans="2:65" s="12" customFormat="1">
      <c r="B447" s="196"/>
      <c r="C447" s="197"/>
      <c r="D447" s="187" t="s">
        <v>140</v>
      </c>
      <c r="E447" s="198" t="s">
        <v>1</v>
      </c>
      <c r="F447" s="199" t="s">
        <v>1193</v>
      </c>
      <c r="G447" s="197"/>
      <c r="H447" s="200">
        <v>0.76800000000000002</v>
      </c>
      <c r="I447" s="201"/>
      <c r="J447" s="197"/>
      <c r="K447" s="197"/>
      <c r="L447" s="202"/>
      <c r="M447" s="203"/>
      <c r="N447" s="204"/>
      <c r="O447" s="204"/>
      <c r="P447" s="204"/>
      <c r="Q447" s="204"/>
      <c r="R447" s="204"/>
      <c r="S447" s="204"/>
      <c r="T447" s="205"/>
      <c r="AT447" s="206" t="s">
        <v>140</v>
      </c>
      <c r="AU447" s="206" t="s">
        <v>80</v>
      </c>
      <c r="AV447" s="12" t="s">
        <v>80</v>
      </c>
      <c r="AW447" s="12" t="s">
        <v>32</v>
      </c>
      <c r="AX447" s="12" t="s">
        <v>70</v>
      </c>
      <c r="AY447" s="206" t="s">
        <v>132</v>
      </c>
    </row>
    <row r="448" spans="2:65" s="12" customFormat="1">
      <c r="B448" s="196"/>
      <c r="C448" s="197"/>
      <c r="D448" s="187" t="s">
        <v>140</v>
      </c>
      <c r="E448" s="198" t="s">
        <v>1</v>
      </c>
      <c r="F448" s="199" t="s">
        <v>1194</v>
      </c>
      <c r="G448" s="197"/>
      <c r="H448" s="200">
        <v>0.96</v>
      </c>
      <c r="I448" s="201"/>
      <c r="J448" s="197"/>
      <c r="K448" s="197"/>
      <c r="L448" s="202"/>
      <c r="M448" s="203"/>
      <c r="N448" s="204"/>
      <c r="O448" s="204"/>
      <c r="P448" s="204"/>
      <c r="Q448" s="204"/>
      <c r="R448" s="204"/>
      <c r="S448" s="204"/>
      <c r="T448" s="205"/>
      <c r="AT448" s="206" t="s">
        <v>140</v>
      </c>
      <c r="AU448" s="206" t="s">
        <v>80</v>
      </c>
      <c r="AV448" s="12" t="s">
        <v>80</v>
      </c>
      <c r="AW448" s="12" t="s">
        <v>32</v>
      </c>
      <c r="AX448" s="12" t="s">
        <v>70</v>
      </c>
      <c r="AY448" s="206" t="s">
        <v>132</v>
      </c>
    </row>
    <row r="449" spans="2:65" s="12" customFormat="1">
      <c r="B449" s="196"/>
      <c r="C449" s="197"/>
      <c r="D449" s="187" t="s">
        <v>140</v>
      </c>
      <c r="E449" s="198" t="s">
        <v>1</v>
      </c>
      <c r="F449" s="199" t="s">
        <v>1195</v>
      </c>
      <c r="G449" s="197"/>
      <c r="H449" s="200">
        <v>0.14000000000000001</v>
      </c>
      <c r="I449" s="201"/>
      <c r="J449" s="197"/>
      <c r="K449" s="197"/>
      <c r="L449" s="202"/>
      <c r="M449" s="203"/>
      <c r="N449" s="204"/>
      <c r="O449" s="204"/>
      <c r="P449" s="204"/>
      <c r="Q449" s="204"/>
      <c r="R449" s="204"/>
      <c r="S449" s="204"/>
      <c r="T449" s="205"/>
      <c r="AT449" s="206" t="s">
        <v>140</v>
      </c>
      <c r="AU449" s="206" t="s">
        <v>80</v>
      </c>
      <c r="AV449" s="12" t="s">
        <v>80</v>
      </c>
      <c r="AW449" s="12" t="s">
        <v>32</v>
      </c>
      <c r="AX449" s="12" t="s">
        <v>70</v>
      </c>
      <c r="AY449" s="206" t="s">
        <v>132</v>
      </c>
    </row>
    <row r="450" spans="2:65" s="12" customFormat="1">
      <c r="B450" s="196"/>
      <c r="C450" s="197"/>
      <c r="D450" s="187" t="s">
        <v>140</v>
      </c>
      <c r="E450" s="198" t="s">
        <v>1</v>
      </c>
      <c r="F450" s="199" t="s">
        <v>1196</v>
      </c>
      <c r="G450" s="197"/>
      <c r="H450" s="200">
        <v>0.42</v>
      </c>
      <c r="I450" s="201"/>
      <c r="J450" s="197"/>
      <c r="K450" s="197"/>
      <c r="L450" s="202"/>
      <c r="M450" s="203"/>
      <c r="N450" s="204"/>
      <c r="O450" s="204"/>
      <c r="P450" s="204"/>
      <c r="Q450" s="204"/>
      <c r="R450" s="204"/>
      <c r="S450" s="204"/>
      <c r="T450" s="205"/>
      <c r="AT450" s="206" t="s">
        <v>140</v>
      </c>
      <c r="AU450" s="206" t="s">
        <v>80</v>
      </c>
      <c r="AV450" s="12" t="s">
        <v>80</v>
      </c>
      <c r="AW450" s="12" t="s">
        <v>32</v>
      </c>
      <c r="AX450" s="12" t="s">
        <v>70</v>
      </c>
      <c r="AY450" s="206" t="s">
        <v>132</v>
      </c>
    </row>
    <row r="451" spans="2:65" s="12" customFormat="1">
      <c r="B451" s="196"/>
      <c r="C451" s="197"/>
      <c r="D451" s="187" t="s">
        <v>140</v>
      </c>
      <c r="E451" s="198" t="s">
        <v>1</v>
      </c>
      <c r="F451" s="199" t="s">
        <v>1197</v>
      </c>
      <c r="G451" s="197"/>
      <c r="H451" s="200">
        <v>0.28000000000000003</v>
      </c>
      <c r="I451" s="201"/>
      <c r="J451" s="197"/>
      <c r="K451" s="197"/>
      <c r="L451" s="202"/>
      <c r="M451" s="203"/>
      <c r="N451" s="204"/>
      <c r="O451" s="204"/>
      <c r="P451" s="204"/>
      <c r="Q451" s="204"/>
      <c r="R451" s="204"/>
      <c r="S451" s="204"/>
      <c r="T451" s="205"/>
      <c r="AT451" s="206" t="s">
        <v>140</v>
      </c>
      <c r="AU451" s="206" t="s">
        <v>80</v>
      </c>
      <c r="AV451" s="12" t="s">
        <v>80</v>
      </c>
      <c r="AW451" s="12" t="s">
        <v>32</v>
      </c>
      <c r="AX451" s="12" t="s">
        <v>70</v>
      </c>
      <c r="AY451" s="206" t="s">
        <v>132</v>
      </c>
    </row>
    <row r="452" spans="2:65" s="12" customFormat="1">
      <c r="B452" s="196"/>
      <c r="C452" s="197"/>
      <c r="D452" s="187" t="s">
        <v>140</v>
      </c>
      <c r="E452" s="198" t="s">
        <v>1</v>
      </c>
      <c r="F452" s="199" t="s">
        <v>1198</v>
      </c>
      <c r="G452" s="197"/>
      <c r="H452" s="200">
        <v>0.28000000000000003</v>
      </c>
      <c r="I452" s="201"/>
      <c r="J452" s="197"/>
      <c r="K452" s="197"/>
      <c r="L452" s="202"/>
      <c r="M452" s="203"/>
      <c r="N452" s="204"/>
      <c r="O452" s="204"/>
      <c r="P452" s="204"/>
      <c r="Q452" s="204"/>
      <c r="R452" s="204"/>
      <c r="S452" s="204"/>
      <c r="T452" s="205"/>
      <c r="AT452" s="206" t="s">
        <v>140</v>
      </c>
      <c r="AU452" s="206" t="s">
        <v>80</v>
      </c>
      <c r="AV452" s="12" t="s">
        <v>80</v>
      </c>
      <c r="AW452" s="12" t="s">
        <v>32</v>
      </c>
      <c r="AX452" s="12" t="s">
        <v>70</v>
      </c>
      <c r="AY452" s="206" t="s">
        <v>132</v>
      </c>
    </row>
    <row r="453" spans="2:65" s="13" customFormat="1">
      <c r="B453" s="207"/>
      <c r="C453" s="208"/>
      <c r="D453" s="187" t="s">
        <v>140</v>
      </c>
      <c r="E453" s="209" t="s">
        <v>1</v>
      </c>
      <c r="F453" s="210" t="s">
        <v>143</v>
      </c>
      <c r="G453" s="208"/>
      <c r="H453" s="211">
        <v>10.944000000000001</v>
      </c>
      <c r="I453" s="212"/>
      <c r="J453" s="208"/>
      <c r="K453" s="208"/>
      <c r="L453" s="213"/>
      <c r="M453" s="214"/>
      <c r="N453" s="215"/>
      <c r="O453" s="215"/>
      <c r="P453" s="215"/>
      <c r="Q453" s="215"/>
      <c r="R453" s="215"/>
      <c r="S453" s="215"/>
      <c r="T453" s="216"/>
      <c r="AT453" s="217" t="s">
        <v>140</v>
      </c>
      <c r="AU453" s="217" t="s">
        <v>80</v>
      </c>
      <c r="AV453" s="13" t="s">
        <v>138</v>
      </c>
      <c r="AW453" s="13" t="s">
        <v>32</v>
      </c>
      <c r="AX453" s="13" t="s">
        <v>78</v>
      </c>
      <c r="AY453" s="217" t="s">
        <v>132</v>
      </c>
    </row>
    <row r="454" spans="2:65" s="1" customFormat="1" ht="16.5" customHeight="1">
      <c r="B454" s="33"/>
      <c r="C454" s="218" t="s">
        <v>612</v>
      </c>
      <c r="D454" s="218" t="s">
        <v>180</v>
      </c>
      <c r="E454" s="219" t="s">
        <v>1320</v>
      </c>
      <c r="F454" s="220" t="s">
        <v>1321</v>
      </c>
      <c r="G454" s="221" t="s">
        <v>136</v>
      </c>
      <c r="H454" s="222">
        <v>13.132999999999999</v>
      </c>
      <c r="I454" s="223"/>
      <c r="J454" s="224">
        <f>ROUND(I454*H454,2)</f>
        <v>0</v>
      </c>
      <c r="K454" s="220" t="s">
        <v>1</v>
      </c>
      <c r="L454" s="225"/>
      <c r="M454" s="226" t="s">
        <v>1</v>
      </c>
      <c r="N454" s="227" t="s">
        <v>41</v>
      </c>
      <c r="O454" s="59"/>
      <c r="P454" s="182">
        <f>O454*H454</f>
        <v>0</v>
      </c>
      <c r="Q454" s="182">
        <v>1.18E-2</v>
      </c>
      <c r="R454" s="182">
        <f>Q454*H454</f>
        <v>0.15496939999999998</v>
      </c>
      <c r="S454" s="182">
        <v>0</v>
      </c>
      <c r="T454" s="183">
        <f>S454*H454</f>
        <v>0</v>
      </c>
      <c r="AR454" s="16" t="s">
        <v>410</v>
      </c>
      <c r="AT454" s="16" t="s">
        <v>180</v>
      </c>
      <c r="AU454" s="16" t="s">
        <v>80</v>
      </c>
      <c r="AY454" s="16" t="s">
        <v>132</v>
      </c>
      <c r="BE454" s="184">
        <f>IF(N454="základní",J454,0)</f>
        <v>0</v>
      </c>
      <c r="BF454" s="184">
        <f>IF(N454="snížená",J454,0)</f>
        <v>0</v>
      </c>
      <c r="BG454" s="184">
        <f>IF(N454="zákl. přenesená",J454,0)</f>
        <v>0</v>
      </c>
      <c r="BH454" s="184">
        <f>IF(N454="sníž. přenesená",J454,0)</f>
        <v>0</v>
      </c>
      <c r="BI454" s="184">
        <f>IF(N454="nulová",J454,0)</f>
        <v>0</v>
      </c>
      <c r="BJ454" s="16" t="s">
        <v>78</v>
      </c>
      <c r="BK454" s="184">
        <f>ROUND(I454*H454,2)</f>
        <v>0</v>
      </c>
      <c r="BL454" s="16" t="s">
        <v>248</v>
      </c>
      <c r="BM454" s="16" t="s">
        <v>1322</v>
      </c>
    </row>
    <row r="455" spans="2:65" s="12" customFormat="1">
      <c r="B455" s="196"/>
      <c r="C455" s="197"/>
      <c r="D455" s="187" t="s">
        <v>140</v>
      </c>
      <c r="E455" s="197"/>
      <c r="F455" s="199" t="s">
        <v>1323</v>
      </c>
      <c r="G455" s="197"/>
      <c r="H455" s="200">
        <v>13.132999999999999</v>
      </c>
      <c r="I455" s="201"/>
      <c r="J455" s="197"/>
      <c r="K455" s="197"/>
      <c r="L455" s="202"/>
      <c r="M455" s="203"/>
      <c r="N455" s="204"/>
      <c r="O455" s="204"/>
      <c r="P455" s="204"/>
      <c r="Q455" s="204"/>
      <c r="R455" s="204"/>
      <c r="S455" s="204"/>
      <c r="T455" s="205"/>
      <c r="AT455" s="206" t="s">
        <v>140</v>
      </c>
      <c r="AU455" s="206" t="s">
        <v>80</v>
      </c>
      <c r="AV455" s="12" t="s">
        <v>80</v>
      </c>
      <c r="AW455" s="12" t="s">
        <v>4</v>
      </c>
      <c r="AX455" s="12" t="s">
        <v>78</v>
      </c>
      <c r="AY455" s="206" t="s">
        <v>132</v>
      </c>
    </row>
    <row r="456" spans="2:65" s="1" customFormat="1" ht="16.5" customHeight="1">
      <c r="B456" s="33"/>
      <c r="C456" s="173" t="s">
        <v>618</v>
      </c>
      <c r="D456" s="173" t="s">
        <v>133</v>
      </c>
      <c r="E456" s="174" t="s">
        <v>1324</v>
      </c>
      <c r="F456" s="175" t="s">
        <v>1325</v>
      </c>
      <c r="G456" s="176" t="s">
        <v>136</v>
      </c>
      <c r="H456" s="177">
        <v>10.944000000000001</v>
      </c>
      <c r="I456" s="178"/>
      <c r="J456" s="179">
        <f>ROUND(I456*H456,2)</f>
        <v>0</v>
      </c>
      <c r="K456" s="175" t="s">
        <v>137</v>
      </c>
      <c r="L456" s="37"/>
      <c r="M456" s="180" t="s">
        <v>1</v>
      </c>
      <c r="N456" s="181" t="s">
        <v>41</v>
      </c>
      <c r="O456" s="59"/>
      <c r="P456" s="182">
        <f>O456*H456</f>
        <v>0</v>
      </c>
      <c r="Q456" s="182">
        <v>0</v>
      </c>
      <c r="R456" s="182">
        <f>Q456*H456</f>
        <v>0</v>
      </c>
      <c r="S456" s="182">
        <v>0</v>
      </c>
      <c r="T456" s="183">
        <f>S456*H456</f>
        <v>0</v>
      </c>
      <c r="AR456" s="16" t="s">
        <v>248</v>
      </c>
      <c r="AT456" s="16" t="s">
        <v>133</v>
      </c>
      <c r="AU456" s="16" t="s">
        <v>80</v>
      </c>
      <c r="AY456" s="16" t="s">
        <v>132</v>
      </c>
      <c r="BE456" s="184">
        <f>IF(N456="základní",J456,0)</f>
        <v>0</v>
      </c>
      <c r="BF456" s="184">
        <f>IF(N456="snížená",J456,0)</f>
        <v>0</v>
      </c>
      <c r="BG456" s="184">
        <f>IF(N456="zákl. přenesená",J456,0)</f>
        <v>0</v>
      </c>
      <c r="BH456" s="184">
        <f>IF(N456="sníž. přenesená",J456,0)</f>
        <v>0</v>
      </c>
      <c r="BI456" s="184">
        <f>IF(N456="nulová",J456,0)</f>
        <v>0</v>
      </c>
      <c r="BJ456" s="16" t="s">
        <v>78</v>
      </c>
      <c r="BK456" s="184">
        <f>ROUND(I456*H456,2)</f>
        <v>0</v>
      </c>
      <c r="BL456" s="16" t="s">
        <v>248</v>
      </c>
      <c r="BM456" s="16" t="s">
        <v>1326</v>
      </c>
    </row>
    <row r="457" spans="2:65" s="1" customFormat="1" ht="16.5" customHeight="1">
      <c r="B457" s="33"/>
      <c r="C457" s="173" t="s">
        <v>624</v>
      </c>
      <c r="D457" s="173" t="s">
        <v>133</v>
      </c>
      <c r="E457" s="174" t="s">
        <v>1327</v>
      </c>
      <c r="F457" s="175" t="s">
        <v>1328</v>
      </c>
      <c r="G457" s="176" t="s">
        <v>228</v>
      </c>
      <c r="H457" s="177">
        <v>24.32</v>
      </c>
      <c r="I457" s="178"/>
      <c r="J457" s="179">
        <f>ROUND(I457*H457,2)</f>
        <v>0</v>
      </c>
      <c r="K457" s="175" t="s">
        <v>137</v>
      </c>
      <c r="L457" s="37"/>
      <c r="M457" s="180" t="s">
        <v>1</v>
      </c>
      <c r="N457" s="181" t="s">
        <v>41</v>
      </c>
      <c r="O457" s="59"/>
      <c r="P457" s="182">
        <f>O457*H457</f>
        <v>0</v>
      </c>
      <c r="Q457" s="182">
        <v>2.5999999999999998E-4</v>
      </c>
      <c r="R457" s="182">
        <f>Q457*H457</f>
        <v>6.3231999999999993E-3</v>
      </c>
      <c r="S457" s="182">
        <v>0</v>
      </c>
      <c r="T457" s="183">
        <f>S457*H457</f>
        <v>0</v>
      </c>
      <c r="AR457" s="16" t="s">
        <v>248</v>
      </c>
      <c r="AT457" s="16" t="s">
        <v>133</v>
      </c>
      <c r="AU457" s="16" t="s">
        <v>80</v>
      </c>
      <c r="AY457" s="16" t="s">
        <v>132</v>
      </c>
      <c r="BE457" s="184">
        <f>IF(N457="základní",J457,0)</f>
        <v>0</v>
      </c>
      <c r="BF457" s="184">
        <f>IF(N457="snížená",J457,0)</f>
        <v>0</v>
      </c>
      <c r="BG457" s="184">
        <f>IF(N457="zákl. přenesená",J457,0)</f>
        <v>0</v>
      </c>
      <c r="BH457" s="184">
        <f>IF(N457="sníž. přenesená",J457,0)</f>
        <v>0</v>
      </c>
      <c r="BI457" s="184">
        <f>IF(N457="nulová",J457,0)</f>
        <v>0</v>
      </c>
      <c r="BJ457" s="16" t="s">
        <v>78</v>
      </c>
      <c r="BK457" s="184">
        <f>ROUND(I457*H457,2)</f>
        <v>0</v>
      </c>
      <c r="BL457" s="16" t="s">
        <v>248</v>
      </c>
      <c r="BM457" s="16" t="s">
        <v>1329</v>
      </c>
    </row>
    <row r="458" spans="2:65" s="11" customFormat="1">
      <c r="B458" s="185"/>
      <c r="C458" s="186"/>
      <c r="D458" s="187" t="s">
        <v>140</v>
      </c>
      <c r="E458" s="188" t="s">
        <v>1</v>
      </c>
      <c r="F458" s="189" t="s">
        <v>1091</v>
      </c>
      <c r="G458" s="186"/>
      <c r="H458" s="188" t="s">
        <v>1</v>
      </c>
      <c r="I458" s="190"/>
      <c r="J458" s="186"/>
      <c r="K458" s="186"/>
      <c r="L458" s="191"/>
      <c r="M458" s="192"/>
      <c r="N458" s="193"/>
      <c r="O458" s="193"/>
      <c r="P458" s="193"/>
      <c r="Q458" s="193"/>
      <c r="R458" s="193"/>
      <c r="S458" s="193"/>
      <c r="T458" s="194"/>
      <c r="AT458" s="195" t="s">
        <v>140</v>
      </c>
      <c r="AU458" s="195" t="s">
        <v>80</v>
      </c>
      <c r="AV458" s="11" t="s">
        <v>78</v>
      </c>
      <c r="AW458" s="11" t="s">
        <v>32</v>
      </c>
      <c r="AX458" s="11" t="s">
        <v>70</v>
      </c>
      <c r="AY458" s="195" t="s">
        <v>132</v>
      </c>
    </row>
    <row r="459" spans="2:65" s="12" customFormat="1">
      <c r="B459" s="196"/>
      <c r="C459" s="197"/>
      <c r="D459" s="187" t="s">
        <v>140</v>
      </c>
      <c r="E459" s="198" t="s">
        <v>1</v>
      </c>
      <c r="F459" s="199" t="s">
        <v>1330</v>
      </c>
      <c r="G459" s="197"/>
      <c r="H459" s="200">
        <v>6.4</v>
      </c>
      <c r="I459" s="201"/>
      <c r="J459" s="197"/>
      <c r="K459" s="197"/>
      <c r="L459" s="202"/>
      <c r="M459" s="203"/>
      <c r="N459" s="204"/>
      <c r="O459" s="204"/>
      <c r="P459" s="204"/>
      <c r="Q459" s="204"/>
      <c r="R459" s="204"/>
      <c r="S459" s="204"/>
      <c r="T459" s="205"/>
      <c r="AT459" s="206" t="s">
        <v>140</v>
      </c>
      <c r="AU459" s="206" t="s">
        <v>80</v>
      </c>
      <c r="AV459" s="12" t="s">
        <v>80</v>
      </c>
      <c r="AW459" s="12" t="s">
        <v>32</v>
      </c>
      <c r="AX459" s="12" t="s">
        <v>70</v>
      </c>
      <c r="AY459" s="206" t="s">
        <v>132</v>
      </c>
    </row>
    <row r="460" spans="2:65" s="12" customFormat="1">
      <c r="B460" s="196"/>
      <c r="C460" s="197"/>
      <c r="D460" s="187" t="s">
        <v>140</v>
      </c>
      <c r="E460" s="198" t="s">
        <v>1</v>
      </c>
      <c r="F460" s="199" t="s">
        <v>1331</v>
      </c>
      <c r="G460" s="197"/>
      <c r="H460" s="200">
        <v>6.4</v>
      </c>
      <c r="I460" s="201"/>
      <c r="J460" s="197"/>
      <c r="K460" s="197"/>
      <c r="L460" s="202"/>
      <c r="M460" s="203"/>
      <c r="N460" s="204"/>
      <c r="O460" s="204"/>
      <c r="P460" s="204"/>
      <c r="Q460" s="204"/>
      <c r="R460" s="204"/>
      <c r="S460" s="204"/>
      <c r="T460" s="205"/>
      <c r="AT460" s="206" t="s">
        <v>140</v>
      </c>
      <c r="AU460" s="206" t="s">
        <v>80</v>
      </c>
      <c r="AV460" s="12" t="s">
        <v>80</v>
      </c>
      <c r="AW460" s="12" t="s">
        <v>32</v>
      </c>
      <c r="AX460" s="12" t="s">
        <v>70</v>
      </c>
      <c r="AY460" s="206" t="s">
        <v>132</v>
      </c>
    </row>
    <row r="461" spans="2:65" s="12" customFormat="1">
      <c r="B461" s="196"/>
      <c r="C461" s="197"/>
      <c r="D461" s="187" t="s">
        <v>140</v>
      </c>
      <c r="E461" s="198" t="s">
        <v>1</v>
      </c>
      <c r="F461" s="199" t="s">
        <v>1332</v>
      </c>
      <c r="G461" s="197"/>
      <c r="H461" s="200">
        <v>1.58</v>
      </c>
      <c r="I461" s="201"/>
      <c r="J461" s="197"/>
      <c r="K461" s="197"/>
      <c r="L461" s="202"/>
      <c r="M461" s="203"/>
      <c r="N461" s="204"/>
      <c r="O461" s="204"/>
      <c r="P461" s="204"/>
      <c r="Q461" s="204"/>
      <c r="R461" s="204"/>
      <c r="S461" s="204"/>
      <c r="T461" s="205"/>
      <c r="AT461" s="206" t="s">
        <v>140</v>
      </c>
      <c r="AU461" s="206" t="s">
        <v>80</v>
      </c>
      <c r="AV461" s="12" t="s">
        <v>80</v>
      </c>
      <c r="AW461" s="12" t="s">
        <v>32</v>
      </c>
      <c r="AX461" s="12" t="s">
        <v>70</v>
      </c>
      <c r="AY461" s="206" t="s">
        <v>132</v>
      </c>
    </row>
    <row r="462" spans="2:65" s="12" customFormat="1">
      <c r="B462" s="196"/>
      <c r="C462" s="197"/>
      <c r="D462" s="187" t="s">
        <v>140</v>
      </c>
      <c r="E462" s="198" t="s">
        <v>1</v>
      </c>
      <c r="F462" s="199" t="s">
        <v>1333</v>
      </c>
      <c r="G462" s="197"/>
      <c r="H462" s="200">
        <v>4.74</v>
      </c>
      <c r="I462" s="201"/>
      <c r="J462" s="197"/>
      <c r="K462" s="197"/>
      <c r="L462" s="202"/>
      <c r="M462" s="203"/>
      <c r="N462" s="204"/>
      <c r="O462" s="204"/>
      <c r="P462" s="204"/>
      <c r="Q462" s="204"/>
      <c r="R462" s="204"/>
      <c r="S462" s="204"/>
      <c r="T462" s="205"/>
      <c r="AT462" s="206" t="s">
        <v>140</v>
      </c>
      <c r="AU462" s="206" t="s">
        <v>80</v>
      </c>
      <c r="AV462" s="12" t="s">
        <v>80</v>
      </c>
      <c r="AW462" s="12" t="s">
        <v>32</v>
      </c>
      <c r="AX462" s="12" t="s">
        <v>70</v>
      </c>
      <c r="AY462" s="206" t="s">
        <v>132</v>
      </c>
    </row>
    <row r="463" spans="2:65" s="12" customFormat="1">
      <c r="B463" s="196"/>
      <c r="C463" s="197"/>
      <c r="D463" s="187" t="s">
        <v>140</v>
      </c>
      <c r="E463" s="198" t="s">
        <v>1</v>
      </c>
      <c r="F463" s="199" t="s">
        <v>1334</v>
      </c>
      <c r="G463" s="197"/>
      <c r="H463" s="200">
        <v>2.04</v>
      </c>
      <c r="I463" s="201"/>
      <c r="J463" s="197"/>
      <c r="K463" s="197"/>
      <c r="L463" s="202"/>
      <c r="M463" s="203"/>
      <c r="N463" s="204"/>
      <c r="O463" s="204"/>
      <c r="P463" s="204"/>
      <c r="Q463" s="204"/>
      <c r="R463" s="204"/>
      <c r="S463" s="204"/>
      <c r="T463" s="205"/>
      <c r="AT463" s="206" t="s">
        <v>140</v>
      </c>
      <c r="AU463" s="206" t="s">
        <v>80</v>
      </c>
      <c r="AV463" s="12" t="s">
        <v>80</v>
      </c>
      <c r="AW463" s="12" t="s">
        <v>32</v>
      </c>
      <c r="AX463" s="12" t="s">
        <v>70</v>
      </c>
      <c r="AY463" s="206" t="s">
        <v>132</v>
      </c>
    </row>
    <row r="464" spans="2:65" s="12" customFormat="1">
      <c r="B464" s="196"/>
      <c r="C464" s="197"/>
      <c r="D464" s="187" t="s">
        <v>140</v>
      </c>
      <c r="E464" s="198" t="s">
        <v>1</v>
      </c>
      <c r="F464" s="199" t="s">
        <v>1335</v>
      </c>
      <c r="G464" s="197"/>
      <c r="H464" s="200">
        <v>3.16</v>
      </c>
      <c r="I464" s="201"/>
      <c r="J464" s="197"/>
      <c r="K464" s="197"/>
      <c r="L464" s="202"/>
      <c r="M464" s="203"/>
      <c r="N464" s="204"/>
      <c r="O464" s="204"/>
      <c r="P464" s="204"/>
      <c r="Q464" s="204"/>
      <c r="R464" s="204"/>
      <c r="S464" s="204"/>
      <c r="T464" s="205"/>
      <c r="AT464" s="206" t="s">
        <v>140</v>
      </c>
      <c r="AU464" s="206" t="s">
        <v>80</v>
      </c>
      <c r="AV464" s="12" t="s">
        <v>80</v>
      </c>
      <c r="AW464" s="12" t="s">
        <v>32</v>
      </c>
      <c r="AX464" s="12" t="s">
        <v>70</v>
      </c>
      <c r="AY464" s="206" t="s">
        <v>132</v>
      </c>
    </row>
    <row r="465" spans="2:65" s="13" customFormat="1">
      <c r="B465" s="207"/>
      <c r="C465" s="208"/>
      <c r="D465" s="187" t="s">
        <v>140</v>
      </c>
      <c r="E465" s="209" t="s">
        <v>1</v>
      </c>
      <c r="F465" s="210" t="s">
        <v>143</v>
      </c>
      <c r="G465" s="208"/>
      <c r="H465" s="211">
        <v>24.32</v>
      </c>
      <c r="I465" s="212"/>
      <c r="J465" s="208"/>
      <c r="K465" s="208"/>
      <c r="L465" s="213"/>
      <c r="M465" s="214"/>
      <c r="N465" s="215"/>
      <c r="O465" s="215"/>
      <c r="P465" s="215"/>
      <c r="Q465" s="215"/>
      <c r="R465" s="215"/>
      <c r="S465" s="215"/>
      <c r="T465" s="216"/>
      <c r="AT465" s="217" t="s">
        <v>140</v>
      </c>
      <c r="AU465" s="217" t="s">
        <v>80</v>
      </c>
      <c r="AV465" s="13" t="s">
        <v>138</v>
      </c>
      <c r="AW465" s="13" t="s">
        <v>32</v>
      </c>
      <c r="AX465" s="13" t="s">
        <v>78</v>
      </c>
      <c r="AY465" s="217" t="s">
        <v>132</v>
      </c>
    </row>
    <row r="466" spans="2:65" s="1" customFormat="1" ht="16.5" customHeight="1">
      <c r="B466" s="33"/>
      <c r="C466" s="173" t="s">
        <v>630</v>
      </c>
      <c r="D466" s="173" t="s">
        <v>133</v>
      </c>
      <c r="E466" s="174" t="s">
        <v>1336</v>
      </c>
      <c r="F466" s="175" t="s">
        <v>1337</v>
      </c>
      <c r="G466" s="176" t="s">
        <v>136</v>
      </c>
      <c r="H466" s="177">
        <v>10.944000000000001</v>
      </c>
      <c r="I466" s="178"/>
      <c r="J466" s="179">
        <f>ROUND(I466*H466,2)</f>
        <v>0</v>
      </c>
      <c r="K466" s="175" t="s">
        <v>137</v>
      </c>
      <c r="L466" s="37"/>
      <c r="M466" s="180" t="s">
        <v>1</v>
      </c>
      <c r="N466" s="181" t="s">
        <v>41</v>
      </c>
      <c r="O466" s="59"/>
      <c r="P466" s="182">
        <f>O466*H466</f>
        <v>0</v>
      </c>
      <c r="Q466" s="182">
        <v>2.9999999999999997E-4</v>
      </c>
      <c r="R466" s="182">
        <f>Q466*H466</f>
        <v>3.2832E-3</v>
      </c>
      <c r="S466" s="182">
        <v>0</v>
      </c>
      <c r="T466" s="183">
        <f>S466*H466</f>
        <v>0</v>
      </c>
      <c r="AR466" s="16" t="s">
        <v>248</v>
      </c>
      <c r="AT466" s="16" t="s">
        <v>133</v>
      </c>
      <c r="AU466" s="16" t="s">
        <v>80</v>
      </c>
      <c r="AY466" s="16" t="s">
        <v>132</v>
      </c>
      <c r="BE466" s="184">
        <f>IF(N466="základní",J466,0)</f>
        <v>0</v>
      </c>
      <c r="BF466" s="184">
        <f>IF(N466="snížená",J466,0)</f>
        <v>0</v>
      </c>
      <c r="BG466" s="184">
        <f>IF(N466="zákl. přenesená",J466,0)</f>
        <v>0</v>
      </c>
      <c r="BH466" s="184">
        <f>IF(N466="sníž. přenesená",J466,0)</f>
        <v>0</v>
      </c>
      <c r="BI466" s="184">
        <f>IF(N466="nulová",J466,0)</f>
        <v>0</v>
      </c>
      <c r="BJ466" s="16" t="s">
        <v>78</v>
      </c>
      <c r="BK466" s="184">
        <f>ROUND(I466*H466,2)</f>
        <v>0</v>
      </c>
      <c r="BL466" s="16" t="s">
        <v>248</v>
      </c>
      <c r="BM466" s="16" t="s">
        <v>1338</v>
      </c>
    </row>
    <row r="467" spans="2:65" s="1" customFormat="1" ht="16.5" customHeight="1">
      <c r="B467" s="33"/>
      <c r="C467" s="173" t="s">
        <v>634</v>
      </c>
      <c r="D467" s="173" t="s">
        <v>133</v>
      </c>
      <c r="E467" s="174" t="s">
        <v>1339</v>
      </c>
      <c r="F467" s="175" t="s">
        <v>1340</v>
      </c>
      <c r="G467" s="176" t="s">
        <v>228</v>
      </c>
      <c r="H467" s="177">
        <v>32.159999999999997</v>
      </c>
      <c r="I467" s="178"/>
      <c r="J467" s="179">
        <f>ROUND(I467*H467,2)</f>
        <v>0</v>
      </c>
      <c r="K467" s="175" t="s">
        <v>137</v>
      </c>
      <c r="L467" s="37"/>
      <c r="M467" s="180" t="s">
        <v>1</v>
      </c>
      <c r="N467" s="181" t="s">
        <v>41</v>
      </c>
      <c r="O467" s="59"/>
      <c r="P467" s="182">
        <f>O467*H467</f>
        <v>0</v>
      </c>
      <c r="Q467" s="182">
        <v>3.0000000000000001E-5</v>
      </c>
      <c r="R467" s="182">
        <f>Q467*H467</f>
        <v>9.6479999999999992E-4</v>
      </c>
      <c r="S467" s="182">
        <v>0</v>
      </c>
      <c r="T467" s="183">
        <f>S467*H467</f>
        <v>0</v>
      </c>
      <c r="AR467" s="16" t="s">
        <v>248</v>
      </c>
      <c r="AT467" s="16" t="s">
        <v>133</v>
      </c>
      <c r="AU467" s="16" t="s">
        <v>80</v>
      </c>
      <c r="AY467" s="16" t="s">
        <v>132</v>
      </c>
      <c r="BE467" s="184">
        <f>IF(N467="základní",J467,0)</f>
        <v>0</v>
      </c>
      <c r="BF467" s="184">
        <f>IF(N467="snížená",J467,0)</f>
        <v>0</v>
      </c>
      <c r="BG467" s="184">
        <f>IF(N467="zákl. přenesená",J467,0)</f>
        <v>0</v>
      </c>
      <c r="BH467" s="184">
        <f>IF(N467="sníž. přenesená",J467,0)</f>
        <v>0</v>
      </c>
      <c r="BI467" s="184">
        <f>IF(N467="nulová",J467,0)</f>
        <v>0</v>
      </c>
      <c r="BJ467" s="16" t="s">
        <v>78</v>
      </c>
      <c r="BK467" s="184">
        <f>ROUND(I467*H467,2)</f>
        <v>0</v>
      </c>
      <c r="BL467" s="16" t="s">
        <v>248</v>
      </c>
      <c r="BM467" s="16" t="s">
        <v>1341</v>
      </c>
    </row>
    <row r="468" spans="2:65" s="11" customFormat="1">
      <c r="B468" s="185"/>
      <c r="C468" s="186"/>
      <c r="D468" s="187" t="s">
        <v>140</v>
      </c>
      <c r="E468" s="188" t="s">
        <v>1</v>
      </c>
      <c r="F468" s="189" t="s">
        <v>1091</v>
      </c>
      <c r="G468" s="186"/>
      <c r="H468" s="188" t="s">
        <v>1</v>
      </c>
      <c r="I468" s="190"/>
      <c r="J468" s="186"/>
      <c r="K468" s="186"/>
      <c r="L468" s="191"/>
      <c r="M468" s="192"/>
      <c r="N468" s="193"/>
      <c r="O468" s="193"/>
      <c r="P468" s="193"/>
      <c r="Q468" s="193"/>
      <c r="R468" s="193"/>
      <c r="S468" s="193"/>
      <c r="T468" s="194"/>
      <c r="AT468" s="195" t="s">
        <v>140</v>
      </c>
      <c r="AU468" s="195" t="s">
        <v>80</v>
      </c>
      <c r="AV468" s="11" t="s">
        <v>78</v>
      </c>
      <c r="AW468" s="11" t="s">
        <v>32</v>
      </c>
      <c r="AX468" s="11" t="s">
        <v>70</v>
      </c>
      <c r="AY468" s="195" t="s">
        <v>132</v>
      </c>
    </row>
    <row r="469" spans="2:65" s="12" customFormat="1">
      <c r="B469" s="196"/>
      <c r="C469" s="197"/>
      <c r="D469" s="187" t="s">
        <v>140</v>
      </c>
      <c r="E469" s="198" t="s">
        <v>1</v>
      </c>
      <c r="F469" s="199" t="s">
        <v>1342</v>
      </c>
      <c r="G469" s="197"/>
      <c r="H469" s="200">
        <v>8.64</v>
      </c>
      <c r="I469" s="201"/>
      <c r="J469" s="197"/>
      <c r="K469" s="197"/>
      <c r="L469" s="202"/>
      <c r="M469" s="203"/>
      <c r="N469" s="204"/>
      <c r="O469" s="204"/>
      <c r="P469" s="204"/>
      <c r="Q469" s="204"/>
      <c r="R469" s="204"/>
      <c r="S469" s="204"/>
      <c r="T469" s="205"/>
      <c r="AT469" s="206" t="s">
        <v>140</v>
      </c>
      <c r="AU469" s="206" t="s">
        <v>80</v>
      </c>
      <c r="AV469" s="12" t="s">
        <v>80</v>
      </c>
      <c r="AW469" s="12" t="s">
        <v>32</v>
      </c>
      <c r="AX469" s="12" t="s">
        <v>70</v>
      </c>
      <c r="AY469" s="206" t="s">
        <v>132</v>
      </c>
    </row>
    <row r="470" spans="2:65" s="12" customFormat="1">
      <c r="B470" s="196"/>
      <c r="C470" s="197"/>
      <c r="D470" s="187" t="s">
        <v>140</v>
      </c>
      <c r="E470" s="198" t="s">
        <v>1</v>
      </c>
      <c r="F470" s="199" t="s">
        <v>1343</v>
      </c>
      <c r="G470" s="197"/>
      <c r="H470" s="200">
        <v>9.6</v>
      </c>
      <c r="I470" s="201"/>
      <c r="J470" s="197"/>
      <c r="K470" s="197"/>
      <c r="L470" s="202"/>
      <c r="M470" s="203"/>
      <c r="N470" s="204"/>
      <c r="O470" s="204"/>
      <c r="P470" s="204"/>
      <c r="Q470" s="204"/>
      <c r="R470" s="204"/>
      <c r="S470" s="204"/>
      <c r="T470" s="205"/>
      <c r="AT470" s="206" t="s">
        <v>140</v>
      </c>
      <c r="AU470" s="206" t="s">
        <v>80</v>
      </c>
      <c r="AV470" s="12" t="s">
        <v>80</v>
      </c>
      <c r="AW470" s="12" t="s">
        <v>32</v>
      </c>
      <c r="AX470" s="12" t="s">
        <v>70</v>
      </c>
      <c r="AY470" s="206" t="s">
        <v>132</v>
      </c>
    </row>
    <row r="471" spans="2:65" s="12" customFormat="1">
      <c r="B471" s="196"/>
      <c r="C471" s="197"/>
      <c r="D471" s="187" t="s">
        <v>140</v>
      </c>
      <c r="E471" s="198" t="s">
        <v>1</v>
      </c>
      <c r="F471" s="199" t="s">
        <v>1109</v>
      </c>
      <c r="G471" s="197"/>
      <c r="H471" s="200">
        <v>1.88</v>
      </c>
      <c r="I471" s="201"/>
      <c r="J471" s="197"/>
      <c r="K471" s="197"/>
      <c r="L471" s="202"/>
      <c r="M471" s="203"/>
      <c r="N471" s="204"/>
      <c r="O471" s="204"/>
      <c r="P471" s="204"/>
      <c r="Q471" s="204"/>
      <c r="R471" s="204"/>
      <c r="S471" s="204"/>
      <c r="T471" s="205"/>
      <c r="AT471" s="206" t="s">
        <v>140</v>
      </c>
      <c r="AU471" s="206" t="s">
        <v>80</v>
      </c>
      <c r="AV471" s="12" t="s">
        <v>80</v>
      </c>
      <c r="AW471" s="12" t="s">
        <v>32</v>
      </c>
      <c r="AX471" s="12" t="s">
        <v>70</v>
      </c>
      <c r="AY471" s="206" t="s">
        <v>132</v>
      </c>
    </row>
    <row r="472" spans="2:65" s="12" customFormat="1">
      <c r="B472" s="196"/>
      <c r="C472" s="197"/>
      <c r="D472" s="187" t="s">
        <v>140</v>
      </c>
      <c r="E472" s="198" t="s">
        <v>1</v>
      </c>
      <c r="F472" s="199" t="s">
        <v>1110</v>
      </c>
      <c r="G472" s="197"/>
      <c r="H472" s="200">
        <v>5.64</v>
      </c>
      <c r="I472" s="201"/>
      <c r="J472" s="197"/>
      <c r="K472" s="197"/>
      <c r="L472" s="202"/>
      <c r="M472" s="203"/>
      <c r="N472" s="204"/>
      <c r="O472" s="204"/>
      <c r="P472" s="204"/>
      <c r="Q472" s="204"/>
      <c r="R472" s="204"/>
      <c r="S472" s="204"/>
      <c r="T472" s="205"/>
      <c r="AT472" s="206" t="s">
        <v>140</v>
      </c>
      <c r="AU472" s="206" t="s">
        <v>80</v>
      </c>
      <c r="AV472" s="12" t="s">
        <v>80</v>
      </c>
      <c r="AW472" s="12" t="s">
        <v>32</v>
      </c>
      <c r="AX472" s="12" t="s">
        <v>70</v>
      </c>
      <c r="AY472" s="206" t="s">
        <v>132</v>
      </c>
    </row>
    <row r="473" spans="2:65" s="12" customFormat="1">
      <c r="B473" s="196"/>
      <c r="C473" s="197"/>
      <c r="D473" s="187" t="s">
        <v>140</v>
      </c>
      <c r="E473" s="198" t="s">
        <v>1</v>
      </c>
      <c r="F473" s="199" t="s">
        <v>1111</v>
      </c>
      <c r="G473" s="197"/>
      <c r="H473" s="200">
        <v>2.64</v>
      </c>
      <c r="I473" s="201"/>
      <c r="J473" s="197"/>
      <c r="K473" s="197"/>
      <c r="L473" s="202"/>
      <c r="M473" s="203"/>
      <c r="N473" s="204"/>
      <c r="O473" s="204"/>
      <c r="P473" s="204"/>
      <c r="Q473" s="204"/>
      <c r="R473" s="204"/>
      <c r="S473" s="204"/>
      <c r="T473" s="205"/>
      <c r="AT473" s="206" t="s">
        <v>140</v>
      </c>
      <c r="AU473" s="206" t="s">
        <v>80</v>
      </c>
      <c r="AV473" s="12" t="s">
        <v>80</v>
      </c>
      <c r="AW473" s="12" t="s">
        <v>32</v>
      </c>
      <c r="AX473" s="12" t="s">
        <v>70</v>
      </c>
      <c r="AY473" s="206" t="s">
        <v>132</v>
      </c>
    </row>
    <row r="474" spans="2:65" s="12" customFormat="1">
      <c r="B474" s="196"/>
      <c r="C474" s="197"/>
      <c r="D474" s="187" t="s">
        <v>140</v>
      </c>
      <c r="E474" s="198" t="s">
        <v>1</v>
      </c>
      <c r="F474" s="199" t="s">
        <v>1344</v>
      </c>
      <c r="G474" s="197"/>
      <c r="H474" s="200">
        <v>3.76</v>
      </c>
      <c r="I474" s="201"/>
      <c r="J474" s="197"/>
      <c r="K474" s="197"/>
      <c r="L474" s="202"/>
      <c r="M474" s="203"/>
      <c r="N474" s="204"/>
      <c r="O474" s="204"/>
      <c r="P474" s="204"/>
      <c r="Q474" s="204"/>
      <c r="R474" s="204"/>
      <c r="S474" s="204"/>
      <c r="T474" s="205"/>
      <c r="AT474" s="206" t="s">
        <v>140</v>
      </c>
      <c r="AU474" s="206" t="s">
        <v>80</v>
      </c>
      <c r="AV474" s="12" t="s">
        <v>80</v>
      </c>
      <c r="AW474" s="12" t="s">
        <v>32</v>
      </c>
      <c r="AX474" s="12" t="s">
        <v>70</v>
      </c>
      <c r="AY474" s="206" t="s">
        <v>132</v>
      </c>
    </row>
    <row r="475" spans="2:65" s="13" customFormat="1">
      <c r="B475" s="207"/>
      <c r="C475" s="208"/>
      <c r="D475" s="187" t="s">
        <v>140</v>
      </c>
      <c r="E475" s="209" t="s">
        <v>1</v>
      </c>
      <c r="F475" s="210" t="s">
        <v>143</v>
      </c>
      <c r="G475" s="208"/>
      <c r="H475" s="211">
        <v>32.159999999999997</v>
      </c>
      <c r="I475" s="212"/>
      <c r="J475" s="208"/>
      <c r="K475" s="208"/>
      <c r="L475" s="213"/>
      <c r="M475" s="214"/>
      <c r="N475" s="215"/>
      <c r="O475" s="215"/>
      <c r="P475" s="215"/>
      <c r="Q475" s="215"/>
      <c r="R475" s="215"/>
      <c r="S475" s="215"/>
      <c r="T475" s="216"/>
      <c r="AT475" s="217" t="s">
        <v>140</v>
      </c>
      <c r="AU475" s="217" t="s">
        <v>80</v>
      </c>
      <c r="AV475" s="13" t="s">
        <v>138</v>
      </c>
      <c r="AW475" s="13" t="s">
        <v>32</v>
      </c>
      <c r="AX475" s="13" t="s">
        <v>78</v>
      </c>
      <c r="AY475" s="217" t="s">
        <v>132</v>
      </c>
    </row>
    <row r="476" spans="2:65" s="1" customFormat="1" ht="16.5" customHeight="1">
      <c r="B476" s="33"/>
      <c r="C476" s="173" t="s">
        <v>639</v>
      </c>
      <c r="D476" s="173" t="s">
        <v>133</v>
      </c>
      <c r="E476" s="174" t="s">
        <v>1345</v>
      </c>
      <c r="F476" s="175" t="s">
        <v>1346</v>
      </c>
      <c r="G476" s="176" t="s">
        <v>681</v>
      </c>
      <c r="H476" s="239"/>
      <c r="I476" s="178"/>
      <c r="J476" s="179">
        <f>ROUND(I476*H476,2)</f>
        <v>0</v>
      </c>
      <c r="K476" s="175" t="s">
        <v>137</v>
      </c>
      <c r="L476" s="37"/>
      <c r="M476" s="180" t="s">
        <v>1</v>
      </c>
      <c r="N476" s="181" t="s">
        <v>41</v>
      </c>
      <c r="O476" s="59"/>
      <c r="P476" s="182">
        <f>O476*H476</f>
        <v>0</v>
      </c>
      <c r="Q476" s="182">
        <v>0</v>
      </c>
      <c r="R476" s="182">
        <f>Q476*H476</f>
        <v>0</v>
      </c>
      <c r="S476" s="182">
        <v>0</v>
      </c>
      <c r="T476" s="183">
        <f>S476*H476</f>
        <v>0</v>
      </c>
      <c r="AR476" s="16" t="s">
        <v>248</v>
      </c>
      <c r="AT476" s="16" t="s">
        <v>133</v>
      </c>
      <c r="AU476" s="16" t="s">
        <v>80</v>
      </c>
      <c r="AY476" s="16" t="s">
        <v>132</v>
      </c>
      <c r="BE476" s="184">
        <f>IF(N476="základní",J476,0)</f>
        <v>0</v>
      </c>
      <c r="BF476" s="184">
        <f>IF(N476="snížená",J476,0)</f>
        <v>0</v>
      </c>
      <c r="BG476" s="184">
        <f>IF(N476="zákl. přenesená",J476,0)</f>
        <v>0</v>
      </c>
      <c r="BH476" s="184">
        <f>IF(N476="sníž. přenesená",J476,0)</f>
        <v>0</v>
      </c>
      <c r="BI476" s="184">
        <f>IF(N476="nulová",J476,0)</f>
        <v>0</v>
      </c>
      <c r="BJ476" s="16" t="s">
        <v>78</v>
      </c>
      <c r="BK476" s="184">
        <f>ROUND(I476*H476,2)</f>
        <v>0</v>
      </c>
      <c r="BL476" s="16" t="s">
        <v>248</v>
      </c>
      <c r="BM476" s="16" t="s">
        <v>1347</v>
      </c>
    </row>
    <row r="477" spans="2:65" s="10" customFormat="1" ht="22.95" customHeight="1">
      <c r="B477" s="157"/>
      <c r="C477" s="158"/>
      <c r="D477" s="159" t="s">
        <v>69</v>
      </c>
      <c r="E477" s="171" t="s">
        <v>1348</v>
      </c>
      <c r="F477" s="171" t="s">
        <v>1421</v>
      </c>
      <c r="G477" s="158"/>
      <c r="H477" s="158"/>
      <c r="I477" s="161"/>
      <c r="J477" s="172">
        <f>BK477</f>
        <v>0</v>
      </c>
      <c r="K477" s="158"/>
      <c r="L477" s="163"/>
      <c r="M477" s="164"/>
      <c r="N477" s="165"/>
      <c r="O477" s="165"/>
      <c r="P477" s="166">
        <f>SUM(P478:P491)</f>
        <v>0</v>
      </c>
      <c r="Q477" s="165"/>
      <c r="R477" s="166">
        <f>SUM(R478:R491)</f>
        <v>0.34610400000000002</v>
      </c>
      <c r="S477" s="165"/>
      <c r="T477" s="167">
        <f>SUM(T478:T491)</f>
        <v>0</v>
      </c>
      <c r="AR477" s="168" t="s">
        <v>80</v>
      </c>
      <c r="AT477" s="169" t="s">
        <v>69</v>
      </c>
      <c r="AU477" s="169" t="s">
        <v>78</v>
      </c>
      <c r="AY477" s="168" t="s">
        <v>132</v>
      </c>
      <c r="BK477" s="170">
        <f>SUM(BK478:BK491)</f>
        <v>0</v>
      </c>
    </row>
    <row r="478" spans="2:65" s="1" customFormat="1" ht="16.5" customHeight="1">
      <c r="B478" s="33"/>
      <c r="C478" s="173" t="s">
        <v>644</v>
      </c>
      <c r="D478" s="173" t="s">
        <v>133</v>
      </c>
      <c r="E478" s="174" t="s">
        <v>1349</v>
      </c>
      <c r="F478" s="175" t="s">
        <v>1350</v>
      </c>
      <c r="G478" s="176" t="s">
        <v>136</v>
      </c>
      <c r="H478" s="177">
        <v>791.2</v>
      </c>
      <c r="I478" s="178"/>
      <c r="J478" s="179">
        <f>ROUND(I478*H478,2)</f>
        <v>0</v>
      </c>
      <c r="K478" s="175" t="s">
        <v>137</v>
      </c>
      <c r="L478" s="37"/>
      <c r="M478" s="180" t="s">
        <v>1</v>
      </c>
      <c r="N478" s="181" t="s">
        <v>41</v>
      </c>
      <c r="O478" s="59"/>
      <c r="P478" s="182">
        <f>O478*H478</f>
        <v>0</v>
      </c>
      <c r="Q478" s="182">
        <v>0</v>
      </c>
      <c r="R478" s="182">
        <f>Q478*H478</f>
        <v>0</v>
      </c>
      <c r="S478" s="182">
        <v>0</v>
      </c>
      <c r="T478" s="183">
        <f>S478*H478</f>
        <v>0</v>
      </c>
      <c r="AR478" s="16" t="s">
        <v>248</v>
      </c>
      <c r="AT478" s="16" t="s">
        <v>133</v>
      </c>
      <c r="AU478" s="16" t="s">
        <v>80</v>
      </c>
      <c r="AY478" s="16" t="s">
        <v>132</v>
      </c>
      <c r="BE478" s="184">
        <f>IF(N478="základní",J478,0)</f>
        <v>0</v>
      </c>
      <c r="BF478" s="184">
        <f>IF(N478="snížená",J478,0)</f>
        <v>0</v>
      </c>
      <c r="BG478" s="184">
        <f>IF(N478="zákl. přenesená",J478,0)</f>
        <v>0</v>
      </c>
      <c r="BH478" s="184">
        <f>IF(N478="sníž. přenesená",J478,0)</f>
        <v>0</v>
      </c>
      <c r="BI478" s="184">
        <f>IF(N478="nulová",J478,0)</f>
        <v>0</v>
      </c>
      <c r="BJ478" s="16" t="s">
        <v>78</v>
      </c>
      <c r="BK478" s="184">
        <f>ROUND(I478*H478,2)</f>
        <v>0</v>
      </c>
      <c r="BL478" s="16" t="s">
        <v>248</v>
      </c>
      <c r="BM478" s="16" t="s">
        <v>1351</v>
      </c>
    </row>
    <row r="479" spans="2:65" s="12" customFormat="1">
      <c r="B479" s="196"/>
      <c r="C479" s="197"/>
      <c r="D479" s="187" t="s">
        <v>140</v>
      </c>
      <c r="E479" s="198" t="s">
        <v>1</v>
      </c>
      <c r="F479" s="199" t="s">
        <v>1352</v>
      </c>
      <c r="G479" s="197"/>
      <c r="H479" s="200">
        <v>184</v>
      </c>
      <c r="I479" s="201"/>
      <c r="J479" s="197"/>
      <c r="K479" s="197"/>
      <c r="L479" s="202"/>
      <c r="M479" s="203"/>
      <c r="N479" s="204"/>
      <c r="O479" s="204"/>
      <c r="P479" s="204"/>
      <c r="Q479" s="204"/>
      <c r="R479" s="204"/>
      <c r="S479" s="204"/>
      <c r="T479" s="205"/>
      <c r="AT479" s="206" t="s">
        <v>140</v>
      </c>
      <c r="AU479" s="206" t="s">
        <v>80</v>
      </c>
      <c r="AV479" s="12" t="s">
        <v>80</v>
      </c>
      <c r="AW479" s="12" t="s">
        <v>32</v>
      </c>
      <c r="AX479" s="12" t="s">
        <v>70</v>
      </c>
      <c r="AY479" s="206" t="s">
        <v>132</v>
      </c>
    </row>
    <row r="480" spans="2:65" s="12" customFormat="1">
      <c r="B480" s="196"/>
      <c r="C480" s="197"/>
      <c r="D480" s="187" t="s">
        <v>140</v>
      </c>
      <c r="E480" s="198" t="s">
        <v>1</v>
      </c>
      <c r="F480" s="199" t="s">
        <v>1353</v>
      </c>
      <c r="G480" s="197"/>
      <c r="H480" s="200">
        <v>297</v>
      </c>
      <c r="I480" s="201"/>
      <c r="J480" s="197"/>
      <c r="K480" s="197"/>
      <c r="L480" s="202"/>
      <c r="M480" s="203"/>
      <c r="N480" s="204"/>
      <c r="O480" s="204"/>
      <c r="P480" s="204"/>
      <c r="Q480" s="204"/>
      <c r="R480" s="204"/>
      <c r="S480" s="204"/>
      <c r="T480" s="205"/>
      <c r="AT480" s="206" t="s">
        <v>140</v>
      </c>
      <c r="AU480" s="206" t="s">
        <v>80</v>
      </c>
      <c r="AV480" s="12" t="s">
        <v>80</v>
      </c>
      <c r="AW480" s="12" t="s">
        <v>32</v>
      </c>
      <c r="AX480" s="12" t="s">
        <v>70</v>
      </c>
      <c r="AY480" s="206" t="s">
        <v>132</v>
      </c>
    </row>
    <row r="481" spans="2:65" s="12" customFormat="1">
      <c r="B481" s="196"/>
      <c r="C481" s="197"/>
      <c r="D481" s="187" t="s">
        <v>140</v>
      </c>
      <c r="E481" s="198" t="s">
        <v>1</v>
      </c>
      <c r="F481" s="199" t="s">
        <v>1354</v>
      </c>
      <c r="G481" s="197"/>
      <c r="H481" s="200">
        <v>310.2</v>
      </c>
      <c r="I481" s="201"/>
      <c r="J481" s="197"/>
      <c r="K481" s="197"/>
      <c r="L481" s="202"/>
      <c r="M481" s="203"/>
      <c r="N481" s="204"/>
      <c r="O481" s="204"/>
      <c r="P481" s="204"/>
      <c r="Q481" s="204"/>
      <c r="R481" s="204"/>
      <c r="S481" s="204"/>
      <c r="T481" s="205"/>
      <c r="AT481" s="206" t="s">
        <v>140</v>
      </c>
      <c r="AU481" s="206" t="s">
        <v>80</v>
      </c>
      <c r="AV481" s="12" t="s">
        <v>80</v>
      </c>
      <c r="AW481" s="12" t="s">
        <v>32</v>
      </c>
      <c r="AX481" s="12" t="s">
        <v>70</v>
      </c>
      <c r="AY481" s="206" t="s">
        <v>132</v>
      </c>
    </row>
    <row r="482" spans="2:65" s="13" customFormat="1">
      <c r="B482" s="207"/>
      <c r="C482" s="208"/>
      <c r="D482" s="187" t="s">
        <v>140</v>
      </c>
      <c r="E482" s="209" t="s">
        <v>1</v>
      </c>
      <c r="F482" s="210" t="s">
        <v>143</v>
      </c>
      <c r="G482" s="208"/>
      <c r="H482" s="211">
        <v>791.2</v>
      </c>
      <c r="I482" s="212"/>
      <c r="J482" s="208"/>
      <c r="K482" s="208"/>
      <c r="L482" s="213"/>
      <c r="M482" s="214"/>
      <c r="N482" s="215"/>
      <c r="O482" s="215"/>
      <c r="P482" s="215"/>
      <c r="Q482" s="215"/>
      <c r="R482" s="215"/>
      <c r="S482" s="215"/>
      <c r="T482" s="216"/>
      <c r="AT482" s="217" t="s">
        <v>140</v>
      </c>
      <c r="AU482" s="217" t="s">
        <v>80</v>
      </c>
      <c r="AV482" s="13" t="s">
        <v>138</v>
      </c>
      <c r="AW482" s="13" t="s">
        <v>32</v>
      </c>
      <c r="AX482" s="13" t="s">
        <v>78</v>
      </c>
      <c r="AY482" s="217" t="s">
        <v>132</v>
      </c>
    </row>
    <row r="483" spans="2:65" s="1" customFormat="1" ht="16.5" customHeight="1">
      <c r="B483" s="33"/>
      <c r="C483" s="173" t="s">
        <v>648</v>
      </c>
      <c r="D483" s="173" t="s">
        <v>133</v>
      </c>
      <c r="E483" s="174" t="s">
        <v>1355</v>
      </c>
      <c r="F483" s="175" t="s">
        <v>1356</v>
      </c>
      <c r="G483" s="176" t="s">
        <v>136</v>
      </c>
      <c r="H483" s="177">
        <v>791.2</v>
      </c>
      <c r="I483" s="178"/>
      <c r="J483" s="179">
        <f>ROUND(I483*H483,2)</f>
        <v>0</v>
      </c>
      <c r="K483" s="175" t="s">
        <v>137</v>
      </c>
      <c r="L483" s="37"/>
      <c r="M483" s="180" t="s">
        <v>1</v>
      </c>
      <c r="N483" s="181" t="s">
        <v>41</v>
      </c>
      <c r="O483" s="59"/>
      <c r="P483" s="182">
        <f>O483*H483</f>
        <v>0</v>
      </c>
      <c r="Q483" s="182">
        <v>3.5E-4</v>
      </c>
      <c r="R483" s="182">
        <f>Q483*H483</f>
        <v>0.27692</v>
      </c>
      <c r="S483" s="182">
        <v>0</v>
      </c>
      <c r="T483" s="183">
        <f>S483*H483</f>
        <v>0</v>
      </c>
      <c r="AR483" s="16" t="s">
        <v>248</v>
      </c>
      <c r="AT483" s="16" t="s">
        <v>133</v>
      </c>
      <c r="AU483" s="16" t="s">
        <v>80</v>
      </c>
      <c r="AY483" s="16" t="s">
        <v>132</v>
      </c>
      <c r="BE483" s="184">
        <f>IF(N483="základní",J483,0)</f>
        <v>0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16" t="s">
        <v>78</v>
      </c>
      <c r="BK483" s="184">
        <f>ROUND(I483*H483,2)</f>
        <v>0</v>
      </c>
      <c r="BL483" s="16" t="s">
        <v>248</v>
      </c>
      <c r="BM483" s="16" t="s">
        <v>1357</v>
      </c>
    </row>
    <row r="484" spans="2:65" s="12" customFormat="1">
      <c r="B484" s="196"/>
      <c r="C484" s="197"/>
      <c r="D484" s="187" t="s">
        <v>140</v>
      </c>
      <c r="E484" s="198" t="s">
        <v>1</v>
      </c>
      <c r="F484" s="199" t="s">
        <v>1352</v>
      </c>
      <c r="G484" s="197"/>
      <c r="H484" s="200">
        <v>184</v>
      </c>
      <c r="I484" s="201"/>
      <c r="J484" s="197"/>
      <c r="K484" s="197"/>
      <c r="L484" s="202"/>
      <c r="M484" s="203"/>
      <c r="N484" s="204"/>
      <c r="O484" s="204"/>
      <c r="P484" s="204"/>
      <c r="Q484" s="204"/>
      <c r="R484" s="204"/>
      <c r="S484" s="204"/>
      <c r="T484" s="205"/>
      <c r="AT484" s="206" t="s">
        <v>140</v>
      </c>
      <c r="AU484" s="206" t="s">
        <v>80</v>
      </c>
      <c r="AV484" s="12" t="s">
        <v>80</v>
      </c>
      <c r="AW484" s="12" t="s">
        <v>32</v>
      </c>
      <c r="AX484" s="12" t="s">
        <v>70</v>
      </c>
      <c r="AY484" s="206" t="s">
        <v>132</v>
      </c>
    </row>
    <row r="485" spans="2:65" s="12" customFormat="1">
      <c r="B485" s="196"/>
      <c r="C485" s="197"/>
      <c r="D485" s="187" t="s">
        <v>140</v>
      </c>
      <c r="E485" s="198" t="s">
        <v>1</v>
      </c>
      <c r="F485" s="199" t="s">
        <v>1353</v>
      </c>
      <c r="G485" s="197"/>
      <c r="H485" s="200">
        <v>297</v>
      </c>
      <c r="I485" s="201"/>
      <c r="J485" s="197"/>
      <c r="K485" s="197"/>
      <c r="L485" s="202"/>
      <c r="M485" s="203"/>
      <c r="N485" s="204"/>
      <c r="O485" s="204"/>
      <c r="P485" s="204"/>
      <c r="Q485" s="204"/>
      <c r="R485" s="204"/>
      <c r="S485" s="204"/>
      <c r="T485" s="205"/>
      <c r="AT485" s="206" t="s">
        <v>140</v>
      </c>
      <c r="AU485" s="206" t="s">
        <v>80</v>
      </c>
      <c r="AV485" s="12" t="s">
        <v>80</v>
      </c>
      <c r="AW485" s="12" t="s">
        <v>32</v>
      </c>
      <c r="AX485" s="12" t="s">
        <v>70</v>
      </c>
      <c r="AY485" s="206" t="s">
        <v>132</v>
      </c>
    </row>
    <row r="486" spans="2:65" s="12" customFormat="1">
      <c r="B486" s="196"/>
      <c r="C486" s="197"/>
      <c r="D486" s="187" t="s">
        <v>140</v>
      </c>
      <c r="E486" s="198" t="s">
        <v>1</v>
      </c>
      <c r="F486" s="199" t="s">
        <v>1354</v>
      </c>
      <c r="G486" s="197"/>
      <c r="H486" s="200">
        <v>310.2</v>
      </c>
      <c r="I486" s="201"/>
      <c r="J486" s="197"/>
      <c r="K486" s="197"/>
      <c r="L486" s="202"/>
      <c r="M486" s="203"/>
      <c r="N486" s="204"/>
      <c r="O486" s="204"/>
      <c r="P486" s="204"/>
      <c r="Q486" s="204"/>
      <c r="R486" s="204"/>
      <c r="S486" s="204"/>
      <c r="T486" s="205"/>
      <c r="AT486" s="206" t="s">
        <v>140</v>
      </c>
      <c r="AU486" s="206" t="s">
        <v>80</v>
      </c>
      <c r="AV486" s="12" t="s">
        <v>80</v>
      </c>
      <c r="AW486" s="12" t="s">
        <v>32</v>
      </c>
      <c r="AX486" s="12" t="s">
        <v>70</v>
      </c>
      <c r="AY486" s="206" t="s">
        <v>132</v>
      </c>
    </row>
    <row r="487" spans="2:65" s="13" customFormat="1">
      <c r="B487" s="207"/>
      <c r="C487" s="208"/>
      <c r="D487" s="187" t="s">
        <v>140</v>
      </c>
      <c r="E487" s="209" t="s">
        <v>1</v>
      </c>
      <c r="F487" s="210" t="s">
        <v>143</v>
      </c>
      <c r="G487" s="208"/>
      <c r="H487" s="211">
        <v>791.2</v>
      </c>
      <c r="I487" s="212"/>
      <c r="J487" s="208"/>
      <c r="K487" s="208"/>
      <c r="L487" s="213"/>
      <c r="M487" s="214"/>
      <c r="N487" s="215"/>
      <c r="O487" s="215"/>
      <c r="P487" s="215"/>
      <c r="Q487" s="215"/>
      <c r="R487" s="215"/>
      <c r="S487" s="215"/>
      <c r="T487" s="216"/>
      <c r="AT487" s="217" t="s">
        <v>140</v>
      </c>
      <c r="AU487" s="217" t="s">
        <v>80</v>
      </c>
      <c r="AV487" s="13" t="s">
        <v>138</v>
      </c>
      <c r="AW487" s="13" t="s">
        <v>32</v>
      </c>
      <c r="AX487" s="13" t="s">
        <v>78</v>
      </c>
      <c r="AY487" s="217" t="s">
        <v>132</v>
      </c>
    </row>
    <row r="488" spans="2:65" s="1" customFormat="1" ht="16.5" customHeight="1">
      <c r="B488" s="33"/>
      <c r="C488" s="173" t="s">
        <v>653</v>
      </c>
      <c r="D488" s="173" t="s">
        <v>133</v>
      </c>
      <c r="E488" s="174" t="s">
        <v>1358</v>
      </c>
      <c r="F488" s="175" t="s">
        <v>1359</v>
      </c>
      <c r="G488" s="176" t="s">
        <v>136</v>
      </c>
      <c r="H488" s="177">
        <v>184</v>
      </c>
      <c r="I488" s="178"/>
      <c r="J488" s="179">
        <f>ROUND(I488*H488,2)</f>
        <v>0</v>
      </c>
      <c r="K488" s="175" t="s">
        <v>1</v>
      </c>
      <c r="L488" s="37"/>
      <c r="M488" s="180" t="s">
        <v>1</v>
      </c>
      <c r="N488" s="181" t="s">
        <v>41</v>
      </c>
      <c r="O488" s="59"/>
      <c r="P488" s="182">
        <f>O488*H488</f>
        <v>0</v>
      </c>
      <c r="Q488" s="182">
        <v>2.9E-4</v>
      </c>
      <c r="R488" s="182">
        <f>Q488*H488</f>
        <v>5.3359999999999998E-2</v>
      </c>
      <c r="S488" s="182">
        <v>0</v>
      </c>
      <c r="T488" s="183">
        <f>S488*H488</f>
        <v>0</v>
      </c>
      <c r="AR488" s="16" t="s">
        <v>248</v>
      </c>
      <c r="AT488" s="16" t="s">
        <v>133</v>
      </c>
      <c r="AU488" s="16" t="s">
        <v>80</v>
      </c>
      <c r="AY488" s="16" t="s">
        <v>132</v>
      </c>
      <c r="BE488" s="184">
        <f>IF(N488="základní",J488,0)</f>
        <v>0</v>
      </c>
      <c r="BF488" s="184">
        <f>IF(N488="snížená",J488,0)</f>
        <v>0</v>
      </c>
      <c r="BG488" s="184">
        <f>IF(N488="zákl. přenesená",J488,0)</f>
        <v>0</v>
      </c>
      <c r="BH488" s="184">
        <f>IF(N488="sníž. přenesená",J488,0)</f>
        <v>0</v>
      </c>
      <c r="BI488" s="184">
        <f>IF(N488="nulová",J488,0)</f>
        <v>0</v>
      </c>
      <c r="BJ488" s="16" t="s">
        <v>78</v>
      </c>
      <c r="BK488" s="184">
        <f>ROUND(I488*H488,2)</f>
        <v>0</v>
      </c>
      <c r="BL488" s="16" t="s">
        <v>248</v>
      </c>
      <c r="BM488" s="16" t="s">
        <v>1360</v>
      </c>
    </row>
    <row r="489" spans="2:65" s="12" customFormat="1">
      <c r="B489" s="196"/>
      <c r="C489" s="197"/>
      <c r="D489" s="187" t="s">
        <v>140</v>
      </c>
      <c r="E489" s="198" t="s">
        <v>1</v>
      </c>
      <c r="F489" s="199" t="s">
        <v>1352</v>
      </c>
      <c r="G489" s="197"/>
      <c r="H489" s="200">
        <v>184</v>
      </c>
      <c r="I489" s="201"/>
      <c r="J489" s="197"/>
      <c r="K489" s="197"/>
      <c r="L489" s="202"/>
      <c r="M489" s="203"/>
      <c r="N489" s="204"/>
      <c r="O489" s="204"/>
      <c r="P489" s="204"/>
      <c r="Q489" s="204"/>
      <c r="R489" s="204"/>
      <c r="S489" s="204"/>
      <c r="T489" s="205"/>
      <c r="AT489" s="206" t="s">
        <v>140</v>
      </c>
      <c r="AU489" s="206" t="s">
        <v>80</v>
      </c>
      <c r="AV489" s="12" t="s">
        <v>80</v>
      </c>
      <c r="AW489" s="12" t="s">
        <v>32</v>
      </c>
      <c r="AX489" s="12" t="s">
        <v>70</v>
      </c>
      <c r="AY489" s="206" t="s">
        <v>132</v>
      </c>
    </row>
    <row r="490" spans="2:65" s="13" customFormat="1">
      <c r="B490" s="207"/>
      <c r="C490" s="208"/>
      <c r="D490" s="187" t="s">
        <v>140</v>
      </c>
      <c r="E490" s="209" t="s">
        <v>1</v>
      </c>
      <c r="F490" s="210" t="s">
        <v>143</v>
      </c>
      <c r="G490" s="208"/>
      <c r="H490" s="211">
        <v>184</v>
      </c>
      <c r="I490" s="212"/>
      <c r="J490" s="208"/>
      <c r="K490" s="208"/>
      <c r="L490" s="213"/>
      <c r="M490" s="214"/>
      <c r="N490" s="215"/>
      <c r="O490" s="215"/>
      <c r="P490" s="215"/>
      <c r="Q490" s="215"/>
      <c r="R490" s="215"/>
      <c r="S490" s="215"/>
      <c r="T490" s="216"/>
      <c r="AT490" s="217" t="s">
        <v>140</v>
      </c>
      <c r="AU490" s="217" t="s">
        <v>80</v>
      </c>
      <c r="AV490" s="13" t="s">
        <v>138</v>
      </c>
      <c r="AW490" s="13" t="s">
        <v>32</v>
      </c>
      <c r="AX490" s="13" t="s">
        <v>78</v>
      </c>
      <c r="AY490" s="217" t="s">
        <v>132</v>
      </c>
    </row>
    <row r="491" spans="2:65" s="1" customFormat="1" ht="16.5" customHeight="1">
      <c r="B491" s="33"/>
      <c r="C491" s="173" t="s">
        <v>658</v>
      </c>
      <c r="D491" s="173" t="s">
        <v>133</v>
      </c>
      <c r="E491" s="174" t="s">
        <v>1361</v>
      </c>
      <c r="F491" s="175" t="s">
        <v>1362</v>
      </c>
      <c r="G491" s="176" t="s">
        <v>136</v>
      </c>
      <c r="H491" s="177">
        <v>791.2</v>
      </c>
      <c r="I491" s="178"/>
      <c r="J491" s="179">
        <f>ROUND(I491*H491,2)</f>
        <v>0</v>
      </c>
      <c r="K491" s="175" t="s">
        <v>137</v>
      </c>
      <c r="L491" s="37"/>
      <c r="M491" s="180" t="s">
        <v>1</v>
      </c>
      <c r="N491" s="181" t="s">
        <v>41</v>
      </c>
      <c r="O491" s="59"/>
      <c r="P491" s="182">
        <f>O491*H491</f>
        <v>0</v>
      </c>
      <c r="Q491" s="182">
        <v>2.0000000000000002E-5</v>
      </c>
      <c r="R491" s="182">
        <f>Q491*H491</f>
        <v>1.5824000000000001E-2</v>
      </c>
      <c r="S491" s="182">
        <v>0</v>
      </c>
      <c r="T491" s="183">
        <f>S491*H491</f>
        <v>0</v>
      </c>
      <c r="AR491" s="16" t="s">
        <v>248</v>
      </c>
      <c r="AT491" s="16" t="s">
        <v>133</v>
      </c>
      <c r="AU491" s="16" t="s">
        <v>80</v>
      </c>
      <c r="AY491" s="16" t="s">
        <v>132</v>
      </c>
      <c r="BE491" s="184">
        <f>IF(N491="základní",J491,0)</f>
        <v>0</v>
      </c>
      <c r="BF491" s="184">
        <f>IF(N491="snížená",J491,0)</f>
        <v>0</v>
      </c>
      <c r="BG491" s="184">
        <f>IF(N491="zákl. přenesená",J491,0)</f>
        <v>0</v>
      </c>
      <c r="BH491" s="184">
        <f>IF(N491="sníž. přenesená",J491,0)</f>
        <v>0</v>
      </c>
      <c r="BI491" s="184">
        <f>IF(N491="nulová",J491,0)</f>
        <v>0</v>
      </c>
      <c r="BJ491" s="16" t="s">
        <v>78</v>
      </c>
      <c r="BK491" s="184">
        <f>ROUND(I491*H491,2)</f>
        <v>0</v>
      </c>
      <c r="BL491" s="16" t="s">
        <v>248</v>
      </c>
      <c r="BM491" s="16" t="s">
        <v>1363</v>
      </c>
    </row>
    <row r="492" spans="2:65" s="10" customFormat="1" ht="22.95" customHeight="1">
      <c r="B492" s="157"/>
      <c r="C492" s="158"/>
      <c r="D492" s="159" t="s">
        <v>69</v>
      </c>
      <c r="E492" s="171" t="s">
        <v>1364</v>
      </c>
      <c r="F492" s="171" t="s">
        <v>1422</v>
      </c>
      <c r="G492" s="158"/>
      <c r="H492" s="158"/>
      <c r="I492" s="161"/>
      <c r="J492" s="172">
        <f>BK492</f>
        <v>0</v>
      </c>
      <c r="K492" s="158"/>
      <c r="L492" s="163"/>
      <c r="M492" s="164"/>
      <c r="N492" s="165"/>
      <c r="O492" s="165"/>
      <c r="P492" s="166">
        <f>SUM(P493:P501)</f>
        <v>0</v>
      </c>
      <c r="Q492" s="165"/>
      <c r="R492" s="166">
        <f>SUM(R493:R501)</f>
        <v>0.29851250000000001</v>
      </c>
      <c r="S492" s="165"/>
      <c r="T492" s="167">
        <f>SUM(T493:T501)</f>
        <v>0</v>
      </c>
      <c r="AR492" s="168" t="s">
        <v>80</v>
      </c>
      <c r="AT492" s="169" t="s">
        <v>69</v>
      </c>
      <c r="AU492" s="169" t="s">
        <v>78</v>
      </c>
      <c r="AY492" s="168" t="s">
        <v>132</v>
      </c>
      <c r="BK492" s="170">
        <f>SUM(BK493:BK501)</f>
        <v>0</v>
      </c>
    </row>
    <row r="493" spans="2:65" s="1" customFormat="1" ht="16.5" customHeight="1">
      <c r="B493" s="33"/>
      <c r="C493" s="173" t="s">
        <v>665</v>
      </c>
      <c r="D493" s="173" t="s">
        <v>133</v>
      </c>
      <c r="E493" s="174" t="s">
        <v>1365</v>
      </c>
      <c r="F493" s="175" t="s">
        <v>1366</v>
      </c>
      <c r="G493" s="176" t="s">
        <v>136</v>
      </c>
      <c r="H493" s="177">
        <v>229.625</v>
      </c>
      <c r="I493" s="178"/>
      <c r="J493" s="179">
        <f>ROUND(I493*H493,2)</f>
        <v>0</v>
      </c>
      <c r="K493" s="175" t="s">
        <v>137</v>
      </c>
      <c r="L493" s="37"/>
      <c r="M493" s="180" t="s">
        <v>1</v>
      </c>
      <c r="N493" s="181" t="s">
        <v>41</v>
      </c>
      <c r="O493" s="59"/>
      <c r="P493" s="182">
        <f>O493*H493</f>
        <v>0</v>
      </c>
      <c r="Q493" s="182">
        <v>0</v>
      </c>
      <c r="R493" s="182">
        <f>Q493*H493</f>
        <v>0</v>
      </c>
      <c r="S493" s="182">
        <v>0</v>
      </c>
      <c r="T493" s="183">
        <f>S493*H493</f>
        <v>0</v>
      </c>
      <c r="AR493" s="16" t="s">
        <v>248</v>
      </c>
      <c r="AT493" s="16" t="s">
        <v>133</v>
      </c>
      <c r="AU493" s="16" t="s">
        <v>80</v>
      </c>
      <c r="AY493" s="16" t="s">
        <v>132</v>
      </c>
      <c r="BE493" s="184">
        <f>IF(N493="základní",J493,0)</f>
        <v>0</v>
      </c>
      <c r="BF493" s="184">
        <f>IF(N493="snížená",J493,0)</f>
        <v>0</v>
      </c>
      <c r="BG493" s="184">
        <f>IF(N493="zákl. přenesená",J493,0)</f>
        <v>0</v>
      </c>
      <c r="BH493" s="184">
        <f>IF(N493="sníž. přenesená",J493,0)</f>
        <v>0</v>
      </c>
      <c r="BI493" s="184">
        <f>IF(N493="nulová",J493,0)</f>
        <v>0</v>
      </c>
      <c r="BJ493" s="16" t="s">
        <v>78</v>
      </c>
      <c r="BK493" s="184">
        <f>ROUND(I493*H493,2)</f>
        <v>0</v>
      </c>
      <c r="BL493" s="16" t="s">
        <v>248</v>
      </c>
      <c r="BM493" s="16" t="s">
        <v>1367</v>
      </c>
    </row>
    <row r="494" spans="2:65" s="12" customFormat="1">
      <c r="B494" s="196"/>
      <c r="C494" s="197"/>
      <c r="D494" s="187" t="s">
        <v>140</v>
      </c>
      <c r="E494" s="198" t="s">
        <v>1</v>
      </c>
      <c r="F494" s="199" t="s">
        <v>1081</v>
      </c>
      <c r="G494" s="197"/>
      <c r="H494" s="200">
        <v>40.32</v>
      </c>
      <c r="I494" s="201"/>
      <c r="J494" s="197"/>
      <c r="K494" s="197"/>
      <c r="L494" s="202"/>
      <c r="M494" s="203"/>
      <c r="N494" s="204"/>
      <c r="O494" s="204"/>
      <c r="P494" s="204"/>
      <c r="Q494" s="204"/>
      <c r="R494" s="204"/>
      <c r="S494" s="204"/>
      <c r="T494" s="205"/>
      <c r="AT494" s="206" t="s">
        <v>140</v>
      </c>
      <c r="AU494" s="206" t="s">
        <v>80</v>
      </c>
      <c r="AV494" s="12" t="s">
        <v>80</v>
      </c>
      <c r="AW494" s="12" t="s">
        <v>32</v>
      </c>
      <c r="AX494" s="12" t="s">
        <v>70</v>
      </c>
      <c r="AY494" s="206" t="s">
        <v>132</v>
      </c>
    </row>
    <row r="495" spans="2:65" s="12" customFormat="1">
      <c r="B495" s="196"/>
      <c r="C495" s="197"/>
      <c r="D495" s="187" t="s">
        <v>140</v>
      </c>
      <c r="E495" s="198" t="s">
        <v>1</v>
      </c>
      <c r="F495" s="199" t="s">
        <v>1082</v>
      </c>
      <c r="G495" s="197"/>
      <c r="H495" s="200">
        <v>40.32</v>
      </c>
      <c r="I495" s="201"/>
      <c r="J495" s="197"/>
      <c r="K495" s="197"/>
      <c r="L495" s="202"/>
      <c r="M495" s="203"/>
      <c r="N495" s="204"/>
      <c r="O495" s="204"/>
      <c r="P495" s="204"/>
      <c r="Q495" s="204"/>
      <c r="R495" s="204"/>
      <c r="S495" s="204"/>
      <c r="T495" s="205"/>
      <c r="AT495" s="206" t="s">
        <v>140</v>
      </c>
      <c r="AU495" s="206" t="s">
        <v>80</v>
      </c>
      <c r="AV495" s="12" t="s">
        <v>80</v>
      </c>
      <c r="AW495" s="12" t="s">
        <v>32</v>
      </c>
      <c r="AX495" s="12" t="s">
        <v>70</v>
      </c>
      <c r="AY495" s="206" t="s">
        <v>132</v>
      </c>
    </row>
    <row r="496" spans="2:65" s="12" customFormat="1">
      <c r="B496" s="196"/>
      <c r="C496" s="197"/>
      <c r="D496" s="187" t="s">
        <v>140</v>
      </c>
      <c r="E496" s="198" t="s">
        <v>1</v>
      </c>
      <c r="F496" s="199" t="s">
        <v>1083</v>
      </c>
      <c r="G496" s="197"/>
      <c r="H496" s="200">
        <v>4.4000000000000004</v>
      </c>
      <c r="I496" s="201"/>
      <c r="J496" s="197"/>
      <c r="K496" s="197"/>
      <c r="L496" s="202"/>
      <c r="M496" s="203"/>
      <c r="N496" s="204"/>
      <c r="O496" s="204"/>
      <c r="P496" s="204"/>
      <c r="Q496" s="204"/>
      <c r="R496" s="204"/>
      <c r="S496" s="204"/>
      <c r="T496" s="205"/>
      <c r="AT496" s="206" t="s">
        <v>140</v>
      </c>
      <c r="AU496" s="206" t="s">
        <v>80</v>
      </c>
      <c r="AV496" s="12" t="s">
        <v>80</v>
      </c>
      <c r="AW496" s="12" t="s">
        <v>32</v>
      </c>
      <c r="AX496" s="12" t="s">
        <v>70</v>
      </c>
      <c r="AY496" s="206" t="s">
        <v>132</v>
      </c>
    </row>
    <row r="497" spans="2:65" s="12" customFormat="1">
      <c r="B497" s="196"/>
      <c r="C497" s="197"/>
      <c r="D497" s="187" t="s">
        <v>140</v>
      </c>
      <c r="E497" s="198" t="s">
        <v>1</v>
      </c>
      <c r="F497" s="199" t="s">
        <v>1084</v>
      </c>
      <c r="G497" s="197"/>
      <c r="H497" s="200">
        <v>76.545000000000002</v>
      </c>
      <c r="I497" s="201"/>
      <c r="J497" s="197"/>
      <c r="K497" s="197"/>
      <c r="L497" s="202"/>
      <c r="M497" s="203"/>
      <c r="N497" s="204"/>
      <c r="O497" s="204"/>
      <c r="P497" s="204"/>
      <c r="Q497" s="204"/>
      <c r="R497" s="204"/>
      <c r="S497" s="204"/>
      <c r="T497" s="205"/>
      <c r="AT497" s="206" t="s">
        <v>140</v>
      </c>
      <c r="AU497" s="206" t="s">
        <v>80</v>
      </c>
      <c r="AV497" s="12" t="s">
        <v>80</v>
      </c>
      <c r="AW497" s="12" t="s">
        <v>32</v>
      </c>
      <c r="AX497" s="12" t="s">
        <v>70</v>
      </c>
      <c r="AY497" s="206" t="s">
        <v>132</v>
      </c>
    </row>
    <row r="498" spans="2:65" s="12" customFormat="1">
      <c r="B498" s="196"/>
      <c r="C498" s="197"/>
      <c r="D498" s="187" t="s">
        <v>140</v>
      </c>
      <c r="E498" s="198" t="s">
        <v>1</v>
      </c>
      <c r="F498" s="199" t="s">
        <v>1085</v>
      </c>
      <c r="G498" s="197"/>
      <c r="H498" s="200">
        <v>68.040000000000006</v>
      </c>
      <c r="I498" s="201"/>
      <c r="J498" s="197"/>
      <c r="K498" s="197"/>
      <c r="L498" s="202"/>
      <c r="M498" s="203"/>
      <c r="N498" s="204"/>
      <c r="O498" s="204"/>
      <c r="P498" s="204"/>
      <c r="Q498" s="204"/>
      <c r="R498" s="204"/>
      <c r="S498" s="204"/>
      <c r="T498" s="205"/>
      <c r="AT498" s="206" t="s">
        <v>140</v>
      </c>
      <c r="AU498" s="206" t="s">
        <v>80</v>
      </c>
      <c r="AV498" s="12" t="s">
        <v>80</v>
      </c>
      <c r="AW498" s="12" t="s">
        <v>32</v>
      </c>
      <c r="AX498" s="12" t="s">
        <v>70</v>
      </c>
      <c r="AY498" s="206" t="s">
        <v>132</v>
      </c>
    </row>
    <row r="499" spans="2:65" s="13" customFormat="1">
      <c r="B499" s="207"/>
      <c r="C499" s="208"/>
      <c r="D499" s="187" t="s">
        <v>140</v>
      </c>
      <c r="E499" s="209" t="s">
        <v>1</v>
      </c>
      <c r="F499" s="210" t="s">
        <v>143</v>
      </c>
      <c r="G499" s="208"/>
      <c r="H499" s="211">
        <v>229.625</v>
      </c>
      <c r="I499" s="212"/>
      <c r="J499" s="208"/>
      <c r="K499" s="208"/>
      <c r="L499" s="213"/>
      <c r="M499" s="214"/>
      <c r="N499" s="215"/>
      <c r="O499" s="215"/>
      <c r="P499" s="215"/>
      <c r="Q499" s="215"/>
      <c r="R499" s="215"/>
      <c r="S499" s="215"/>
      <c r="T499" s="216"/>
      <c r="AT499" s="217" t="s">
        <v>140</v>
      </c>
      <c r="AU499" s="217" t="s">
        <v>80</v>
      </c>
      <c r="AV499" s="13" t="s">
        <v>138</v>
      </c>
      <c r="AW499" s="13" t="s">
        <v>32</v>
      </c>
      <c r="AX499" s="13" t="s">
        <v>78</v>
      </c>
      <c r="AY499" s="217" t="s">
        <v>132</v>
      </c>
    </row>
    <row r="500" spans="2:65" s="1" customFormat="1" ht="16.5" customHeight="1">
      <c r="B500" s="33"/>
      <c r="C500" s="218" t="s">
        <v>670</v>
      </c>
      <c r="D500" s="218" t="s">
        <v>180</v>
      </c>
      <c r="E500" s="219" t="s">
        <v>1368</v>
      </c>
      <c r="F500" s="220" t="s">
        <v>1369</v>
      </c>
      <c r="G500" s="221" t="s">
        <v>136</v>
      </c>
      <c r="H500" s="222">
        <v>229.625</v>
      </c>
      <c r="I500" s="223"/>
      <c r="J500" s="224">
        <f>ROUND(I500*H500,2)</f>
        <v>0</v>
      </c>
      <c r="K500" s="220" t="s">
        <v>137</v>
      </c>
      <c r="L500" s="225"/>
      <c r="M500" s="226" t="s">
        <v>1</v>
      </c>
      <c r="N500" s="227" t="s">
        <v>41</v>
      </c>
      <c r="O500" s="59"/>
      <c r="P500" s="182">
        <f>O500*H500</f>
        <v>0</v>
      </c>
      <c r="Q500" s="182">
        <v>1.2999999999999999E-3</v>
      </c>
      <c r="R500" s="182">
        <f>Q500*H500</f>
        <v>0.29851250000000001</v>
      </c>
      <c r="S500" s="182">
        <v>0</v>
      </c>
      <c r="T500" s="183">
        <f>S500*H500</f>
        <v>0</v>
      </c>
      <c r="AR500" s="16" t="s">
        <v>410</v>
      </c>
      <c r="AT500" s="16" t="s">
        <v>180</v>
      </c>
      <c r="AU500" s="16" t="s">
        <v>80</v>
      </c>
      <c r="AY500" s="16" t="s">
        <v>132</v>
      </c>
      <c r="BE500" s="184">
        <f>IF(N500="základní",J500,0)</f>
        <v>0</v>
      </c>
      <c r="BF500" s="184">
        <f>IF(N500="snížená",J500,0)</f>
        <v>0</v>
      </c>
      <c r="BG500" s="184">
        <f>IF(N500="zákl. přenesená",J500,0)</f>
        <v>0</v>
      </c>
      <c r="BH500" s="184">
        <f>IF(N500="sníž. přenesená",J500,0)</f>
        <v>0</v>
      </c>
      <c r="BI500" s="184">
        <f>IF(N500="nulová",J500,0)</f>
        <v>0</v>
      </c>
      <c r="BJ500" s="16" t="s">
        <v>78</v>
      </c>
      <c r="BK500" s="184">
        <f>ROUND(I500*H500,2)</f>
        <v>0</v>
      </c>
      <c r="BL500" s="16" t="s">
        <v>248</v>
      </c>
      <c r="BM500" s="16" t="s">
        <v>1370</v>
      </c>
    </row>
    <row r="501" spans="2:65" s="1" customFormat="1" ht="16.5" customHeight="1">
      <c r="B501" s="33"/>
      <c r="C501" s="173" t="s">
        <v>674</v>
      </c>
      <c r="D501" s="173" t="s">
        <v>133</v>
      </c>
      <c r="E501" s="174" t="s">
        <v>1371</v>
      </c>
      <c r="F501" s="175" t="s">
        <v>1372</v>
      </c>
      <c r="G501" s="176" t="s">
        <v>681</v>
      </c>
      <c r="H501" s="239"/>
      <c r="I501" s="178"/>
      <c r="J501" s="179">
        <f>ROUND(I501*H501,2)</f>
        <v>0</v>
      </c>
      <c r="K501" s="175" t="s">
        <v>137</v>
      </c>
      <c r="L501" s="37"/>
      <c r="M501" s="240" t="s">
        <v>1</v>
      </c>
      <c r="N501" s="241" t="s">
        <v>41</v>
      </c>
      <c r="O501" s="242"/>
      <c r="P501" s="243">
        <f>O501*H501</f>
        <v>0</v>
      </c>
      <c r="Q501" s="243">
        <v>0</v>
      </c>
      <c r="R501" s="243">
        <f>Q501*H501</f>
        <v>0</v>
      </c>
      <c r="S501" s="243">
        <v>0</v>
      </c>
      <c r="T501" s="244">
        <f>S501*H501</f>
        <v>0</v>
      </c>
      <c r="AR501" s="16" t="s">
        <v>248</v>
      </c>
      <c r="AT501" s="16" t="s">
        <v>133</v>
      </c>
      <c r="AU501" s="16" t="s">
        <v>80</v>
      </c>
      <c r="AY501" s="16" t="s">
        <v>132</v>
      </c>
      <c r="BE501" s="184">
        <f>IF(N501="základní",J501,0)</f>
        <v>0</v>
      </c>
      <c r="BF501" s="184">
        <f>IF(N501="snížená",J501,0)</f>
        <v>0</v>
      </c>
      <c r="BG501" s="184">
        <f>IF(N501="zákl. přenesená",J501,0)</f>
        <v>0</v>
      </c>
      <c r="BH501" s="184">
        <f>IF(N501="sníž. přenesená",J501,0)</f>
        <v>0</v>
      </c>
      <c r="BI501" s="184">
        <f>IF(N501="nulová",J501,0)</f>
        <v>0</v>
      </c>
      <c r="BJ501" s="16" t="s">
        <v>78</v>
      </c>
      <c r="BK501" s="184">
        <f>ROUND(I501*H501,2)</f>
        <v>0</v>
      </c>
      <c r="BL501" s="16" t="s">
        <v>248</v>
      </c>
      <c r="BM501" s="16" t="s">
        <v>1373</v>
      </c>
    </row>
    <row r="502" spans="2:65" s="1" customFormat="1" ht="6.9" customHeight="1">
      <c r="B502" s="45"/>
      <c r="C502" s="46"/>
      <c r="D502" s="46"/>
      <c r="E502" s="46"/>
      <c r="F502" s="46"/>
      <c r="G502" s="46"/>
      <c r="H502" s="46"/>
      <c r="I502" s="124"/>
      <c r="J502" s="46"/>
      <c r="K502" s="46"/>
      <c r="L502" s="37"/>
    </row>
  </sheetData>
  <sheetProtection password="CF7A" sheet="1" objects="1" scenarios="1" formatColumns="0" formatRows="0" autoFilter="0"/>
  <autoFilter ref="C94:K501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2"/>
  <sheetViews>
    <sheetView showGridLines="0" topLeftCell="A68" workbookViewId="0">
      <selection activeCell="G96" sqref="G9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86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80</v>
      </c>
    </row>
    <row r="4" spans="2:46" ht="24.9" customHeight="1">
      <c r="B4" s="19"/>
      <c r="D4" s="100" t="s">
        <v>87</v>
      </c>
      <c r="L4" s="19"/>
      <c r="M4" s="23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8" t="str">
        <f>'Rekapitulace stavby'!K6</f>
        <v>MŠ Havlíčkova 4, Opava</v>
      </c>
      <c r="F7" s="289"/>
      <c r="G7" s="289"/>
      <c r="H7" s="289"/>
      <c r="L7" s="19"/>
    </row>
    <row r="8" spans="2:46" s="1" customFormat="1" ht="12" customHeight="1">
      <c r="B8" s="37"/>
      <c r="D8" s="101" t="s">
        <v>88</v>
      </c>
      <c r="I8" s="102"/>
      <c r="L8" s="37"/>
    </row>
    <row r="9" spans="2:46" s="1" customFormat="1" ht="36.9" customHeight="1">
      <c r="B9" s="37"/>
      <c r="E9" s="290" t="s">
        <v>1374</v>
      </c>
      <c r="F9" s="291"/>
      <c r="G9" s="291"/>
      <c r="H9" s="291"/>
      <c r="I9" s="102"/>
      <c r="L9" s="37"/>
    </row>
    <row r="10" spans="2:46" s="1" customFormat="1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11. 2. 2019</v>
      </c>
      <c r="L12" s="37"/>
    </row>
    <row r="13" spans="2:46" s="1" customFormat="1" ht="10.95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">
        <v>1</v>
      </c>
      <c r="L14" s="37"/>
    </row>
    <row r="15" spans="2:46" s="1" customFormat="1" ht="18" customHeight="1">
      <c r="B15" s="37"/>
      <c r="E15" s="16" t="s">
        <v>26</v>
      </c>
      <c r="I15" s="103" t="s">
        <v>27</v>
      </c>
      <c r="J15" s="16" t="s">
        <v>1</v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2" t="str">
        <f>'Rekapitulace stavby'!E14</f>
        <v>Vyplň údaj</v>
      </c>
      <c r="F18" s="293"/>
      <c r="G18" s="293"/>
      <c r="H18" s="293"/>
      <c r="I18" s="103" t="s">
        <v>27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27</v>
      </c>
      <c r="J24" s="16" t="str">
        <f>IF('Rekapitulace stavby'!AN20="","",'Rekapitulace stavby'!AN20)</f>
        <v/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35</v>
      </c>
      <c r="I26" s="102"/>
      <c r="L26" s="37"/>
    </row>
    <row r="27" spans="2:12" s="6" customFormat="1" ht="16.5" customHeight="1">
      <c r="B27" s="105"/>
      <c r="E27" s="294" t="s">
        <v>1</v>
      </c>
      <c r="F27" s="294"/>
      <c r="G27" s="294"/>
      <c r="H27" s="294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36</v>
      </c>
      <c r="I30" s="102"/>
      <c r="J30" s="109">
        <f>ROUND(J80, 2)</f>
        <v>200000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38</v>
      </c>
      <c r="I32" s="111" t="s">
        <v>37</v>
      </c>
      <c r="J32" s="110" t="s">
        <v>39</v>
      </c>
      <c r="L32" s="37"/>
    </row>
    <row r="33" spans="2:12" s="1" customFormat="1" ht="14.4" customHeight="1">
      <c r="B33" s="37"/>
      <c r="D33" s="101" t="s">
        <v>40</v>
      </c>
      <c r="E33" s="101" t="s">
        <v>41</v>
      </c>
      <c r="F33" s="112">
        <f>ROUND((SUM(BE80:BE91)),  2)</f>
        <v>200000</v>
      </c>
      <c r="I33" s="113">
        <v>0.21</v>
      </c>
      <c r="J33" s="112">
        <f>ROUND(((SUM(BE80:BE91))*I33),  2)</f>
        <v>42000</v>
      </c>
      <c r="L33" s="37"/>
    </row>
    <row r="34" spans="2:12" s="1" customFormat="1" ht="14.4" customHeight="1">
      <c r="B34" s="37"/>
      <c r="E34" s="101" t="s">
        <v>42</v>
      </c>
      <c r="F34" s="112">
        <f>ROUND((SUM(BF80:BF91)),  2)</f>
        <v>0</v>
      </c>
      <c r="I34" s="113">
        <v>0.15</v>
      </c>
      <c r="J34" s="112">
        <f>ROUND(((SUM(BF80:BF91))*I34),  2)</f>
        <v>0</v>
      </c>
      <c r="L34" s="37"/>
    </row>
    <row r="35" spans="2:12" s="1" customFormat="1" ht="14.4" hidden="1" customHeight="1">
      <c r="B35" s="37"/>
      <c r="E35" s="101" t="s">
        <v>43</v>
      </c>
      <c r="F35" s="112">
        <f>ROUND((SUM(BG80:BG91)),  2)</f>
        <v>0</v>
      </c>
      <c r="I35" s="113">
        <v>0.21</v>
      </c>
      <c r="J35" s="112">
        <f>0</f>
        <v>0</v>
      </c>
      <c r="L35" s="37"/>
    </row>
    <row r="36" spans="2:12" s="1" customFormat="1" ht="14.4" hidden="1" customHeight="1">
      <c r="B36" s="37"/>
      <c r="E36" s="101" t="s">
        <v>44</v>
      </c>
      <c r="F36" s="112">
        <f>ROUND((SUM(BH80:BH91)),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45</v>
      </c>
      <c r="F37" s="112">
        <f>ROUND((SUM(BI80:BI91)),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46</v>
      </c>
      <c r="E39" s="116"/>
      <c r="F39" s="116"/>
      <c r="G39" s="117" t="s">
        <v>47</v>
      </c>
      <c r="H39" s="118" t="s">
        <v>48</v>
      </c>
      <c r="I39" s="119"/>
      <c r="J39" s="120">
        <f>SUM(J30:J37)</f>
        <v>242000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90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86" t="str">
        <f>E7</f>
        <v>MŠ Havlíčkova 4, Opava</v>
      </c>
      <c r="F48" s="287"/>
      <c r="G48" s="287"/>
      <c r="H48" s="287"/>
      <c r="I48" s="102"/>
      <c r="J48" s="34"/>
      <c r="K48" s="34"/>
      <c r="L48" s="37"/>
    </row>
    <row r="49" spans="2:47" s="1" customFormat="1" ht="12" customHeight="1">
      <c r="B49" s="33"/>
      <c r="C49" s="28" t="s">
        <v>88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72" t="str">
        <f>E9</f>
        <v>VON - Vedlejší a ostatní náklady</v>
      </c>
      <c r="F50" s="271"/>
      <c r="G50" s="271"/>
      <c r="H50" s="271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 xml:space="preserve">Opava, Havlíčkova 4, k.ú. Předměstí, par.č. 174/1 </v>
      </c>
      <c r="G52" s="34"/>
      <c r="H52" s="34"/>
      <c r="I52" s="103" t="s">
        <v>22</v>
      </c>
      <c r="J52" s="54" t="str">
        <f>IF(J12="","",J12)</f>
        <v>11. 2. 2019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65" customHeight="1">
      <c r="B54" s="33"/>
      <c r="C54" s="28" t="s">
        <v>24</v>
      </c>
      <c r="D54" s="34"/>
      <c r="E54" s="34"/>
      <c r="F54" s="26" t="str">
        <f>E15</f>
        <v>Statutární město Opava, odbor investic</v>
      </c>
      <c r="G54" s="34"/>
      <c r="H54" s="34"/>
      <c r="I54" s="103" t="s">
        <v>30</v>
      </c>
      <c r="J54" s="31" t="str">
        <f>E21</f>
        <v>Ing. Jan Pospíšil</v>
      </c>
      <c r="K54" s="34"/>
      <c r="L54" s="37"/>
    </row>
    <row r="55" spans="2:47" s="1" customFormat="1" ht="13.65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91</v>
      </c>
      <c r="D57" s="129"/>
      <c r="E57" s="129"/>
      <c r="F57" s="129"/>
      <c r="G57" s="129"/>
      <c r="H57" s="129"/>
      <c r="I57" s="130"/>
      <c r="J57" s="131" t="s">
        <v>92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5" customHeight="1">
      <c r="B59" s="33"/>
      <c r="C59" s="132" t="s">
        <v>93</v>
      </c>
      <c r="D59" s="34"/>
      <c r="E59" s="34"/>
      <c r="F59" s="34"/>
      <c r="G59" s="34"/>
      <c r="H59" s="34"/>
      <c r="I59" s="102"/>
      <c r="J59" s="72">
        <f>J80</f>
        <v>200000</v>
      </c>
      <c r="K59" s="34"/>
      <c r="L59" s="37"/>
      <c r="AU59" s="16" t="s">
        <v>94</v>
      </c>
    </row>
    <row r="60" spans="2:47" s="7" customFormat="1" ht="24.9" customHeight="1">
      <c r="B60" s="133"/>
      <c r="C60" s="134"/>
      <c r="D60" s="135" t="s">
        <v>1375</v>
      </c>
      <c r="E60" s="136"/>
      <c r="F60" s="136"/>
      <c r="G60" s="136"/>
      <c r="H60" s="136"/>
      <c r="I60" s="137"/>
      <c r="J60" s="138">
        <f>J81</f>
        <v>200000</v>
      </c>
      <c r="K60" s="134"/>
      <c r="L60" s="139"/>
    </row>
    <row r="61" spans="2:47" s="1" customFormat="1" ht="21.75" customHeight="1">
      <c r="B61" s="33"/>
      <c r="C61" s="34"/>
      <c r="D61" s="34"/>
      <c r="E61" s="34"/>
      <c r="F61" s="34"/>
      <c r="G61" s="34"/>
      <c r="H61" s="34"/>
      <c r="I61" s="102"/>
      <c r="J61" s="34"/>
      <c r="K61" s="34"/>
      <c r="L61" s="37"/>
    </row>
    <row r="62" spans="2:47" s="1" customFormat="1" ht="6.9" customHeight="1">
      <c r="B62" s="45"/>
      <c r="C62" s="46"/>
      <c r="D62" s="46"/>
      <c r="E62" s="46"/>
      <c r="F62" s="46"/>
      <c r="G62" s="46"/>
      <c r="H62" s="46"/>
      <c r="I62" s="124"/>
      <c r="J62" s="46"/>
      <c r="K62" s="46"/>
      <c r="L62" s="37"/>
    </row>
    <row r="66" spans="2:63" s="1" customFormat="1" ht="6.9" customHeight="1">
      <c r="B66" s="47"/>
      <c r="C66" s="48"/>
      <c r="D66" s="48"/>
      <c r="E66" s="48"/>
      <c r="F66" s="48"/>
      <c r="G66" s="48"/>
      <c r="H66" s="48"/>
      <c r="I66" s="127"/>
      <c r="J66" s="48"/>
      <c r="K66" s="48"/>
      <c r="L66" s="37"/>
    </row>
    <row r="67" spans="2:63" s="1" customFormat="1" ht="24.9" customHeight="1">
      <c r="B67" s="33"/>
      <c r="C67" s="22" t="s">
        <v>117</v>
      </c>
      <c r="D67" s="34"/>
      <c r="E67" s="34"/>
      <c r="F67" s="34"/>
      <c r="G67" s="34"/>
      <c r="H67" s="34"/>
      <c r="I67" s="102"/>
      <c r="J67" s="34"/>
      <c r="K67" s="34"/>
      <c r="L67" s="37"/>
    </row>
    <row r="68" spans="2:63" s="1" customFormat="1" ht="6.9" customHeight="1">
      <c r="B68" s="33"/>
      <c r="C68" s="34"/>
      <c r="D68" s="34"/>
      <c r="E68" s="34"/>
      <c r="F68" s="34"/>
      <c r="G68" s="34"/>
      <c r="H68" s="34"/>
      <c r="I68" s="102"/>
      <c r="J68" s="34"/>
      <c r="K68" s="34"/>
      <c r="L68" s="37"/>
    </row>
    <row r="69" spans="2:63" s="1" customFormat="1" ht="12" customHeight="1">
      <c r="B69" s="33"/>
      <c r="C69" s="28" t="s">
        <v>16</v>
      </c>
      <c r="D69" s="34"/>
      <c r="E69" s="34"/>
      <c r="F69" s="34"/>
      <c r="G69" s="34"/>
      <c r="H69" s="34"/>
      <c r="I69" s="102"/>
      <c r="J69" s="34"/>
      <c r="K69" s="34"/>
      <c r="L69" s="37"/>
    </row>
    <row r="70" spans="2:63" s="1" customFormat="1" ht="16.5" customHeight="1">
      <c r="B70" s="33"/>
      <c r="C70" s="34"/>
      <c r="D70" s="34"/>
      <c r="E70" s="286" t="str">
        <f>E7</f>
        <v>MŠ Havlíčkova 4, Opava</v>
      </c>
      <c r="F70" s="287"/>
      <c r="G70" s="287"/>
      <c r="H70" s="287"/>
      <c r="I70" s="102"/>
      <c r="J70" s="34"/>
      <c r="K70" s="34"/>
      <c r="L70" s="37"/>
    </row>
    <row r="71" spans="2:63" s="1" customFormat="1" ht="12" customHeight="1">
      <c r="B71" s="33"/>
      <c r="C71" s="28" t="s">
        <v>88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63" s="1" customFormat="1" ht="16.5" customHeight="1">
      <c r="B72" s="33"/>
      <c r="C72" s="34"/>
      <c r="D72" s="34"/>
      <c r="E72" s="272" t="str">
        <f>E9</f>
        <v>VON - Vedlejší a ostatní náklady</v>
      </c>
      <c r="F72" s="271"/>
      <c r="G72" s="271"/>
      <c r="H72" s="271"/>
      <c r="I72" s="102"/>
      <c r="J72" s="34"/>
      <c r="K72" s="34"/>
      <c r="L72" s="37"/>
    </row>
    <row r="73" spans="2:63" s="1" customFormat="1" ht="6.9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63" s="1" customFormat="1" ht="12" customHeight="1">
      <c r="B74" s="33"/>
      <c r="C74" s="28" t="s">
        <v>20</v>
      </c>
      <c r="D74" s="34"/>
      <c r="E74" s="34"/>
      <c r="F74" s="26" t="str">
        <f>F12</f>
        <v xml:space="preserve">Opava, Havlíčkova 4, k.ú. Předměstí, par.č. 174/1 </v>
      </c>
      <c r="G74" s="34"/>
      <c r="H74" s="34"/>
      <c r="I74" s="103" t="s">
        <v>22</v>
      </c>
      <c r="J74" s="54" t="str">
        <f>IF(J12="","",J12)</f>
        <v>11. 2. 2019</v>
      </c>
      <c r="K74" s="34"/>
      <c r="L74" s="37"/>
    </row>
    <row r="75" spans="2:63" s="1" customFormat="1" ht="6.9" customHeight="1">
      <c r="B75" s="33"/>
      <c r="C75" s="34"/>
      <c r="D75" s="34"/>
      <c r="E75" s="34"/>
      <c r="F75" s="34"/>
      <c r="G75" s="34"/>
      <c r="H75" s="34"/>
      <c r="I75" s="102"/>
      <c r="J75" s="34"/>
      <c r="K75" s="34"/>
      <c r="L75" s="37"/>
    </row>
    <row r="76" spans="2:63" s="1" customFormat="1" ht="13.65" customHeight="1">
      <c r="B76" s="33"/>
      <c r="C76" s="28" t="s">
        <v>24</v>
      </c>
      <c r="D76" s="34"/>
      <c r="E76" s="34"/>
      <c r="F76" s="26" t="str">
        <f>E15</f>
        <v>Statutární město Opava, odbor investic</v>
      </c>
      <c r="G76" s="34"/>
      <c r="H76" s="34"/>
      <c r="I76" s="103" t="s">
        <v>30</v>
      </c>
      <c r="J76" s="31" t="str">
        <f>E21</f>
        <v>Ing. Jan Pospíšil</v>
      </c>
      <c r="K76" s="34"/>
      <c r="L76" s="37"/>
    </row>
    <row r="77" spans="2:63" s="1" customFormat="1" ht="13.65" customHeight="1">
      <c r="B77" s="33"/>
      <c r="C77" s="28" t="s">
        <v>28</v>
      </c>
      <c r="D77" s="34"/>
      <c r="E77" s="34"/>
      <c r="F77" s="26" t="str">
        <f>IF(E18="","",E18)</f>
        <v>Vyplň údaj</v>
      </c>
      <c r="G77" s="34"/>
      <c r="H77" s="34"/>
      <c r="I77" s="103" t="s">
        <v>33</v>
      </c>
      <c r="J77" s="31" t="str">
        <f>E24</f>
        <v xml:space="preserve"> </v>
      </c>
      <c r="K77" s="34"/>
      <c r="L77" s="37"/>
    </row>
    <row r="78" spans="2:63" s="1" customFormat="1" ht="10.3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63" s="9" customFormat="1" ht="29.25" customHeight="1">
      <c r="B79" s="147"/>
      <c r="C79" s="148" t="s">
        <v>118</v>
      </c>
      <c r="D79" s="149" t="s">
        <v>55</v>
      </c>
      <c r="E79" s="149" t="s">
        <v>51</v>
      </c>
      <c r="F79" s="149" t="s">
        <v>52</v>
      </c>
      <c r="G79" s="149" t="s">
        <v>119</v>
      </c>
      <c r="H79" s="149" t="s">
        <v>120</v>
      </c>
      <c r="I79" s="150" t="s">
        <v>121</v>
      </c>
      <c r="J79" s="149" t="s">
        <v>92</v>
      </c>
      <c r="K79" s="151" t="s">
        <v>122</v>
      </c>
      <c r="L79" s="152"/>
      <c r="M79" s="63" t="s">
        <v>1</v>
      </c>
      <c r="N79" s="64" t="s">
        <v>40</v>
      </c>
      <c r="O79" s="64" t="s">
        <v>123</v>
      </c>
      <c r="P79" s="64" t="s">
        <v>124</v>
      </c>
      <c r="Q79" s="64" t="s">
        <v>125</v>
      </c>
      <c r="R79" s="64" t="s">
        <v>126</v>
      </c>
      <c r="S79" s="64" t="s">
        <v>127</v>
      </c>
      <c r="T79" s="65" t="s">
        <v>128</v>
      </c>
    </row>
    <row r="80" spans="2:63" s="1" customFormat="1" ht="22.95" customHeight="1">
      <c r="B80" s="33"/>
      <c r="C80" s="70" t="s">
        <v>129</v>
      </c>
      <c r="D80" s="34"/>
      <c r="E80" s="34"/>
      <c r="F80" s="34"/>
      <c r="G80" s="34"/>
      <c r="H80" s="34"/>
      <c r="I80" s="102"/>
      <c r="J80" s="153">
        <f>BK80</f>
        <v>200000</v>
      </c>
      <c r="K80" s="34"/>
      <c r="L80" s="37"/>
      <c r="M80" s="66"/>
      <c r="N80" s="67"/>
      <c r="O80" s="67"/>
      <c r="P80" s="154">
        <f>P81</f>
        <v>0</v>
      </c>
      <c r="Q80" s="67"/>
      <c r="R80" s="154">
        <f>R81</f>
        <v>0</v>
      </c>
      <c r="S80" s="67"/>
      <c r="T80" s="155">
        <f>T81</f>
        <v>0</v>
      </c>
      <c r="AT80" s="16" t="s">
        <v>69</v>
      </c>
      <c r="AU80" s="16" t="s">
        <v>94</v>
      </c>
      <c r="BK80" s="156">
        <f>BK81</f>
        <v>200000</v>
      </c>
    </row>
    <row r="81" spans="2:65" s="10" customFormat="1" ht="25.95" customHeight="1">
      <c r="B81" s="157"/>
      <c r="C81" s="158"/>
      <c r="D81" s="159" t="s">
        <v>69</v>
      </c>
      <c r="E81" s="160" t="s">
        <v>1376</v>
      </c>
      <c r="F81" s="160" t="s">
        <v>1377</v>
      </c>
      <c r="G81" s="158"/>
      <c r="H81" s="158"/>
      <c r="I81" s="161"/>
      <c r="J81" s="162">
        <f>BK81</f>
        <v>200000</v>
      </c>
      <c r="K81" s="158"/>
      <c r="L81" s="163"/>
      <c r="M81" s="164"/>
      <c r="N81" s="165"/>
      <c r="O81" s="165"/>
      <c r="P81" s="166">
        <f>SUM(P82:P91)</f>
        <v>0</v>
      </c>
      <c r="Q81" s="165"/>
      <c r="R81" s="166">
        <f>SUM(R82:R91)</f>
        <v>0</v>
      </c>
      <c r="S81" s="165"/>
      <c r="T81" s="167">
        <f>SUM(T82:T91)</f>
        <v>0</v>
      </c>
      <c r="AR81" s="168" t="s">
        <v>147</v>
      </c>
      <c r="AT81" s="169" t="s">
        <v>69</v>
      </c>
      <c r="AU81" s="169" t="s">
        <v>70</v>
      </c>
      <c r="AY81" s="168" t="s">
        <v>132</v>
      </c>
      <c r="BK81" s="170">
        <f>SUM(BK82:BK91)</f>
        <v>200000</v>
      </c>
    </row>
    <row r="82" spans="2:65" s="1" customFormat="1" ht="22.5" customHeight="1">
      <c r="B82" s="33"/>
      <c r="C82" s="173" t="s">
        <v>78</v>
      </c>
      <c r="D82" s="173" t="s">
        <v>133</v>
      </c>
      <c r="E82" s="174" t="s">
        <v>1378</v>
      </c>
      <c r="F82" s="175" t="s">
        <v>1379</v>
      </c>
      <c r="G82" s="176" t="s">
        <v>461</v>
      </c>
      <c r="H82" s="177">
        <v>1</v>
      </c>
      <c r="I82" s="178"/>
      <c r="J82" s="179">
        <f t="shared" ref="J82:J91" si="0">ROUND(I82*H82,2)</f>
        <v>0</v>
      </c>
      <c r="K82" s="175" t="s">
        <v>1</v>
      </c>
      <c r="L82" s="37"/>
      <c r="M82" s="180" t="s">
        <v>1</v>
      </c>
      <c r="N82" s="181" t="s">
        <v>41</v>
      </c>
      <c r="O82" s="59"/>
      <c r="P82" s="182">
        <f t="shared" ref="P82:P91" si="1">O82*H82</f>
        <v>0</v>
      </c>
      <c r="Q82" s="182">
        <v>0</v>
      </c>
      <c r="R82" s="182">
        <f t="shared" ref="R82:R91" si="2">Q82*H82</f>
        <v>0</v>
      </c>
      <c r="S82" s="182">
        <v>0</v>
      </c>
      <c r="T82" s="183">
        <f t="shared" ref="T82:T91" si="3">S82*H82</f>
        <v>0</v>
      </c>
      <c r="AR82" s="16" t="s">
        <v>1380</v>
      </c>
      <c r="AT82" s="16" t="s">
        <v>133</v>
      </c>
      <c r="AU82" s="16" t="s">
        <v>78</v>
      </c>
      <c r="AY82" s="16" t="s">
        <v>132</v>
      </c>
      <c r="BE82" s="184">
        <f t="shared" ref="BE82:BE91" si="4">IF(N82="základní",J82,0)</f>
        <v>0</v>
      </c>
      <c r="BF82" s="184">
        <f t="shared" ref="BF82:BF91" si="5">IF(N82="snížená",J82,0)</f>
        <v>0</v>
      </c>
      <c r="BG82" s="184">
        <f t="shared" ref="BG82:BG91" si="6">IF(N82="zákl. přenesená",J82,0)</f>
        <v>0</v>
      </c>
      <c r="BH82" s="184">
        <f t="shared" ref="BH82:BH91" si="7">IF(N82="sníž. přenesená",J82,0)</f>
        <v>0</v>
      </c>
      <c r="BI82" s="184">
        <f t="shared" ref="BI82:BI91" si="8">IF(N82="nulová",J82,0)</f>
        <v>0</v>
      </c>
      <c r="BJ82" s="16" t="s">
        <v>78</v>
      </c>
      <c r="BK82" s="184">
        <f t="shared" ref="BK82:BK91" si="9">ROUND(I82*H82,2)</f>
        <v>0</v>
      </c>
      <c r="BL82" s="16" t="s">
        <v>1380</v>
      </c>
      <c r="BM82" s="16" t="s">
        <v>1381</v>
      </c>
    </row>
    <row r="83" spans="2:65" s="1" customFormat="1" ht="22.5" customHeight="1">
      <c r="B83" s="33"/>
      <c r="C83" s="173" t="s">
        <v>80</v>
      </c>
      <c r="D83" s="173" t="s">
        <v>133</v>
      </c>
      <c r="E83" s="174" t="s">
        <v>1382</v>
      </c>
      <c r="F83" s="175" t="s">
        <v>1383</v>
      </c>
      <c r="G83" s="176" t="s">
        <v>461</v>
      </c>
      <c r="H83" s="177">
        <v>1</v>
      </c>
      <c r="I83" s="178"/>
      <c r="J83" s="179">
        <f t="shared" si="0"/>
        <v>0</v>
      </c>
      <c r="K83" s="175" t="s">
        <v>1</v>
      </c>
      <c r="L83" s="37"/>
      <c r="M83" s="180" t="s">
        <v>1</v>
      </c>
      <c r="N83" s="181" t="s">
        <v>41</v>
      </c>
      <c r="O83" s="59"/>
      <c r="P83" s="182">
        <f t="shared" si="1"/>
        <v>0</v>
      </c>
      <c r="Q83" s="182">
        <v>0</v>
      </c>
      <c r="R83" s="182">
        <f t="shared" si="2"/>
        <v>0</v>
      </c>
      <c r="S83" s="182">
        <v>0</v>
      </c>
      <c r="T83" s="183">
        <f t="shared" si="3"/>
        <v>0</v>
      </c>
      <c r="AR83" s="16" t="s">
        <v>1380</v>
      </c>
      <c r="AT83" s="16" t="s">
        <v>133</v>
      </c>
      <c r="AU83" s="16" t="s">
        <v>78</v>
      </c>
      <c r="AY83" s="16" t="s">
        <v>132</v>
      </c>
      <c r="BE83" s="184">
        <f t="shared" si="4"/>
        <v>0</v>
      </c>
      <c r="BF83" s="184">
        <f t="shared" si="5"/>
        <v>0</v>
      </c>
      <c r="BG83" s="184">
        <f t="shared" si="6"/>
        <v>0</v>
      </c>
      <c r="BH83" s="184">
        <f t="shared" si="7"/>
        <v>0</v>
      </c>
      <c r="BI83" s="184">
        <f t="shared" si="8"/>
        <v>0</v>
      </c>
      <c r="BJ83" s="16" t="s">
        <v>78</v>
      </c>
      <c r="BK83" s="184">
        <f t="shared" si="9"/>
        <v>0</v>
      </c>
      <c r="BL83" s="16" t="s">
        <v>1380</v>
      </c>
      <c r="BM83" s="16" t="s">
        <v>1384</v>
      </c>
    </row>
    <row r="84" spans="2:65" s="1" customFormat="1" ht="22.5" customHeight="1">
      <c r="B84" s="33"/>
      <c r="C84" s="173" t="s">
        <v>148</v>
      </c>
      <c r="D84" s="173" t="s">
        <v>133</v>
      </c>
      <c r="E84" s="174" t="s">
        <v>1385</v>
      </c>
      <c r="F84" s="175" t="s">
        <v>1386</v>
      </c>
      <c r="G84" s="176" t="s">
        <v>461</v>
      </c>
      <c r="H84" s="177">
        <v>1</v>
      </c>
      <c r="I84" s="178"/>
      <c r="J84" s="179">
        <f t="shared" si="0"/>
        <v>0</v>
      </c>
      <c r="K84" s="175" t="s">
        <v>1</v>
      </c>
      <c r="L84" s="37"/>
      <c r="M84" s="180" t="s">
        <v>1</v>
      </c>
      <c r="N84" s="181" t="s">
        <v>41</v>
      </c>
      <c r="O84" s="59"/>
      <c r="P84" s="182">
        <f t="shared" si="1"/>
        <v>0</v>
      </c>
      <c r="Q84" s="182">
        <v>0</v>
      </c>
      <c r="R84" s="182">
        <f t="shared" si="2"/>
        <v>0</v>
      </c>
      <c r="S84" s="182">
        <v>0</v>
      </c>
      <c r="T84" s="183">
        <f t="shared" si="3"/>
        <v>0</v>
      </c>
      <c r="AR84" s="16" t="s">
        <v>1380</v>
      </c>
      <c r="AT84" s="16" t="s">
        <v>133</v>
      </c>
      <c r="AU84" s="16" t="s">
        <v>78</v>
      </c>
      <c r="AY84" s="16" t="s">
        <v>132</v>
      </c>
      <c r="BE84" s="184">
        <f t="shared" si="4"/>
        <v>0</v>
      </c>
      <c r="BF84" s="184">
        <f t="shared" si="5"/>
        <v>0</v>
      </c>
      <c r="BG84" s="184">
        <f t="shared" si="6"/>
        <v>0</v>
      </c>
      <c r="BH84" s="184">
        <f t="shared" si="7"/>
        <v>0</v>
      </c>
      <c r="BI84" s="184">
        <f t="shared" si="8"/>
        <v>0</v>
      </c>
      <c r="BJ84" s="16" t="s">
        <v>78</v>
      </c>
      <c r="BK84" s="184">
        <f t="shared" si="9"/>
        <v>0</v>
      </c>
      <c r="BL84" s="16" t="s">
        <v>1380</v>
      </c>
      <c r="BM84" s="16" t="s">
        <v>1387</v>
      </c>
    </row>
    <row r="85" spans="2:65" s="1" customFormat="1" ht="22.5" customHeight="1">
      <c r="B85" s="33"/>
      <c r="C85" s="173" t="s">
        <v>138</v>
      </c>
      <c r="D85" s="173" t="s">
        <v>133</v>
      </c>
      <c r="E85" s="174" t="s">
        <v>1388</v>
      </c>
      <c r="F85" s="175" t="s">
        <v>1389</v>
      </c>
      <c r="G85" s="176" t="s">
        <v>461</v>
      </c>
      <c r="H85" s="177">
        <v>1</v>
      </c>
      <c r="I85" s="178"/>
      <c r="J85" s="179">
        <f t="shared" si="0"/>
        <v>0</v>
      </c>
      <c r="K85" s="175" t="s">
        <v>1</v>
      </c>
      <c r="L85" s="37"/>
      <c r="M85" s="180" t="s">
        <v>1</v>
      </c>
      <c r="N85" s="181" t="s">
        <v>41</v>
      </c>
      <c r="O85" s="59"/>
      <c r="P85" s="182">
        <f t="shared" si="1"/>
        <v>0</v>
      </c>
      <c r="Q85" s="182">
        <v>0</v>
      </c>
      <c r="R85" s="182">
        <f t="shared" si="2"/>
        <v>0</v>
      </c>
      <c r="S85" s="182">
        <v>0</v>
      </c>
      <c r="T85" s="183">
        <f t="shared" si="3"/>
        <v>0</v>
      </c>
      <c r="AR85" s="16" t="s">
        <v>1380</v>
      </c>
      <c r="AT85" s="16" t="s">
        <v>133</v>
      </c>
      <c r="AU85" s="16" t="s">
        <v>78</v>
      </c>
      <c r="AY85" s="16" t="s">
        <v>132</v>
      </c>
      <c r="BE85" s="184">
        <f t="shared" si="4"/>
        <v>0</v>
      </c>
      <c r="BF85" s="184">
        <f t="shared" si="5"/>
        <v>0</v>
      </c>
      <c r="BG85" s="184">
        <f t="shared" si="6"/>
        <v>0</v>
      </c>
      <c r="BH85" s="184">
        <f t="shared" si="7"/>
        <v>0</v>
      </c>
      <c r="BI85" s="184">
        <f t="shared" si="8"/>
        <v>0</v>
      </c>
      <c r="BJ85" s="16" t="s">
        <v>78</v>
      </c>
      <c r="BK85" s="184">
        <f t="shared" si="9"/>
        <v>0</v>
      </c>
      <c r="BL85" s="16" t="s">
        <v>1380</v>
      </c>
      <c r="BM85" s="16" t="s">
        <v>1390</v>
      </c>
    </row>
    <row r="86" spans="2:65" s="1" customFormat="1" ht="16.5" customHeight="1">
      <c r="B86" s="33"/>
      <c r="C86" s="173" t="s">
        <v>147</v>
      </c>
      <c r="D86" s="173" t="s">
        <v>133</v>
      </c>
      <c r="E86" s="174" t="s">
        <v>1391</v>
      </c>
      <c r="F86" s="175" t="s">
        <v>1392</v>
      </c>
      <c r="G86" s="176" t="s">
        <v>461</v>
      </c>
      <c r="H86" s="177">
        <v>1</v>
      </c>
      <c r="I86" s="178"/>
      <c r="J86" s="179">
        <f t="shared" si="0"/>
        <v>0</v>
      </c>
      <c r="K86" s="175" t="s">
        <v>1</v>
      </c>
      <c r="L86" s="37"/>
      <c r="M86" s="180" t="s">
        <v>1</v>
      </c>
      <c r="N86" s="181" t="s">
        <v>41</v>
      </c>
      <c r="O86" s="59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AR86" s="16" t="s">
        <v>1380</v>
      </c>
      <c r="AT86" s="16" t="s">
        <v>133</v>
      </c>
      <c r="AU86" s="16" t="s">
        <v>78</v>
      </c>
      <c r="AY86" s="16" t="s">
        <v>132</v>
      </c>
      <c r="BE86" s="184">
        <f t="shared" si="4"/>
        <v>0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16" t="s">
        <v>78</v>
      </c>
      <c r="BK86" s="184">
        <f t="shared" si="9"/>
        <v>0</v>
      </c>
      <c r="BL86" s="16" t="s">
        <v>1380</v>
      </c>
      <c r="BM86" s="16" t="s">
        <v>1393</v>
      </c>
    </row>
    <row r="87" spans="2:65" s="1" customFormat="1" ht="16.5" customHeight="1">
      <c r="B87" s="33"/>
      <c r="C87" s="173" t="s">
        <v>161</v>
      </c>
      <c r="D87" s="173" t="s">
        <v>133</v>
      </c>
      <c r="E87" s="174" t="s">
        <v>1394</v>
      </c>
      <c r="F87" s="175" t="s">
        <v>1395</v>
      </c>
      <c r="G87" s="176" t="s">
        <v>461</v>
      </c>
      <c r="H87" s="177">
        <v>1</v>
      </c>
      <c r="I87" s="178"/>
      <c r="J87" s="179">
        <f t="shared" si="0"/>
        <v>0</v>
      </c>
      <c r="K87" s="175" t="s">
        <v>1</v>
      </c>
      <c r="L87" s="37"/>
      <c r="M87" s="180" t="s">
        <v>1</v>
      </c>
      <c r="N87" s="181" t="s">
        <v>41</v>
      </c>
      <c r="O87" s="59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AR87" s="16" t="s">
        <v>1380</v>
      </c>
      <c r="AT87" s="16" t="s">
        <v>133</v>
      </c>
      <c r="AU87" s="16" t="s">
        <v>78</v>
      </c>
      <c r="AY87" s="16" t="s">
        <v>132</v>
      </c>
      <c r="BE87" s="184">
        <f t="shared" si="4"/>
        <v>0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16" t="s">
        <v>78</v>
      </c>
      <c r="BK87" s="184">
        <f t="shared" si="9"/>
        <v>0</v>
      </c>
      <c r="BL87" s="16" t="s">
        <v>1380</v>
      </c>
      <c r="BM87" s="16" t="s">
        <v>1396</v>
      </c>
    </row>
    <row r="88" spans="2:65" s="1" customFormat="1" ht="16.5" customHeight="1">
      <c r="B88" s="33"/>
      <c r="C88" s="173" t="s">
        <v>173</v>
      </c>
      <c r="D88" s="173" t="s">
        <v>133</v>
      </c>
      <c r="E88" s="174" t="s">
        <v>1397</v>
      </c>
      <c r="F88" s="175" t="s">
        <v>1398</v>
      </c>
      <c r="G88" s="176" t="s">
        <v>461</v>
      </c>
      <c r="H88" s="177">
        <v>1</v>
      </c>
      <c r="I88" s="178"/>
      <c r="J88" s="179">
        <f t="shared" si="0"/>
        <v>0</v>
      </c>
      <c r="K88" s="175" t="s">
        <v>1</v>
      </c>
      <c r="L88" s="37"/>
      <c r="M88" s="180" t="s">
        <v>1</v>
      </c>
      <c r="N88" s="181" t="s">
        <v>41</v>
      </c>
      <c r="O88" s="59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AR88" s="16" t="s">
        <v>1380</v>
      </c>
      <c r="AT88" s="16" t="s">
        <v>133</v>
      </c>
      <c r="AU88" s="16" t="s">
        <v>78</v>
      </c>
      <c r="AY88" s="16" t="s">
        <v>132</v>
      </c>
      <c r="BE88" s="184">
        <f t="shared" si="4"/>
        <v>0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16" t="s">
        <v>78</v>
      </c>
      <c r="BK88" s="184">
        <f t="shared" si="9"/>
        <v>0</v>
      </c>
      <c r="BL88" s="16" t="s">
        <v>1380</v>
      </c>
      <c r="BM88" s="16" t="s">
        <v>1399</v>
      </c>
    </row>
    <row r="89" spans="2:65" s="1" customFormat="1" ht="22.5" customHeight="1">
      <c r="B89" s="33"/>
      <c r="C89" s="173" t="s">
        <v>179</v>
      </c>
      <c r="D89" s="173" t="s">
        <v>133</v>
      </c>
      <c r="E89" s="174" t="s">
        <v>1400</v>
      </c>
      <c r="F89" s="175" t="s">
        <v>1401</v>
      </c>
      <c r="G89" s="176" t="s">
        <v>461</v>
      </c>
      <c r="H89" s="177">
        <v>1</v>
      </c>
      <c r="I89" s="178"/>
      <c r="J89" s="179">
        <f t="shared" si="0"/>
        <v>0</v>
      </c>
      <c r="K89" s="175" t="s">
        <v>1</v>
      </c>
      <c r="L89" s="37"/>
      <c r="M89" s="180" t="s">
        <v>1</v>
      </c>
      <c r="N89" s="181" t="s">
        <v>41</v>
      </c>
      <c r="O89" s="59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AR89" s="16" t="s">
        <v>1380</v>
      </c>
      <c r="AT89" s="16" t="s">
        <v>133</v>
      </c>
      <c r="AU89" s="16" t="s">
        <v>78</v>
      </c>
      <c r="AY89" s="16" t="s">
        <v>132</v>
      </c>
      <c r="BE89" s="184">
        <f t="shared" si="4"/>
        <v>0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16" t="s">
        <v>78</v>
      </c>
      <c r="BK89" s="184">
        <f t="shared" si="9"/>
        <v>0</v>
      </c>
      <c r="BL89" s="16" t="s">
        <v>1380</v>
      </c>
      <c r="BM89" s="16" t="s">
        <v>1402</v>
      </c>
    </row>
    <row r="90" spans="2:65" s="1" customFormat="1" ht="16.5" customHeight="1">
      <c r="B90" s="33"/>
      <c r="C90" s="173" t="s">
        <v>185</v>
      </c>
      <c r="D90" s="173" t="s">
        <v>133</v>
      </c>
      <c r="E90" s="174" t="s">
        <v>1403</v>
      </c>
      <c r="F90" s="175" t="s">
        <v>1404</v>
      </c>
      <c r="G90" s="176" t="s">
        <v>461</v>
      </c>
      <c r="H90" s="177">
        <v>1</v>
      </c>
      <c r="I90" s="178"/>
      <c r="J90" s="179">
        <f t="shared" si="0"/>
        <v>0</v>
      </c>
      <c r="K90" s="175" t="s">
        <v>1</v>
      </c>
      <c r="L90" s="37"/>
      <c r="M90" s="180" t="s">
        <v>1</v>
      </c>
      <c r="N90" s="181" t="s">
        <v>41</v>
      </c>
      <c r="O90" s="59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AR90" s="16" t="s">
        <v>1380</v>
      </c>
      <c r="AT90" s="16" t="s">
        <v>133</v>
      </c>
      <c r="AU90" s="16" t="s">
        <v>78</v>
      </c>
      <c r="AY90" s="16" t="s">
        <v>132</v>
      </c>
      <c r="BE90" s="184">
        <f t="shared" si="4"/>
        <v>0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16" t="s">
        <v>78</v>
      </c>
      <c r="BK90" s="184">
        <f t="shared" si="9"/>
        <v>0</v>
      </c>
      <c r="BL90" s="16" t="s">
        <v>1380</v>
      </c>
      <c r="BM90" s="16" t="s">
        <v>1405</v>
      </c>
    </row>
    <row r="91" spans="2:65" s="1" customFormat="1" ht="16.5" customHeight="1">
      <c r="B91" s="33"/>
      <c r="C91" s="173" t="s">
        <v>189</v>
      </c>
      <c r="D91" s="173" t="s">
        <v>133</v>
      </c>
      <c r="E91" s="174" t="s">
        <v>1406</v>
      </c>
      <c r="F91" s="175" t="s">
        <v>1407</v>
      </c>
      <c r="G91" s="176" t="s">
        <v>461</v>
      </c>
      <c r="H91" s="177">
        <v>1</v>
      </c>
      <c r="I91" s="245">
        <v>200000</v>
      </c>
      <c r="J91" s="179">
        <f t="shared" si="0"/>
        <v>200000</v>
      </c>
      <c r="K91" s="175" t="s">
        <v>1</v>
      </c>
      <c r="L91" s="37"/>
      <c r="M91" s="240" t="s">
        <v>1</v>
      </c>
      <c r="N91" s="241" t="s">
        <v>41</v>
      </c>
      <c r="O91" s="242"/>
      <c r="P91" s="243">
        <f t="shared" si="1"/>
        <v>0</v>
      </c>
      <c r="Q91" s="243">
        <v>0</v>
      </c>
      <c r="R91" s="243">
        <f t="shared" si="2"/>
        <v>0</v>
      </c>
      <c r="S91" s="243">
        <v>0</v>
      </c>
      <c r="T91" s="244">
        <f t="shared" si="3"/>
        <v>0</v>
      </c>
      <c r="AR91" s="16" t="s">
        <v>1380</v>
      </c>
      <c r="AT91" s="16" t="s">
        <v>133</v>
      </c>
      <c r="AU91" s="16" t="s">
        <v>78</v>
      </c>
      <c r="AY91" s="16" t="s">
        <v>132</v>
      </c>
      <c r="BE91" s="184">
        <f t="shared" si="4"/>
        <v>200000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16" t="s">
        <v>78</v>
      </c>
      <c r="BK91" s="184">
        <f t="shared" si="9"/>
        <v>200000</v>
      </c>
      <c r="BL91" s="16" t="s">
        <v>1380</v>
      </c>
      <c r="BM91" s="16" t="s">
        <v>1408</v>
      </c>
    </row>
    <row r="92" spans="2:65" s="1" customFormat="1" ht="6.9" customHeight="1">
      <c r="B92" s="45"/>
      <c r="C92" s="46"/>
      <c r="D92" s="46"/>
      <c r="E92" s="46"/>
      <c r="F92" s="46"/>
      <c r="G92" s="46"/>
      <c r="H92" s="46"/>
      <c r="I92" s="124"/>
      <c r="J92" s="46"/>
      <c r="K92" s="46"/>
      <c r="L92" s="37"/>
    </row>
  </sheetData>
  <sheetProtection password="CF7A" sheet="1" objects="1" scenarios="1" formatColumns="0" formatRows="0" autoFilter="0"/>
  <autoFilter ref="C79:K9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Zateplení fasády a p...</vt:lpstr>
      <vt:lpstr>02 - Výměna výplní otvorů</vt:lpstr>
      <vt:lpstr>VON - Vedlejší a ostatní ...</vt:lpstr>
      <vt:lpstr>'01 - Zateplení fasády a p...'!Názvy_tisku</vt:lpstr>
      <vt:lpstr>'02 - Výměna výplní otvorů'!Názvy_tisku</vt:lpstr>
      <vt:lpstr>'Rekapitulace stavby'!Názvy_tisku</vt:lpstr>
      <vt:lpstr>'VON - Vedlejší a ostatní ...'!Názvy_tisku</vt:lpstr>
      <vt:lpstr>'01 - Zateplení fasády a p...'!Oblast_tisku</vt:lpstr>
      <vt:lpstr>'02 - Výměna výplní otvorů'!Oblast_tisku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DESKTOP-66LSVAL\uživatel</dc:creator>
  <cp:lastModifiedBy>Chalupski Martin</cp:lastModifiedBy>
  <dcterms:created xsi:type="dcterms:W3CDTF">2019-02-12T20:29:09Z</dcterms:created>
  <dcterms:modified xsi:type="dcterms:W3CDTF">2019-03-05T06:22:45Z</dcterms:modified>
</cp:coreProperties>
</file>