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0" yWindow="0" windowWidth="20736" windowHeight="11760" activeTab="0"/>
  </bookViews>
  <sheets>
    <sheet name="KRYCÍ LIST" sheetId="14" r:id="rId1"/>
    <sheet name="1.1. Bytové a nebytové prostory" sheetId="23" r:id="rId2"/>
    <sheet name="1.2. Elektro" sheetId="18" r:id="rId3"/>
    <sheet name="1.3 Hromosvod" sheetId="19" r:id="rId4"/>
    <sheet name="1.4. Všeobecné konstrukce" sheetId="17" r:id="rId5"/>
    <sheet name="2.1. Bytové a nebytové prostory" sheetId="25" r:id="rId6"/>
    <sheet name="2.2. Všeobecné konstrukce" sheetId="27" r:id="rId7"/>
  </sheets>
  <externalReferences>
    <externalReference r:id="rId10"/>
    <externalReference r:id="rId11"/>
    <externalReference r:id="rId12"/>
    <externalReference r:id="rId13"/>
    <externalReference r:id="rId14"/>
  </externalReferences>
  <definedNames>
    <definedName name="__obl11" localSheetId="1">#REF!</definedName>
    <definedName name="__obl11" localSheetId="5">#REF!</definedName>
    <definedName name="__obl11" localSheetId="6">#REF!</definedName>
    <definedName name="__obl11">#REF!</definedName>
    <definedName name="__obl12" localSheetId="1">#REF!</definedName>
    <definedName name="__obl12" localSheetId="5">#REF!</definedName>
    <definedName name="__obl12" localSheetId="6">#REF!</definedName>
    <definedName name="__obl12">#REF!</definedName>
    <definedName name="__obl13" localSheetId="1">#REF!</definedName>
    <definedName name="__obl13" localSheetId="5">#REF!</definedName>
    <definedName name="__obl13" localSheetId="6">#REF!</definedName>
    <definedName name="__obl13">#REF!</definedName>
    <definedName name="__obl14" localSheetId="1">#REF!</definedName>
    <definedName name="__obl14" localSheetId="5">#REF!</definedName>
    <definedName name="__obl14" localSheetId="6">#REF!</definedName>
    <definedName name="__obl14">#REF!</definedName>
    <definedName name="__obl15" localSheetId="1">#REF!</definedName>
    <definedName name="__obl15" localSheetId="5">#REF!</definedName>
    <definedName name="__obl15" localSheetId="6">#REF!</definedName>
    <definedName name="__obl15">#REF!</definedName>
    <definedName name="__obl16" localSheetId="1">#REF!</definedName>
    <definedName name="__obl16" localSheetId="5">#REF!</definedName>
    <definedName name="__obl16" localSheetId="6">#REF!</definedName>
    <definedName name="__obl16">#REF!</definedName>
    <definedName name="__obl17" localSheetId="1">#REF!</definedName>
    <definedName name="__obl17" localSheetId="5">#REF!</definedName>
    <definedName name="__obl17" localSheetId="6">#REF!</definedName>
    <definedName name="__obl17">#REF!</definedName>
    <definedName name="__obl1710" localSheetId="1">#REF!</definedName>
    <definedName name="__obl1710" localSheetId="5">#REF!</definedName>
    <definedName name="__obl1710" localSheetId="6">#REF!</definedName>
    <definedName name="__obl1710">#REF!</definedName>
    <definedName name="__obl1711" localSheetId="1">#REF!</definedName>
    <definedName name="__obl1711" localSheetId="5">#REF!</definedName>
    <definedName name="__obl1711" localSheetId="6">#REF!</definedName>
    <definedName name="__obl1711">#REF!</definedName>
    <definedName name="__obl1712" localSheetId="1">#REF!</definedName>
    <definedName name="__obl1712" localSheetId="5">#REF!</definedName>
    <definedName name="__obl1712" localSheetId="6">#REF!</definedName>
    <definedName name="__obl1712">#REF!</definedName>
    <definedName name="__obl1713" localSheetId="1">#REF!</definedName>
    <definedName name="__obl1713" localSheetId="5">#REF!</definedName>
    <definedName name="__obl1713" localSheetId="6">#REF!</definedName>
    <definedName name="__obl1713">#REF!</definedName>
    <definedName name="__obl1714" localSheetId="1">#REF!</definedName>
    <definedName name="__obl1714" localSheetId="5">#REF!</definedName>
    <definedName name="__obl1714" localSheetId="6">#REF!</definedName>
    <definedName name="__obl1714">#REF!</definedName>
    <definedName name="__obl1715" localSheetId="1">#REF!</definedName>
    <definedName name="__obl1715" localSheetId="5">#REF!</definedName>
    <definedName name="__obl1715" localSheetId="6">#REF!</definedName>
    <definedName name="__obl1715">#REF!</definedName>
    <definedName name="__obl1716" localSheetId="1">#REF!</definedName>
    <definedName name="__obl1716" localSheetId="5">#REF!</definedName>
    <definedName name="__obl1716" localSheetId="6">#REF!</definedName>
    <definedName name="__obl1716">#REF!</definedName>
    <definedName name="__obl1717" localSheetId="1">#REF!</definedName>
    <definedName name="__obl1717" localSheetId="5">#REF!</definedName>
    <definedName name="__obl1717" localSheetId="6">#REF!</definedName>
    <definedName name="__obl1717">#REF!</definedName>
    <definedName name="__obl1718" localSheetId="1">#REF!</definedName>
    <definedName name="__obl1718" localSheetId="5">#REF!</definedName>
    <definedName name="__obl1718" localSheetId="6">#REF!</definedName>
    <definedName name="__obl1718">#REF!</definedName>
    <definedName name="__obl1719" localSheetId="1">#REF!</definedName>
    <definedName name="__obl1719" localSheetId="5">#REF!</definedName>
    <definedName name="__obl1719" localSheetId="6">#REF!</definedName>
    <definedName name="__obl1719">#REF!</definedName>
    <definedName name="__obl173" localSheetId="1">#REF!</definedName>
    <definedName name="__obl173" localSheetId="5">#REF!</definedName>
    <definedName name="__obl173" localSheetId="6">#REF!</definedName>
    <definedName name="__obl173">#REF!</definedName>
    <definedName name="__obl174" localSheetId="1">#REF!</definedName>
    <definedName name="__obl174" localSheetId="5">#REF!</definedName>
    <definedName name="__obl174" localSheetId="6">#REF!</definedName>
    <definedName name="__obl174">#REF!</definedName>
    <definedName name="__obl175" localSheetId="1">#REF!</definedName>
    <definedName name="__obl175" localSheetId="5">#REF!</definedName>
    <definedName name="__obl175" localSheetId="6">#REF!</definedName>
    <definedName name="__obl175">#REF!</definedName>
    <definedName name="__obl176" localSheetId="1">#REF!</definedName>
    <definedName name="__obl176" localSheetId="5">#REF!</definedName>
    <definedName name="__obl176" localSheetId="6">#REF!</definedName>
    <definedName name="__obl176">#REF!</definedName>
    <definedName name="__obl177" localSheetId="1">#REF!</definedName>
    <definedName name="__obl177" localSheetId="5">#REF!</definedName>
    <definedName name="__obl177" localSheetId="6">#REF!</definedName>
    <definedName name="__obl177">#REF!</definedName>
    <definedName name="__obl178" localSheetId="1">#REF!</definedName>
    <definedName name="__obl178" localSheetId="5">#REF!</definedName>
    <definedName name="__obl178" localSheetId="6">#REF!</definedName>
    <definedName name="__obl178">#REF!</definedName>
    <definedName name="__obl179" localSheetId="1">#REF!</definedName>
    <definedName name="__obl179" localSheetId="5">#REF!</definedName>
    <definedName name="__obl179" localSheetId="6">#REF!</definedName>
    <definedName name="__obl179">#REF!</definedName>
    <definedName name="__obl18" localSheetId="1">#REF!</definedName>
    <definedName name="__obl18" localSheetId="5">#REF!</definedName>
    <definedName name="__obl18" localSheetId="6">#REF!</definedName>
    <definedName name="__obl18">#REF!</definedName>
    <definedName name="__obl181" localSheetId="1">#REF!</definedName>
    <definedName name="__obl181" localSheetId="5">#REF!</definedName>
    <definedName name="__obl181" localSheetId="6">#REF!</definedName>
    <definedName name="__obl181">#REF!</definedName>
    <definedName name="__obl1816" localSheetId="1">#REF!</definedName>
    <definedName name="__obl1816" localSheetId="5">#REF!</definedName>
    <definedName name="__obl1816" localSheetId="6">#REF!</definedName>
    <definedName name="__obl1816">#REF!</definedName>
    <definedName name="__obl1820" localSheetId="1">#REF!</definedName>
    <definedName name="__obl1820" localSheetId="5">#REF!</definedName>
    <definedName name="__obl1820" localSheetId="6">#REF!</definedName>
    <definedName name="__obl1820">#REF!</definedName>
    <definedName name="__obl1821" localSheetId="1">#REF!</definedName>
    <definedName name="__obl1821" localSheetId="5">#REF!</definedName>
    <definedName name="__obl1821" localSheetId="6">#REF!</definedName>
    <definedName name="__obl1821">#REF!</definedName>
    <definedName name="__obl1822" localSheetId="1">#REF!</definedName>
    <definedName name="__obl1822" localSheetId="5">#REF!</definedName>
    <definedName name="__obl1822" localSheetId="6">#REF!</definedName>
    <definedName name="__obl1822">#REF!</definedName>
    <definedName name="__obl1823" localSheetId="1">#REF!</definedName>
    <definedName name="__obl1823" localSheetId="5">#REF!</definedName>
    <definedName name="__obl1823" localSheetId="6">#REF!</definedName>
    <definedName name="__obl1823">#REF!</definedName>
    <definedName name="__obl1824" localSheetId="1">#REF!</definedName>
    <definedName name="__obl1824" localSheetId="5">#REF!</definedName>
    <definedName name="__obl1824" localSheetId="6">#REF!</definedName>
    <definedName name="__obl1824">#REF!</definedName>
    <definedName name="__obl1825" localSheetId="1">#REF!</definedName>
    <definedName name="__obl1825" localSheetId="5">#REF!</definedName>
    <definedName name="__obl1825" localSheetId="6">#REF!</definedName>
    <definedName name="__obl1825">#REF!</definedName>
    <definedName name="__obl1826" localSheetId="1">#REF!</definedName>
    <definedName name="__obl1826" localSheetId="5">#REF!</definedName>
    <definedName name="__obl1826" localSheetId="6">#REF!</definedName>
    <definedName name="__obl1826">#REF!</definedName>
    <definedName name="__obl1827" localSheetId="1">#REF!</definedName>
    <definedName name="__obl1827" localSheetId="5">#REF!</definedName>
    <definedName name="__obl1827" localSheetId="6">#REF!</definedName>
    <definedName name="__obl1827">#REF!</definedName>
    <definedName name="__obl1828" localSheetId="1">#REF!</definedName>
    <definedName name="__obl1828" localSheetId="5">#REF!</definedName>
    <definedName name="__obl1828" localSheetId="6">#REF!</definedName>
    <definedName name="__obl1828">#REF!</definedName>
    <definedName name="__obl1829" localSheetId="1">#REF!</definedName>
    <definedName name="__obl1829" localSheetId="5">#REF!</definedName>
    <definedName name="__obl1829" localSheetId="6">#REF!</definedName>
    <definedName name="__obl1829">#REF!</definedName>
    <definedName name="__obl183" localSheetId="1">#REF!</definedName>
    <definedName name="__obl183" localSheetId="5">#REF!</definedName>
    <definedName name="__obl183" localSheetId="6">#REF!</definedName>
    <definedName name="__obl183">#REF!</definedName>
    <definedName name="__obl1831" localSheetId="1">#REF!</definedName>
    <definedName name="__obl1831" localSheetId="5">#REF!</definedName>
    <definedName name="__obl1831" localSheetId="6">#REF!</definedName>
    <definedName name="__obl1831">#REF!</definedName>
    <definedName name="__obl1832" localSheetId="1">#REF!</definedName>
    <definedName name="__obl1832" localSheetId="5">#REF!</definedName>
    <definedName name="__obl1832" localSheetId="6">#REF!</definedName>
    <definedName name="__obl1832">#REF!</definedName>
    <definedName name="__obl184" localSheetId="1">#REF!</definedName>
    <definedName name="__obl184" localSheetId="5">#REF!</definedName>
    <definedName name="__obl184" localSheetId="6">#REF!</definedName>
    <definedName name="__obl184">#REF!</definedName>
    <definedName name="__obl185" localSheetId="1">#REF!</definedName>
    <definedName name="__obl185" localSheetId="5">#REF!</definedName>
    <definedName name="__obl185" localSheetId="6">#REF!</definedName>
    <definedName name="__obl185">#REF!</definedName>
    <definedName name="__obl186" localSheetId="1">#REF!</definedName>
    <definedName name="__obl186" localSheetId="5">#REF!</definedName>
    <definedName name="__obl186" localSheetId="6">#REF!</definedName>
    <definedName name="__obl186">#REF!</definedName>
    <definedName name="__obl187" localSheetId="1">#REF!</definedName>
    <definedName name="__obl187" localSheetId="5">#REF!</definedName>
    <definedName name="__obl187" localSheetId="6">#REF!</definedName>
    <definedName name="__obl187">#REF!</definedName>
    <definedName name="_obl11" localSheetId="1">#REF!</definedName>
    <definedName name="_obl11" localSheetId="4">#REF!</definedName>
    <definedName name="_obl11" localSheetId="5">#REF!</definedName>
    <definedName name="_obl11" localSheetId="6">#REF!</definedName>
    <definedName name="_obl11">#REF!</definedName>
    <definedName name="_obl12" localSheetId="1">#REF!</definedName>
    <definedName name="_obl12" localSheetId="4">#REF!</definedName>
    <definedName name="_obl12" localSheetId="5">#REF!</definedName>
    <definedName name="_obl12" localSheetId="6">#REF!</definedName>
    <definedName name="_obl12">#REF!</definedName>
    <definedName name="_obl13" localSheetId="1">#REF!</definedName>
    <definedName name="_obl13" localSheetId="4">#REF!</definedName>
    <definedName name="_obl13" localSheetId="5">#REF!</definedName>
    <definedName name="_obl13" localSheetId="6">#REF!</definedName>
    <definedName name="_obl13">#REF!</definedName>
    <definedName name="_obl14" localSheetId="1">#REF!</definedName>
    <definedName name="_obl14" localSheetId="5">#REF!</definedName>
    <definedName name="_obl14" localSheetId="6">#REF!</definedName>
    <definedName name="_obl14">#REF!</definedName>
    <definedName name="_obl15" localSheetId="1">#REF!</definedName>
    <definedName name="_obl15" localSheetId="5">#REF!</definedName>
    <definedName name="_obl15" localSheetId="6">#REF!</definedName>
    <definedName name="_obl15">#REF!</definedName>
    <definedName name="_obl16" localSheetId="1">#REF!</definedName>
    <definedName name="_obl16" localSheetId="5">#REF!</definedName>
    <definedName name="_obl16" localSheetId="6">#REF!</definedName>
    <definedName name="_obl16">#REF!</definedName>
    <definedName name="_obl17" localSheetId="1">#REF!</definedName>
    <definedName name="_obl17" localSheetId="5">#REF!</definedName>
    <definedName name="_obl17" localSheetId="6">#REF!</definedName>
    <definedName name="_obl17">#REF!</definedName>
    <definedName name="_obl1710" localSheetId="1">#REF!</definedName>
    <definedName name="_obl1710" localSheetId="5">#REF!</definedName>
    <definedName name="_obl1710" localSheetId="6">#REF!</definedName>
    <definedName name="_obl1710">#REF!</definedName>
    <definedName name="_obl1711" localSheetId="1">#REF!</definedName>
    <definedName name="_obl1711" localSheetId="5">#REF!</definedName>
    <definedName name="_obl1711" localSheetId="6">#REF!</definedName>
    <definedName name="_obl1711">#REF!</definedName>
    <definedName name="_obl1712" localSheetId="1">#REF!</definedName>
    <definedName name="_obl1712" localSheetId="5">#REF!</definedName>
    <definedName name="_obl1712" localSheetId="6">#REF!</definedName>
    <definedName name="_obl1712">#REF!</definedName>
    <definedName name="_obl1713" localSheetId="1">#REF!</definedName>
    <definedName name="_obl1713" localSheetId="5">#REF!</definedName>
    <definedName name="_obl1713" localSheetId="6">#REF!</definedName>
    <definedName name="_obl1713">#REF!</definedName>
    <definedName name="_obl1714" localSheetId="1">#REF!</definedName>
    <definedName name="_obl1714" localSheetId="5">#REF!</definedName>
    <definedName name="_obl1714" localSheetId="6">#REF!</definedName>
    <definedName name="_obl1714">#REF!</definedName>
    <definedName name="_obl1715" localSheetId="1">#REF!</definedName>
    <definedName name="_obl1715" localSheetId="5">#REF!</definedName>
    <definedName name="_obl1715" localSheetId="6">#REF!</definedName>
    <definedName name="_obl1715">#REF!</definedName>
    <definedName name="_obl1716" localSheetId="1">#REF!</definedName>
    <definedName name="_obl1716" localSheetId="5">#REF!</definedName>
    <definedName name="_obl1716" localSheetId="6">#REF!</definedName>
    <definedName name="_obl1716">#REF!</definedName>
    <definedName name="_obl1717" localSheetId="1">#REF!</definedName>
    <definedName name="_obl1717" localSheetId="5">#REF!</definedName>
    <definedName name="_obl1717" localSheetId="6">#REF!</definedName>
    <definedName name="_obl1717">#REF!</definedName>
    <definedName name="_obl1718" localSheetId="1">#REF!</definedName>
    <definedName name="_obl1718" localSheetId="5">#REF!</definedName>
    <definedName name="_obl1718" localSheetId="6">#REF!</definedName>
    <definedName name="_obl1718">#REF!</definedName>
    <definedName name="_obl1719" localSheetId="1">#REF!</definedName>
    <definedName name="_obl1719" localSheetId="5">#REF!</definedName>
    <definedName name="_obl1719" localSheetId="6">#REF!</definedName>
    <definedName name="_obl1719">#REF!</definedName>
    <definedName name="_obl173" localSheetId="1">#REF!</definedName>
    <definedName name="_obl173" localSheetId="5">#REF!</definedName>
    <definedName name="_obl173" localSheetId="6">#REF!</definedName>
    <definedName name="_obl173">#REF!</definedName>
    <definedName name="_obl174" localSheetId="1">#REF!</definedName>
    <definedName name="_obl174" localSheetId="5">#REF!</definedName>
    <definedName name="_obl174" localSheetId="6">#REF!</definedName>
    <definedName name="_obl174">#REF!</definedName>
    <definedName name="_obl175" localSheetId="1">#REF!</definedName>
    <definedName name="_obl175" localSheetId="5">#REF!</definedName>
    <definedName name="_obl175" localSheetId="6">#REF!</definedName>
    <definedName name="_obl175">#REF!</definedName>
    <definedName name="_obl176" localSheetId="1">#REF!</definedName>
    <definedName name="_obl176" localSheetId="5">#REF!</definedName>
    <definedName name="_obl176" localSheetId="6">#REF!</definedName>
    <definedName name="_obl176">#REF!</definedName>
    <definedName name="_obl177" localSheetId="1">#REF!</definedName>
    <definedName name="_obl177" localSheetId="5">#REF!</definedName>
    <definedName name="_obl177" localSheetId="6">#REF!</definedName>
    <definedName name="_obl177">#REF!</definedName>
    <definedName name="_obl178" localSheetId="1">#REF!</definedName>
    <definedName name="_obl178" localSheetId="5">#REF!</definedName>
    <definedName name="_obl178" localSheetId="6">#REF!</definedName>
    <definedName name="_obl178">#REF!</definedName>
    <definedName name="_obl179" localSheetId="1">#REF!</definedName>
    <definedName name="_obl179" localSheetId="5">#REF!</definedName>
    <definedName name="_obl179" localSheetId="6">#REF!</definedName>
    <definedName name="_obl179">#REF!</definedName>
    <definedName name="_obl18" localSheetId="1">#REF!</definedName>
    <definedName name="_obl18" localSheetId="5">#REF!</definedName>
    <definedName name="_obl18" localSheetId="6">#REF!</definedName>
    <definedName name="_obl18">#REF!</definedName>
    <definedName name="_obl181" localSheetId="1">#REF!</definedName>
    <definedName name="_obl181" localSheetId="5">#REF!</definedName>
    <definedName name="_obl181" localSheetId="6">#REF!</definedName>
    <definedName name="_obl181">#REF!</definedName>
    <definedName name="_obl1816" localSheetId="1">#REF!</definedName>
    <definedName name="_obl1816" localSheetId="5">#REF!</definedName>
    <definedName name="_obl1816" localSheetId="6">#REF!</definedName>
    <definedName name="_obl1816">#REF!</definedName>
    <definedName name="_obl1820" localSheetId="1">#REF!</definedName>
    <definedName name="_obl1820" localSheetId="5">#REF!</definedName>
    <definedName name="_obl1820" localSheetId="6">#REF!</definedName>
    <definedName name="_obl1820">#REF!</definedName>
    <definedName name="_obl1821" localSheetId="1">#REF!</definedName>
    <definedName name="_obl1821" localSheetId="5">#REF!</definedName>
    <definedName name="_obl1821" localSheetId="6">#REF!</definedName>
    <definedName name="_obl1821">#REF!</definedName>
    <definedName name="_obl1822" localSheetId="1">#REF!</definedName>
    <definedName name="_obl1822" localSheetId="5">#REF!</definedName>
    <definedName name="_obl1822" localSheetId="6">#REF!</definedName>
    <definedName name="_obl1822">#REF!</definedName>
    <definedName name="_obl1823" localSheetId="1">#REF!</definedName>
    <definedName name="_obl1823" localSheetId="5">#REF!</definedName>
    <definedName name="_obl1823" localSheetId="6">#REF!</definedName>
    <definedName name="_obl1823">#REF!</definedName>
    <definedName name="_obl1824" localSheetId="1">#REF!</definedName>
    <definedName name="_obl1824" localSheetId="5">#REF!</definedName>
    <definedName name="_obl1824" localSheetId="6">#REF!</definedName>
    <definedName name="_obl1824">#REF!</definedName>
    <definedName name="_obl1825" localSheetId="1">#REF!</definedName>
    <definedName name="_obl1825" localSheetId="5">#REF!</definedName>
    <definedName name="_obl1825" localSheetId="6">#REF!</definedName>
    <definedName name="_obl1825">#REF!</definedName>
    <definedName name="_obl1826" localSheetId="1">#REF!</definedName>
    <definedName name="_obl1826" localSheetId="5">#REF!</definedName>
    <definedName name="_obl1826" localSheetId="6">#REF!</definedName>
    <definedName name="_obl1826">#REF!</definedName>
    <definedName name="_obl1827" localSheetId="1">#REF!</definedName>
    <definedName name="_obl1827" localSheetId="5">#REF!</definedName>
    <definedName name="_obl1827" localSheetId="6">#REF!</definedName>
    <definedName name="_obl1827">#REF!</definedName>
    <definedName name="_obl1828" localSheetId="1">#REF!</definedName>
    <definedName name="_obl1828" localSheetId="5">#REF!</definedName>
    <definedName name="_obl1828" localSheetId="6">#REF!</definedName>
    <definedName name="_obl1828">#REF!</definedName>
    <definedName name="_obl1829" localSheetId="1">#REF!</definedName>
    <definedName name="_obl1829" localSheetId="5">#REF!</definedName>
    <definedName name="_obl1829" localSheetId="6">#REF!</definedName>
    <definedName name="_obl1829">#REF!</definedName>
    <definedName name="_obl183" localSheetId="1">#REF!</definedName>
    <definedName name="_obl183" localSheetId="5">#REF!</definedName>
    <definedName name="_obl183" localSheetId="6">#REF!</definedName>
    <definedName name="_obl183">#REF!</definedName>
    <definedName name="_obl1831" localSheetId="1">#REF!</definedName>
    <definedName name="_obl1831" localSheetId="5">#REF!</definedName>
    <definedName name="_obl1831" localSheetId="6">#REF!</definedName>
    <definedName name="_obl1831">#REF!</definedName>
    <definedName name="_obl1832" localSheetId="1">#REF!</definedName>
    <definedName name="_obl1832" localSheetId="5">#REF!</definedName>
    <definedName name="_obl1832" localSheetId="6">#REF!</definedName>
    <definedName name="_obl1832">#REF!</definedName>
    <definedName name="_obl184" localSheetId="1">#REF!</definedName>
    <definedName name="_obl184" localSheetId="5">#REF!</definedName>
    <definedName name="_obl184" localSheetId="6">#REF!</definedName>
    <definedName name="_obl184">#REF!</definedName>
    <definedName name="_obl185" localSheetId="1">#REF!</definedName>
    <definedName name="_obl185" localSheetId="5">#REF!</definedName>
    <definedName name="_obl185" localSheetId="6">#REF!</definedName>
    <definedName name="_obl185">#REF!</definedName>
    <definedName name="_obl186" localSheetId="1">#REF!</definedName>
    <definedName name="_obl186" localSheetId="5">#REF!</definedName>
    <definedName name="_obl186" localSheetId="6">#REF!</definedName>
    <definedName name="_obl186">#REF!</definedName>
    <definedName name="_obl187" localSheetId="1">#REF!</definedName>
    <definedName name="_obl187" localSheetId="5">#REF!</definedName>
    <definedName name="_obl187" localSheetId="6">#REF!</definedName>
    <definedName name="_obl187">#REF!</definedName>
    <definedName name="_SO16" localSheetId="4" hidden="1">{#N/A,#N/A,TRUE,"Krycí list"}</definedName>
    <definedName name="_SO16" localSheetId="5" hidden="1">{#N/A,#N/A,TRUE,"Krycí list"}</definedName>
    <definedName name="_SO16" localSheetId="6" hidden="1">{#N/A,#N/A,TRUE,"Krycí list"}</definedName>
    <definedName name="_SO16" localSheetId="0" hidden="1">{#N/A,#N/A,TRUE,"Krycí list"}</definedName>
    <definedName name="_SO16" hidden="1">{#N/A,#N/A,TRUE,"Krycí list"}</definedName>
    <definedName name="_VZT1" localSheetId="1">SCHEDULED_PAYMENT+EXTRA_PAYMENT</definedName>
    <definedName name="_VZT1" localSheetId="4">SCHEDULED_PAYMENT+EXTRA_PAYMENT</definedName>
    <definedName name="_VZT1" localSheetId="5">SCHEDULED_PAYMENT+EXTRA_PAYMENT</definedName>
    <definedName name="_VZT1" localSheetId="6">SCHEDULED_PAYMENT+EXTRA_PAYMENT</definedName>
    <definedName name="_VZT1" localSheetId="0">SCHEDULED_PAYMENT+EXTRA_PAYMENT</definedName>
    <definedName name="_VZT1">SCHEDULED_PAYMENT+EXTRA_PAYMENT</definedName>
    <definedName name="_VZT2" localSheetId="1">DATE(YEAR('1.1. Bytové a nebytové prostory'!Loan_Start),MONTH('1.1. Bytové a nebytové prostory'!Loan_Start)+PAYMENT_NUMBER,DAY('1.1. Bytové a nebytové prostory'!Loan_Start))</definedName>
    <definedName name="_VZT2" localSheetId="4">DATE(YEAR('1.1. Bytové a nebytové prostory'!Loan_Start),MONTH('1.1. Bytové a nebytové prostory'!Loan_Start)+PAYMENT_NUMBER,DAY('1.1. Bytové a nebytové prostory'!Loan_Start))</definedName>
    <definedName name="_VZT2" localSheetId="5">DATE(YEAR('2.1. Bytové a nebytové prostory'!Loan_Start),MONTH('2.1. Bytové a nebytové prostory'!Loan_Start)+PAYMENT_NUMBER,DAY('2.1. Bytové a nebytové prostory'!Loan_Start))</definedName>
    <definedName name="_VZT2" localSheetId="6">#N/A</definedName>
    <definedName name="_VZT2" localSheetId="0">DATE(YEAR('1.1. Bytové a nebytové prostory'!Loan_Start),MONTH('1.1. Bytové a nebytové prostory'!Loan_Start)+PAYMENT_NUMBER,DAY('1.1. Bytové a nebytové prostory'!Loan_Start))</definedName>
    <definedName name="_VZT2">DATE(YEAR('1.1. Bytové a nebytové prostory'!Loan_Start),MONTH('1.1. Bytové a nebytové prostory'!Loan_Start)+PAYMENT_NUMBER,DAY('1.1. Bytové a nebytové prostory'!Loan_Start))</definedName>
    <definedName name="_vzt3" localSheetId="1">#REF!</definedName>
    <definedName name="_vzt3" localSheetId="4">#REF!</definedName>
    <definedName name="_vzt3" localSheetId="5">#REF!</definedName>
    <definedName name="_vzt3" localSheetId="6">#REF!</definedName>
    <definedName name="_vzt3">#REF!</definedName>
    <definedName name="_VZT5" localSheetId="1">#REF!</definedName>
    <definedName name="_VZT5" localSheetId="4">#REF!</definedName>
    <definedName name="_VZT5" localSheetId="5">#REF!</definedName>
    <definedName name="_VZT5" localSheetId="6">#REF!</definedName>
    <definedName name="_VZT5">#REF!</definedName>
    <definedName name="_VZT6" localSheetId="1">#REF!</definedName>
    <definedName name="_VZT6" localSheetId="4">#REF!</definedName>
    <definedName name="_VZT6" localSheetId="5">#REF!</definedName>
    <definedName name="_VZT6" localSheetId="6">#REF!</definedName>
    <definedName name="_VZT6">#REF!</definedName>
    <definedName name="_VZT8" localSheetId="1">#REF!</definedName>
    <definedName name="_VZT8" localSheetId="5">#REF!</definedName>
    <definedName name="_VZT8" localSheetId="6">#REF!</definedName>
    <definedName name="_VZT8">#REF!</definedName>
    <definedName name="a" localSheetId="1">#REF!</definedName>
    <definedName name="a" localSheetId="5">#REF!</definedName>
    <definedName name="a" localSheetId="6">#REF!</definedName>
    <definedName name="a">#REF!</definedName>
    <definedName name="aaaaaaaa" localSheetId="4" hidden="1">{#N/A,#N/A,TRUE,"Krycí list"}</definedName>
    <definedName name="aaaaaaaa" localSheetId="5" hidden="1">{#N/A,#N/A,TRUE,"Krycí list"}</definedName>
    <definedName name="aaaaaaaa" localSheetId="6" hidden="1">{#N/A,#N/A,TRUE,"Krycí list"}</definedName>
    <definedName name="aaaaaaaa" localSheetId="0" hidden="1">{#N/A,#N/A,TRUE,"Krycí list"}</definedName>
    <definedName name="aaaaaaaa" hidden="1">{#N/A,#N/A,TRUE,"Krycí list"}</definedName>
    <definedName name="ASA">'[3]Krycí list'!$A$7</definedName>
    <definedName name="Beg_Bal" localSheetId="1">#REF!</definedName>
    <definedName name="Beg_Bal" localSheetId="4">#REF!</definedName>
    <definedName name="Beg_Bal" localSheetId="5">#REF!</definedName>
    <definedName name="Beg_Bal" localSheetId="6">#REF!</definedName>
    <definedName name="Beg_Bal">#REF!</definedName>
    <definedName name="bghrerr" localSheetId="1">#REF!</definedName>
    <definedName name="bghrerr" localSheetId="4">#REF!</definedName>
    <definedName name="bghrerr" localSheetId="5">#REF!</definedName>
    <definedName name="bghrerr" localSheetId="6">#REF!</definedName>
    <definedName name="bghrerr">#REF!</definedName>
    <definedName name="bhvfdgvf" localSheetId="1">#REF!</definedName>
    <definedName name="bhvfdgvf" localSheetId="4">#REF!</definedName>
    <definedName name="bhvfdgvf" localSheetId="5">#REF!</definedName>
    <definedName name="bhvfdgvf" localSheetId="6">#REF!</definedName>
    <definedName name="bhvfdgvf">#REF!</definedName>
    <definedName name="body_celkem" localSheetId="1">#REF!</definedName>
    <definedName name="body_celkem" localSheetId="4">#REF!</definedName>
    <definedName name="body_celkem" localSheetId="5">#REF!</definedName>
    <definedName name="body_celkem" localSheetId="6">#REF!</definedName>
    <definedName name="body_celkem">#REF!</definedName>
    <definedName name="body_kapitoly" localSheetId="1">#REF!</definedName>
    <definedName name="body_kapitoly" localSheetId="4">#REF!</definedName>
    <definedName name="body_kapitoly" localSheetId="5">#REF!</definedName>
    <definedName name="body_kapitoly" localSheetId="6">#REF!</definedName>
    <definedName name="body_kapitoly">#REF!</definedName>
    <definedName name="body_pomocny" localSheetId="1">#REF!</definedName>
    <definedName name="body_pomocny" localSheetId="4">#REF!</definedName>
    <definedName name="body_pomocny" localSheetId="5">#REF!</definedName>
    <definedName name="body_pomocny" localSheetId="6">#REF!</definedName>
    <definedName name="body_pomocny">#REF!</definedName>
    <definedName name="body_rozpocty" localSheetId="1">#REF!</definedName>
    <definedName name="body_rozpocty" localSheetId="4">#REF!</definedName>
    <definedName name="body_rozpocty" localSheetId="5">#REF!</definedName>
    <definedName name="body_rozpocty" localSheetId="6">#REF!</definedName>
    <definedName name="body_rozpocty">#REF!</definedName>
    <definedName name="category1" localSheetId="1">#REF!</definedName>
    <definedName name="category1" localSheetId="4">#REF!</definedName>
    <definedName name="category1" localSheetId="5">#REF!</definedName>
    <definedName name="category1" localSheetId="6">#REF!</definedName>
    <definedName name="category1">#REF!</definedName>
    <definedName name="CelkemObjekty" localSheetId="0">'KRYCÍ LIST'!$F$36</definedName>
    <definedName name="celkrozp" localSheetId="1">#REF!</definedName>
    <definedName name="celkrozp" localSheetId="4">#REF!</definedName>
    <definedName name="celkrozp" localSheetId="5">#REF!</definedName>
    <definedName name="celkrozp" localSheetId="6">#REF!</definedName>
    <definedName name="celkrozp">#REF!</definedName>
    <definedName name="cisloobjektu" localSheetId="4">#REF!</definedName>
    <definedName name="cisloobjektu" localSheetId="6">#REF!</definedName>
    <definedName name="cisloobjektu" localSheetId="0">#REF!</definedName>
    <definedName name="cisloobjektu">'[4]Krycí list'!$A$5</definedName>
    <definedName name="cislostavby" localSheetId="4">#REF!</definedName>
    <definedName name="cislostavby" localSheetId="6">#REF!</definedName>
    <definedName name="CisloStavby" localSheetId="0">#REF!</definedName>
    <definedName name="cislostavby">'[4]Krycí list'!$A$7</definedName>
    <definedName name="d" localSheetId="4" hidden="1">{#N/A,#N/A,TRUE,"Krycí list"}</definedName>
    <definedName name="d" localSheetId="5" hidden="1">{#N/A,#N/A,TRUE,"Krycí list"}</definedName>
    <definedName name="d" localSheetId="6" hidden="1">{#N/A,#N/A,TRUE,"Krycí list"}</definedName>
    <definedName name="d" localSheetId="0" hidden="1">{#N/A,#N/A,TRUE,"Krycí list"}</definedName>
    <definedName name="d" hidden="1">{#N/A,#N/A,TRUE,"Krycí list"}</definedName>
    <definedName name="dadresa" localSheetId="0">'KRYCÍ LIST'!$D$9</definedName>
    <definedName name="Data" localSheetId="1">#REF!</definedName>
    <definedName name="Data" localSheetId="4">#REF!</definedName>
    <definedName name="Data" localSheetId="5">#REF!</definedName>
    <definedName name="Data" localSheetId="6">#REF!</definedName>
    <definedName name="Data">#REF!</definedName>
    <definedName name="Datum" localSheetId="1">#REF!</definedName>
    <definedName name="Datum" localSheetId="4">#REF!</definedName>
    <definedName name="Datum" localSheetId="5">#REF!</definedName>
    <definedName name="Datum" localSheetId="6">#REF!</definedName>
    <definedName name="Datum" localSheetId="0">#REF!</definedName>
    <definedName name="Datum">#REF!</definedName>
    <definedName name="dfdaf" localSheetId="1">#REF!</definedName>
    <definedName name="dfdaf" localSheetId="5">#REF!</definedName>
    <definedName name="dfdaf" localSheetId="6">#REF!</definedName>
    <definedName name="dfdaf">#REF!</definedName>
    <definedName name="DIČ" localSheetId="0">'KRYCÍ LIST'!$J$9</definedName>
    <definedName name="Dil" localSheetId="1">#REF!</definedName>
    <definedName name="Dil" localSheetId="4">#REF!</definedName>
    <definedName name="Dil" localSheetId="5">#REF!</definedName>
    <definedName name="Dil" localSheetId="6">#REF!</definedName>
    <definedName name="Dil" localSheetId="0">#REF!</definedName>
    <definedName name="Dil">#REF!</definedName>
    <definedName name="DKGJSDGS" localSheetId="1">#REF!</definedName>
    <definedName name="DKGJSDGS" localSheetId="4">#REF!</definedName>
    <definedName name="DKGJSDGS" localSheetId="5">#REF!</definedName>
    <definedName name="DKGJSDGS" localSheetId="6">#REF!</definedName>
    <definedName name="DKGJSDGS">#REF!</definedName>
    <definedName name="dmisto" localSheetId="0">#REF!</definedName>
    <definedName name="dod" localSheetId="1">#REF!</definedName>
    <definedName name="dod" localSheetId="4">#REF!</definedName>
    <definedName name="dod" localSheetId="5">#REF!</definedName>
    <definedName name="dod" localSheetId="6">#REF!</definedName>
    <definedName name="dod">#REF!</definedName>
    <definedName name="Dodavka" localSheetId="1">#REF!</definedName>
    <definedName name="Dodavka" localSheetId="5">#REF!</definedName>
    <definedName name="Dodavka" localSheetId="6">#REF!</definedName>
    <definedName name="Dodavka" localSheetId="0">#REF!</definedName>
    <definedName name="Dodavka">#REF!</definedName>
    <definedName name="Dodavka0" localSheetId="1">#REF!</definedName>
    <definedName name="Dodavka0" localSheetId="4">#REF!</definedName>
    <definedName name="Dodavka0" localSheetId="5">#REF!</definedName>
    <definedName name="Dodavka0" localSheetId="6">#REF!</definedName>
    <definedName name="Dodavka0" localSheetId="0">#REF!</definedName>
    <definedName name="Dodavka0">#REF!</definedName>
    <definedName name="dpsc" localSheetId="0">#REF!</definedName>
    <definedName name="dsfbhbg" localSheetId="1">#REF!</definedName>
    <definedName name="dsfbhbg" localSheetId="4">#REF!</definedName>
    <definedName name="dsfbhbg" localSheetId="5">#REF!</definedName>
    <definedName name="dsfbhbg" localSheetId="6">#REF!</definedName>
    <definedName name="dsfbhbg">#REF!</definedName>
    <definedName name="End_Bal" localSheetId="1">#REF!</definedName>
    <definedName name="End_Bal" localSheetId="4">#REF!</definedName>
    <definedName name="End_Bal" localSheetId="5">#REF!</definedName>
    <definedName name="End_Bal" localSheetId="6">#REF!</definedName>
    <definedName name="End_Bal">#REF!</definedName>
    <definedName name="exter1" localSheetId="1">#REF!</definedName>
    <definedName name="exter1" localSheetId="4">#REF!</definedName>
    <definedName name="exter1" localSheetId="5">#REF!</definedName>
    <definedName name="exter1" localSheetId="6">#REF!</definedName>
    <definedName name="exter1">#REF!</definedName>
    <definedName name="Extra_Pay" localSheetId="1">#REF!</definedName>
    <definedName name="Extra_Pay" localSheetId="5">#REF!</definedName>
    <definedName name="Extra_Pay" localSheetId="6">#REF!</definedName>
    <definedName name="Extra_Pay">#REF!</definedName>
    <definedName name="f" localSheetId="1">#REF!</definedName>
    <definedName name="f" localSheetId="5">#REF!</definedName>
    <definedName name="f" localSheetId="6">#REF!</definedName>
    <definedName name="f">#REF!</definedName>
    <definedName name="Full_Print" localSheetId="1">#REF!</definedName>
    <definedName name="Full_Print" localSheetId="5">#REF!</definedName>
    <definedName name="Full_Print" localSheetId="6">#REF!</definedName>
    <definedName name="Full_Print">#REF!</definedName>
    <definedName name="ha" localSheetId="1">#REF!</definedName>
    <definedName name="ha" localSheetId="5">#REF!</definedName>
    <definedName name="ha" localSheetId="6">#REF!</definedName>
    <definedName name="ha">#REF!</definedName>
    <definedName name="Header_Row" localSheetId="1">ROW(#REF!)</definedName>
    <definedName name="Header_Row" localSheetId="5">ROW(#REF!)</definedName>
    <definedName name="Header_Row" localSheetId="6">ROW(#REF!)</definedName>
    <definedName name="Header_Row">ROW(#REF!)</definedName>
    <definedName name="hovno" localSheetId="1">#REF!</definedName>
    <definedName name="hovno" localSheetId="5">#REF!</definedName>
    <definedName name="hovno" localSheetId="6">#REF!</definedName>
    <definedName name="hovno">#REF!</definedName>
    <definedName name="hs" localSheetId="1">#REF!</definedName>
    <definedName name="hs" localSheetId="5">#REF!</definedName>
    <definedName name="hs" localSheetId="6">#REF!</definedName>
    <definedName name="hs">#REF!</definedName>
    <definedName name="HSV" localSheetId="1">#REF!</definedName>
    <definedName name="HSV" localSheetId="5">#REF!</definedName>
    <definedName name="HSV" localSheetId="6">#REF!</definedName>
    <definedName name="HSV" localSheetId="0">#REF!</definedName>
    <definedName name="HSV">#REF!</definedName>
    <definedName name="HSV0" localSheetId="1">#REF!</definedName>
    <definedName name="HSV0" localSheetId="4">#REF!</definedName>
    <definedName name="HSV0" localSheetId="5">#REF!</definedName>
    <definedName name="HSV0" localSheetId="6">#REF!</definedName>
    <definedName name="HSV0" localSheetId="0">#REF!</definedName>
    <definedName name="HSV0">#REF!</definedName>
    <definedName name="HZS" localSheetId="1">#REF!</definedName>
    <definedName name="HZS" localSheetId="4">#REF!</definedName>
    <definedName name="HZS" localSheetId="5">#REF!</definedName>
    <definedName name="HZS" localSheetId="6">#REF!</definedName>
    <definedName name="HZS" localSheetId="0">#REF!</definedName>
    <definedName name="HZS">#REF!</definedName>
    <definedName name="HZS0" localSheetId="1">#REF!</definedName>
    <definedName name="HZS0" localSheetId="4">#REF!</definedName>
    <definedName name="HZS0" localSheetId="5">#REF!</definedName>
    <definedName name="HZS0" localSheetId="6">#REF!</definedName>
    <definedName name="HZS0" localSheetId="0">#REF!</definedName>
    <definedName name="HZS0">#REF!</definedName>
    <definedName name="IČO" localSheetId="0">'KRYCÍ LIST'!$J$8</definedName>
    <definedName name="Int" localSheetId="1">#REF!</definedName>
    <definedName name="Int" localSheetId="4">#REF!</definedName>
    <definedName name="Int" localSheetId="5">#REF!</definedName>
    <definedName name="Int" localSheetId="6">#REF!</definedName>
    <definedName name="Int">#REF!</definedName>
    <definedName name="inter1" localSheetId="1">#REF!</definedName>
    <definedName name="inter1" localSheetId="4">#REF!</definedName>
    <definedName name="inter1" localSheetId="5">#REF!</definedName>
    <definedName name="inter1" localSheetId="6">#REF!</definedName>
    <definedName name="inter1">#REF!</definedName>
    <definedName name="Interest_Rate" localSheetId="1">#REF!</definedName>
    <definedName name="Interest_Rate" localSheetId="4">#REF!</definedName>
    <definedName name="Interest_Rate" localSheetId="5">#REF!</definedName>
    <definedName name="Interest_Rate" localSheetId="6">#REF!</definedName>
    <definedName name="Interest_Rate">#REF!</definedName>
    <definedName name="JKSO" localSheetId="1">#REF!</definedName>
    <definedName name="JKSO" localSheetId="5">#REF!</definedName>
    <definedName name="JKSO" localSheetId="6">#REF!</definedName>
    <definedName name="JKSO" localSheetId="0">#REF!</definedName>
    <definedName name="JKSO">#REF!</definedName>
    <definedName name="jzzuggt" localSheetId="1">#REF!</definedName>
    <definedName name="jzzuggt" localSheetId="5">#REF!</definedName>
    <definedName name="jzzuggt" localSheetId="6">#REF!</definedName>
    <definedName name="jzzuggt">#REF!</definedName>
    <definedName name="Last_Row" localSheetId="1">#N/A</definedName>
    <definedName name="Last_Row" localSheetId="4">#N/A</definedName>
    <definedName name="Last_Row" localSheetId="5">IF('2.1. Bytové a nebytové prostory'!Values_Entered,'2.1. Bytové a nebytové prostory'!Header_Row+'2.1. Bytové a nebytové prostory'!Number_of_Payments,'2.1. Bytové a nebytové prostory'!Header_Row)</definedName>
    <definedName name="Last_Row" localSheetId="6">#N/A</definedName>
    <definedName name="Last_Row" localSheetId="0">IF('KRYCÍ LIST'!Values_Entered,Header_Row+'KRYCÍ LIST'!Number_of_Payments,Header_Row)</definedName>
    <definedName name="Last_Row">IF('KRYCÍ LIST'!Values_Entered,Header_Row+'KRYCÍ LIST'!Number_of_Payments,Header_Row)</definedName>
    <definedName name="Light" localSheetId="4" hidden="1">{#N/A,#N/A,TRUE,"Krycí list"}</definedName>
    <definedName name="Light" localSheetId="5" hidden="1">{#N/A,#N/A,TRUE,"Krycí list"}</definedName>
    <definedName name="Light" localSheetId="6" hidden="1">{#N/A,#N/A,TRUE,"Krycí list"}</definedName>
    <definedName name="Light" localSheetId="0" hidden="1">{#N/A,#N/A,TRUE,"Krycí list"}</definedName>
    <definedName name="Light" hidden="1">{#N/A,#N/A,TRUE,"Krycí list"}</definedName>
    <definedName name="Lighting" localSheetId="4" hidden="1">{#N/A,#N/A,TRUE,"Krycí list"}</definedName>
    <definedName name="Lighting" localSheetId="5" hidden="1">{#N/A,#N/A,TRUE,"Krycí list"}</definedName>
    <definedName name="Lighting" localSheetId="6" hidden="1">{#N/A,#N/A,TRUE,"Krycí list"}</definedName>
    <definedName name="Lighting" localSheetId="0" hidden="1">{#N/A,#N/A,TRUE,"Krycí list"}</definedName>
    <definedName name="Lighting" hidden="1">{#N/A,#N/A,TRUE,"Krycí list"}</definedName>
    <definedName name="Loan_Amount" localSheetId="1">#REF!</definedName>
    <definedName name="Loan_Amount" localSheetId="5">#REF!</definedName>
    <definedName name="Loan_Amount" localSheetId="6">#REF!</definedName>
    <definedName name="Loan_Amount">#REF!</definedName>
    <definedName name="Loan_Start" localSheetId="1">#REF!</definedName>
    <definedName name="Loan_Start" localSheetId="5">#REF!</definedName>
    <definedName name="Loan_Start" localSheetId="6">#REF!</definedName>
    <definedName name="Loan_Start">#REF!</definedName>
    <definedName name="Loan_Years" localSheetId="1">#REF!</definedName>
    <definedName name="Loan_Years" localSheetId="5">#REF!</definedName>
    <definedName name="Loan_Years" localSheetId="6">#REF!</definedName>
    <definedName name="Loan_Years">#REF!</definedName>
    <definedName name="MaR" localSheetId="4" hidden="1">{#N/A,#N/A,TRUE,"Krycí list"}</definedName>
    <definedName name="MaR" localSheetId="5" hidden="1">{#N/A,#N/A,TRUE,"Krycí list"}</definedName>
    <definedName name="MaR" localSheetId="6" hidden="1">{#N/A,#N/A,TRUE,"Krycí list"}</definedName>
    <definedName name="MaR" localSheetId="0" hidden="1">{#N/A,#N/A,TRUE,"Krycí list"}</definedName>
    <definedName name="MaR" hidden="1">{#N/A,#N/A,TRUE,"Krycí list"}</definedName>
    <definedName name="meraregulace" localSheetId="4" hidden="1">{#N/A,#N/A,TRUE,"Krycí list"}</definedName>
    <definedName name="meraregulace" localSheetId="5" hidden="1">{#N/A,#N/A,TRUE,"Krycí list"}</definedName>
    <definedName name="meraregulace" localSheetId="6" hidden="1">{#N/A,#N/A,TRUE,"Krycí list"}</definedName>
    <definedName name="meraregulace" localSheetId="0" hidden="1">{#N/A,#N/A,TRUE,"Krycí list"}</definedName>
    <definedName name="meraregulace" hidden="1">{#N/A,#N/A,TRUE,"Krycí list"}</definedName>
    <definedName name="mereni" localSheetId="1">SCHEDULED_PAYMENT+EXTRA_PAYMENT</definedName>
    <definedName name="mereni" localSheetId="4">SCHEDULED_PAYMENT+EXTRA_PAYMENT</definedName>
    <definedName name="mereni" localSheetId="5">SCHEDULED_PAYMENT+EXTRA_PAYMENT</definedName>
    <definedName name="mereni" localSheetId="6">SCHEDULED_PAYMENT+EXTRA_PAYMENT</definedName>
    <definedName name="mereni" localSheetId="0">SCHEDULED_PAYMENT+EXTRA_PAYMENT</definedName>
    <definedName name="mereni">SCHEDULED_PAYMENT+EXTRA_PAYMENT</definedName>
    <definedName name="MJ" localSheetId="1">#REF!</definedName>
    <definedName name="MJ" localSheetId="4">#REF!</definedName>
    <definedName name="MJ" localSheetId="5">#REF!</definedName>
    <definedName name="MJ" localSheetId="6">#REF!</definedName>
    <definedName name="MJ" localSheetId="0">#REF!</definedName>
    <definedName name="MJ">#REF!</definedName>
    <definedName name="Mont" localSheetId="1">#REF!</definedName>
    <definedName name="Mont" localSheetId="5">#REF!</definedName>
    <definedName name="Mont" localSheetId="6">#REF!</definedName>
    <definedName name="Mont" localSheetId="0">#REF!</definedName>
    <definedName name="Mont">#REF!</definedName>
    <definedName name="Montaz0" localSheetId="1">#REF!</definedName>
    <definedName name="Montaz0" localSheetId="4">#REF!</definedName>
    <definedName name="Montaz0" localSheetId="5">#REF!</definedName>
    <definedName name="Montaz0" localSheetId="6">#REF!</definedName>
    <definedName name="Montaz0" localSheetId="0">#REF!</definedName>
    <definedName name="Montaz0">#REF!</definedName>
    <definedName name="mts" localSheetId="1">#REF!</definedName>
    <definedName name="mts" localSheetId="4">#REF!</definedName>
    <definedName name="mts" localSheetId="5">#REF!</definedName>
    <definedName name="mts" localSheetId="6">#REF!</definedName>
    <definedName name="mts">#REF!</definedName>
    <definedName name="n" localSheetId="1">SCHEDULED_PAYMENT+EXTRA_PAYMENT</definedName>
    <definedName name="n" localSheetId="4">SCHEDULED_PAYMENT+EXTRA_PAYMENT</definedName>
    <definedName name="n" localSheetId="5">SCHEDULED_PAYMENT+EXTRA_PAYMENT</definedName>
    <definedName name="n" localSheetId="6">SCHEDULED_PAYMENT+EXTRA_PAYMENT</definedName>
    <definedName name="n" localSheetId="0">SCHEDULED_PAYMENT+EXTRA_PAYMENT</definedName>
    <definedName name="n">SCHEDULED_PAYMENT+EXTRA_PAYMENT</definedName>
    <definedName name="NazevDilu" localSheetId="1">#REF!</definedName>
    <definedName name="NazevDilu" localSheetId="4">#REF!</definedName>
    <definedName name="NazevDilu" localSheetId="5">#REF!</definedName>
    <definedName name="NazevDilu" localSheetId="6">#REF!</definedName>
    <definedName name="NazevDilu" localSheetId="0">#REF!</definedName>
    <definedName name="NazevDilu">#REF!</definedName>
    <definedName name="nazevobjektu" localSheetId="4">#REF!</definedName>
    <definedName name="nazevobjektu" localSheetId="6">#REF!</definedName>
    <definedName name="NazevObjektu" localSheetId="0">'KRYCÍ LIST'!$C$27</definedName>
    <definedName name="nazevobjektu">'[4]Krycí list'!$C$5</definedName>
    <definedName name="nazevstavby" localSheetId="4">#REF!</definedName>
    <definedName name="nazevstavby" localSheetId="6">#REF!</definedName>
    <definedName name="NazevStavby" localSheetId="0">'KRYCÍ LIST'!$D$6</definedName>
    <definedName name="nazevstavby">'[4]Krycí list'!$C$7</definedName>
    <definedName name="Num_Pmt_Per_Year" localSheetId="1">#REF!</definedName>
    <definedName name="Num_Pmt_Per_Year" localSheetId="4">#REF!</definedName>
    <definedName name="Num_Pmt_Per_Year" localSheetId="5">#REF!</definedName>
    <definedName name="Num_Pmt_Per_Year" localSheetId="6">#REF!</definedName>
    <definedName name="Num_Pmt_Per_Year">#REF!</definedName>
    <definedName name="Number_of_Payments" localSheetId="1">MATCH(0.01,'1.1. Bytové a nebytové prostory'!End_Bal,-1)+1</definedName>
    <definedName name="Number_of_Payments" localSheetId="4">MATCH(0.01,'1.4. Všeobecné konstrukce'!End_Bal,-1)+1</definedName>
    <definedName name="Number_of_Payments" localSheetId="5">MATCH(0.01,'2.1. Bytové a nebytové prostory'!End_Bal,-1)+1</definedName>
    <definedName name="Number_of_Payments" localSheetId="6">MATCH(0.01,'2.2. Všeobecné konstrukce'!End_Bal,-1)+1</definedName>
    <definedName name="Number_of_Payments" localSheetId="0">MATCH(0.01,End_Bal,-1)+1</definedName>
    <definedName name="Number_of_Payments">MATCH(0.01,End_Bal,-1)+1</definedName>
    <definedName name="obch_sleva" localSheetId="1">#REF!</definedName>
    <definedName name="obch_sleva" localSheetId="5">#REF!</definedName>
    <definedName name="obch_sleva" localSheetId="6">#REF!</definedName>
    <definedName name="obch_sleva">#REF!</definedName>
    <definedName name="Objednatel" localSheetId="1">#REF!</definedName>
    <definedName name="Objednatel" localSheetId="4">#REF!</definedName>
    <definedName name="Objednatel" localSheetId="5">#REF!</definedName>
    <definedName name="Objednatel" localSheetId="6">#REF!</definedName>
    <definedName name="Objednatel" localSheetId="0">'KRYCÍ LIST'!$D$10</definedName>
    <definedName name="Objednatel">#REF!</definedName>
    <definedName name="Objekt" localSheetId="0">'KRYCÍ LIST'!$B$27</definedName>
    <definedName name="_xlnm.Print_Area" localSheetId="1">'1.1. Bytové a nebytové prostory'!$A$1:$H$487</definedName>
    <definedName name="_xlnm.Print_Area" localSheetId="2">'1.2. Elektro'!$A$1:$L$41</definedName>
    <definedName name="_xlnm.Print_Area" localSheetId="3">'1.3 Hromosvod'!$A$1:$G$96</definedName>
    <definedName name="_xlnm.Print_Area" localSheetId="4">'1.4. Všeobecné konstrukce'!$A$1:$G$16</definedName>
    <definedName name="_xlnm.Print_Area" localSheetId="5">'2.1. Bytové a nebytové prostory'!$A$1:$H$192</definedName>
    <definedName name="_xlnm.Print_Area" localSheetId="6">'2.2. Všeobecné konstrukce'!$A$1:$G$17</definedName>
    <definedName name="_xlnm.Print_Area" localSheetId="0">'KRYCÍ LIST'!$A$1:$I$41</definedName>
    <definedName name="odic" localSheetId="0">'KRYCÍ LIST'!$J$11</definedName>
    <definedName name="oico" localSheetId="0">'KRYCÍ LIST'!$J$10</definedName>
    <definedName name="omisto" localSheetId="0">#REF!</definedName>
    <definedName name="onazev" localSheetId="0">'KRYCÍ LIST'!$D$11</definedName>
    <definedName name="op" localSheetId="1">#REF!</definedName>
    <definedName name="op" localSheetId="4">#REF!</definedName>
    <definedName name="op" localSheetId="5">#REF!</definedName>
    <definedName name="op" localSheetId="6">#REF!</definedName>
    <definedName name="op">#REF!</definedName>
    <definedName name="opsc" localSheetId="0">#REF!</definedName>
    <definedName name="Outside" localSheetId="4" hidden="1">{#N/A,#N/A,TRUE,"Krycí list"}</definedName>
    <definedName name="Outside" localSheetId="5" hidden="1">{#N/A,#N/A,TRUE,"Krycí list"}</definedName>
    <definedName name="Outside" localSheetId="6" hidden="1">{#N/A,#N/A,TRUE,"Krycí list"}</definedName>
    <definedName name="Outside" localSheetId="0" hidden="1">{#N/A,#N/A,TRUE,"Krycí list"}</definedName>
    <definedName name="Outside" hidden="1">{#N/A,#N/A,TRUE,"Krycí list"}</definedName>
    <definedName name="Pay_Date" localSheetId="1">#REF!</definedName>
    <definedName name="Pay_Date" localSheetId="5">#REF!</definedName>
    <definedName name="Pay_Date" localSheetId="6">#REF!</definedName>
    <definedName name="Pay_Date">#REF!</definedName>
    <definedName name="Pay_Num" localSheetId="1">#REF!</definedName>
    <definedName name="Pay_Num" localSheetId="5">#REF!</definedName>
    <definedName name="Pay_Num" localSheetId="6">#REF!</definedName>
    <definedName name="Pay_Num">#REF!</definedName>
    <definedName name="Payment_Date" localSheetId="1">DATE(YEAR('1.1. Bytové a nebytové prostory'!Loan_Start),MONTH('1.1. Bytové a nebytové prostory'!Loan_Start)+PAYMENT_NUMBER,DAY('1.1. Bytové a nebytové prostory'!Loan_Start))</definedName>
    <definedName name="Payment_Date" localSheetId="4">DATE(YEAR(Loan_Start),MONTH(Loan_Start)+PAYMENT_NUMBER,DAY(Loan_Start))</definedName>
    <definedName name="Payment_Date" localSheetId="5">DATE(YEAR('2.1. Bytové a nebytové prostory'!Loan_Start),MONTH('2.1. Bytové a nebytové prostory'!Loan_Start)+PAYMENT_NUMBER,DAY('2.1. Bytové a nebytové prostory'!Loan_Start))</definedName>
    <definedName name="Payment_Date" localSheetId="6">DATE(YEAR('2.2. Všeobecné konstrukce'!Loan_Start),MONTH('2.2. Všeobecné konstrukce'!Loan_Start)+PAYMENT_NUMBER,DAY('2.2. Všeobecné konstrukce'!Loan_Start))</definedName>
    <definedName name="Payment_Date" localSheetId="0">DATE(YEAR(Loan_Start),MONTH(Loan_Start)+PAYMENT_NUMBER,DAY(Loan_Start))</definedName>
    <definedName name="Payment_Date">DATE(YEAR(Loan_Start),MONTH(Loan_Start)+PAYMENT_NUMBER,DAY(Loan_Start))</definedName>
    <definedName name="PocetMJ" localSheetId="1">#REF!</definedName>
    <definedName name="PocetMJ" localSheetId="4">#REF!</definedName>
    <definedName name="PocetMJ" localSheetId="5">#REF!</definedName>
    <definedName name="PocetMJ" localSheetId="6">#REF!</definedName>
    <definedName name="PocetMJ" localSheetId="0">#REF!</definedName>
    <definedName name="PocetMJ">#REF!</definedName>
    <definedName name="pokusAAAA" localSheetId="1">#REF!</definedName>
    <definedName name="pokusAAAA" localSheetId="4">#REF!</definedName>
    <definedName name="pokusAAAA" localSheetId="5">#REF!</definedName>
    <definedName name="pokusAAAA" localSheetId="6">#REF!</definedName>
    <definedName name="pokusAAAA">#REF!</definedName>
    <definedName name="pokusadres" localSheetId="1">#REF!</definedName>
    <definedName name="pokusadres" localSheetId="5">#REF!</definedName>
    <definedName name="pokusadres" localSheetId="6">#REF!</definedName>
    <definedName name="pokusadres">#REF!</definedName>
    <definedName name="položka_A1" localSheetId="1">#REF!</definedName>
    <definedName name="položka_A1" localSheetId="5">#REF!</definedName>
    <definedName name="položka_A1" localSheetId="6">#REF!</definedName>
    <definedName name="položka_A1">#REF!</definedName>
    <definedName name="položky" localSheetId="1">#REF!</definedName>
    <definedName name="položky" localSheetId="5">#REF!</definedName>
    <definedName name="položky" localSheetId="6">#REF!</definedName>
    <definedName name="položky">#REF!</definedName>
    <definedName name="pom_výp_zač" localSheetId="1">#REF!</definedName>
    <definedName name="pom_výp_zač" localSheetId="5">#REF!</definedName>
    <definedName name="pom_výp_zač" localSheetId="6">#REF!</definedName>
    <definedName name="pom_výp_zač">#REF!</definedName>
    <definedName name="pom_výpočty" localSheetId="1">#REF!</definedName>
    <definedName name="pom_výpočty" localSheetId="5">#REF!</definedName>
    <definedName name="pom_výpočty" localSheetId="6">#REF!</definedName>
    <definedName name="pom_výpočty">#REF!</definedName>
    <definedName name="powersock" localSheetId="4" hidden="1">{#N/A,#N/A,TRUE,"Krycí list"}</definedName>
    <definedName name="powersock" localSheetId="5" hidden="1">{#N/A,#N/A,TRUE,"Krycí list"}</definedName>
    <definedName name="powersock" localSheetId="6" hidden="1">{#N/A,#N/A,TRUE,"Krycí list"}</definedName>
    <definedName name="powersock" localSheetId="0" hidden="1">{#N/A,#N/A,TRUE,"Krycí list"}</definedName>
    <definedName name="powersock" hidden="1">{#N/A,#N/A,TRUE,"Krycí list"}</definedName>
    <definedName name="PowerSocket" localSheetId="4" hidden="1">{#N/A,#N/A,TRUE,"Krycí list"}</definedName>
    <definedName name="PowerSocket" localSheetId="5" hidden="1">{#N/A,#N/A,TRUE,"Krycí list"}</definedName>
    <definedName name="PowerSocket" localSheetId="6" hidden="1">{#N/A,#N/A,TRUE,"Krycí list"}</definedName>
    <definedName name="PowerSocket" localSheetId="0" hidden="1">{#N/A,#N/A,TRUE,"Krycí list"}</definedName>
    <definedName name="PowerSocket" hidden="1">{#N/A,#N/A,TRUE,"Krycí list"}</definedName>
    <definedName name="Poznamka" localSheetId="1">#REF!</definedName>
    <definedName name="Poznamka" localSheetId="5">#REF!</definedName>
    <definedName name="Poznamka" localSheetId="6">#REF!</definedName>
    <definedName name="Poznamka" localSheetId="0">#REF!</definedName>
    <definedName name="Poznamka">#REF!</definedName>
    <definedName name="poznámka" localSheetId="1">#REF!</definedName>
    <definedName name="poznámka" localSheetId="5">#REF!</definedName>
    <definedName name="poznámka" localSheetId="6">#REF!</definedName>
    <definedName name="poznámka">#REF!</definedName>
    <definedName name="prep_schem" localSheetId="1">#REF!</definedName>
    <definedName name="prep_schem" localSheetId="5">#REF!</definedName>
    <definedName name="prep_schem" localSheetId="6">#REF!</definedName>
    <definedName name="prep_schem">#REF!</definedName>
    <definedName name="Princ" localSheetId="1">#REF!</definedName>
    <definedName name="Princ" localSheetId="5">#REF!</definedName>
    <definedName name="Princ" localSheetId="6">#REF!</definedName>
    <definedName name="Princ">#REF!</definedName>
    <definedName name="Print_Area_Reset" localSheetId="1">OFFSET('1.1. Bytové a nebytové prostory'!Full_Print,0,0,'1.1. Bytové a nebytové prostory'!Last_Row)</definedName>
    <definedName name="Print_Area_Reset" localSheetId="4">OFFSET(Full_Print,0,0,'1.4. Všeobecné konstrukce'!Last_Row)</definedName>
    <definedName name="Print_Area_Reset" localSheetId="5">OFFSET('2.1. Bytové a nebytové prostory'!Full_Print,0,0,'2.1. Bytové a nebytové prostory'!Last_Row)</definedName>
    <definedName name="Print_Area_Reset" localSheetId="6">OFFSET('2.2. Všeobecné konstrukce'!Full_Print,0,0,'2.2. Všeobecné konstrukce'!Last_Row)</definedName>
    <definedName name="Print_Area_Reset" localSheetId="0">OFFSET(Full_Print,0,0,'KRYCÍ LIST'!Last_Row)</definedName>
    <definedName name="Print_Area_Reset">OFFSET(Full_Print,0,0,Last_Row)</definedName>
    <definedName name="Projektant" localSheetId="1">#REF!</definedName>
    <definedName name="Projektant" localSheetId="5">#REF!</definedName>
    <definedName name="Projektant" localSheetId="6">#REF!</definedName>
    <definedName name="Projektant" localSheetId="0">#REF!</definedName>
    <definedName name="Projektant">#REF!</definedName>
    <definedName name="PSV" localSheetId="1">#REF!</definedName>
    <definedName name="PSV" localSheetId="5">#REF!</definedName>
    <definedName name="PSV" localSheetId="6">#REF!</definedName>
    <definedName name="PSV" localSheetId="0">#REF!</definedName>
    <definedName name="PSV">#REF!</definedName>
    <definedName name="PSV0" localSheetId="1">#REF!</definedName>
    <definedName name="PSV0" localSheetId="4">#REF!</definedName>
    <definedName name="PSV0" localSheetId="5">#REF!</definedName>
    <definedName name="PSV0" localSheetId="6">#REF!</definedName>
    <definedName name="PSV0" localSheetId="0">#REF!</definedName>
    <definedName name="PSV0">#REF!</definedName>
    <definedName name="QQ" localSheetId="4" hidden="1">{#N/A,#N/A,TRUE,"Krycí list"}</definedName>
    <definedName name="QQ" localSheetId="5" hidden="1">{#N/A,#N/A,TRUE,"Krycí list"}</definedName>
    <definedName name="QQ" localSheetId="6" hidden="1">{#N/A,#N/A,TRUE,"Krycí list"}</definedName>
    <definedName name="QQ" localSheetId="0" hidden="1">{#N/A,#N/A,TRUE,"Krycí list"}</definedName>
    <definedName name="QQ" hidden="1">{#N/A,#N/A,TRUE,"Krycí list"}</definedName>
    <definedName name="QQQ" localSheetId="4" hidden="1">{#N/A,#N/A,TRUE,"Krycí list"}</definedName>
    <definedName name="QQQ" localSheetId="5" hidden="1">{#N/A,#N/A,TRUE,"Krycí list"}</definedName>
    <definedName name="QQQ" localSheetId="6" hidden="1">{#N/A,#N/A,TRUE,"Krycí list"}</definedName>
    <definedName name="QQQ" localSheetId="0" hidden="1">{#N/A,#N/A,TRUE,"Krycí list"}</definedName>
    <definedName name="QQQ" hidden="1">{#N/A,#N/A,TRUE,"Krycí list"}</definedName>
    <definedName name="rekapitulace" localSheetId="1">#REF!</definedName>
    <definedName name="rekapitulace" localSheetId="5">#REF!</definedName>
    <definedName name="rekapitulace" localSheetId="6">#REF!</definedName>
    <definedName name="rekapitulace">#REF!</definedName>
    <definedName name="rozp" localSheetId="4" hidden="1">{#N/A,#N/A,TRUE,"Krycí list"}</definedName>
    <definedName name="rozp" localSheetId="5" hidden="1">{#N/A,#N/A,TRUE,"Krycí list"}</definedName>
    <definedName name="rozp" localSheetId="6" hidden="1">{#N/A,#N/A,TRUE,"Krycí list"}</definedName>
    <definedName name="rozp" localSheetId="0" hidden="1">{#N/A,#N/A,TRUE,"Krycí list"}</definedName>
    <definedName name="rozp" hidden="1">{#N/A,#N/A,TRUE,"Krycí list"}</definedName>
    <definedName name="rozvržení_rozp" localSheetId="1">#REF!</definedName>
    <definedName name="rozvržení_rozp" localSheetId="5">#REF!</definedName>
    <definedName name="rozvržení_rozp" localSheetId="6">#REF!</definedName>
    <definedName name="rozvržení_rozp">#REF!</definedName>
    <definedName name="saboproud" localSheetId="4" hidden="1">{#N/A,#N/A,TRUE,"Krycí list"}</definedName>
    <definedName name="saboproud" localSheetId="5" hidden="1">{#N/A,#N/A,TRUE,"Krycí list"}</definedName>
    <definedName name="saboproud" localSheetId="6" hidden="1">{#N/A,#N/A,TRUE,"Krycí list"}</definedName>
    <definedName name="saboproud" localSheetId="0" hidden="1">{#N/A,#N/A,TRUE,"Krycí list"}</definedName>
    <definedName name="saboproud" hidden="1">{#N/A,#N/A,TRUE,"Krycí list"}</definedName>
    <definedName name="SazbaDPH1" localSheetId="1">#REF!</definedName>
    <definedName name="SazbaDPH1" localSheetId="4">#REF!</definedName>
    <definedName name="SazbaDPH1" localSheetId="5">#REF!</definedName>
    <definedName name="SazbaDPH1" localSheetId="6">#REF!</definedName>
    <definedName name="SazbaDPH1" localSheetId="0">'KRYCÍ LIST'!$D$17</definedName>
    <definedName name="SazbaDPH1">#REF!</definedName>
    <definedName name="SazbaDPH2" localSheetId="1">#REF!</definedName>
    <definedName name="SazbaDPH2" localSheetId="4">#REF!</definedName>
    <definedName name="SazbaDPH2" localSheetId="5">#REF!</definedName>
    <definedName name="SazbaDPH2" localSheetId="6">#REF!</definedName>
    <definedName name="SazbaDPH2" localSheetId="0">'KRYCÍ LIST'!$D$19</definedName>
    <definedName name="SazbaDPH2">#REF!</definedName>
    <definedName name="Sched_Pay" localSheetId="1">#REF!</definedName>
    <definedName name="Sched_Pay" localSheetId="4">#REF!</definedName>
    <definedName name="Sched_Pay" localSheetId="5">#REF!</definedName>
    <definedName name="Sched_Pay" localSheetId="6">#REF!</definedName>
    <definedName name="Sched_Pay">#REF!</definedName>
    <definedName name="Scheduled_Extra_Payments" localSheetId="1">#REF!</definedName>
    <definedName name="Scheduled_Extra_Payments" localSheetId="4">#REF!</definedName>
    <definedName name="Scheduled_Extra_Payments" localSheetId="5">#REF!</definedName>
    <definedName name="Scheduled_Extra_Payments" localSheetId="6">#REF!</definedName>
    <definedName name="Scheduled_Extra_Payments">#REF!</definedName>
    <definedName name="Scheduled_Interest_Rate" localSheetId="1">#REF!</definedName>
    <definedName name="Scheduled_Interest_Rate" localSheetId="5">#REF!</definedName>
    <definedName name="Scheduled_Interest_Rate" localSheetId="6">#REF!</definedName>
    <definedName name="Scheduled_Interest_Rate">#REF!</definedName>
    <definedName name="Scheduled_Monthly_Payment" localSheetId="1">#REF!</definedName>
    <definedName name="Scheduled_Monthly_Payment" localSheetId="5">#REF!</definedName>
    <definedName name="Scheduled_Monthly_Payment" localSheetId="6">#REF!</definedName>
    <definedName name="Scheduled_Monthly_Payment">#REF!</definedName>
    <definedName name="SloupecCC" localSheetId="1">#REF!</definedName>
    <definedName name="SloupecCC" localSheetId="5">#REF!</definedName>
    <definedName name="SloupecCC" localSheetId="6">#REF!</definedName>
    <definedName name="SloupecCC" localSheetId="0">#REF!</definedName>
    <definedName name="SloupecCC">#REF!</definedName>
    <definedName name="SloupecCisloPol" localSheetId="1">#REF!</definedName>
    <definedName name="SloupecCisloPol" localSheetId="5">#REF!</definedName>
    <definedName name="SloupecCisloPol" localSheetId="6">#REF!</definedName>
    <definedName name="SloupecCisloPol" localSheetId="0">#REF!</definedName>
    <definedName name="SloupecCisloPol">#REF!</definedName>
    <definedName name="SloupecJC" localSheetId="1">#REF!</definedName>
    <definedName name="SloupecJC" localSheetId="5">#REF!</definedName>
    <definedName name="SloupecJC" localSheetId="6">#REF!</definedName>
    <definedName name="SloupecJC" localSheetId="0">#REF!</definedName>
    <definedName name="SloupecJC">#REF!</definedName>
    <definedName name="SloupecMJ" localSheetId="1">#REF!</definedName>
    <definedName name="SloupecMJ" localSheetId="5">#REF!</definedName>
    <definedName name="SloupecMJ" localSheetId="6">#REF!</definedName>
    <definedName name="SloupecMJ" localSheetId="0">#REF!</definedName>
    <definedName name="SloupecMJ">#REF!</definedName>
    <definedName name="SloupecMnozstvi" localSheetId="1">#REF!</definedName>
    <definedName name="SloupecMnozstvi" localSheetId="5">#REF!</definedName>
    <definedName name="SloupecMnozstvi" localSheetId="6">#REF!</definedName>
    <definedName name="SloupecMnozstvi" localSheetId="0">#REF!</definedName>
    <definedName name="SloupecMnozstvi">#REF!</definedName>
    <definedName name="SloupecNazPol" localSheetId="1">#REF!</definedName>
    <definedName name="SloupecNazPol" localSheetId="5">#REF!</definedName>
    <definedName name="SloupecNazPol" localSheetId="6">#REF!</definedName>
    <definedName name="SloupecNazPol" localSheetId="0">#REF!</definedName>
    <definedName name="SloupecNazPol">#REF!</definedName>
    <definedName name="SloupecPC" localSheetId="1">#REF!</definedName>
    <definedName name="SloupecPC" localSheetId="5">#REF!</definedName>
    <definedName name="SloupecPC" localSheetId="6">#REF!</definedName>
    <definedName name="SloupecPC" localSheetId="0">#REF!</definedName>
    <definedName name="SloupecPC">#REF!</definedName>
    <definedName name="SoucetDilu" localSheetId="0">#REF!</definedName>
    <definedName name="soupis" localSheetId="4" hidden="1">{#N/A,#N/A,TRUE,"Krycí list"}</definedName>
    <definedName name="soupis" localSheetId="5" hidden="1">{#N/A,#N/A,TRUE,"Krycí list"}</definedName>
    <definedName name="soupis" localSheetId="6" hidden="1">{#N/A,#N/A,TRUE,"Krycí list"}</definedName>
    <definedName name="soupis" localSheetId="0" hidden="1">{#N/A,#N/A,TRUE,"Krycí list"}</definedName>
    <definedName name="soupis" hidden="1">{#N/A,#N/A,TRUE,"Krycí list"}</definedName>
    <definedName name="ssss" localSheetId="1">#REF!</definedName>
    <definedName name="ssss" localSheetId="5">#REF!</definedName>
    <definedName name="ssss" localSheetId="6">#REF!</definedName>
    <definedName name="ssss">#REF!</definedName>
    <definedName name="StavbaCelkem" localSheetId="0">'KRYCÍ LIST'!$H$36</definedName>
    <definedName name="subslevy" localSheetId="1">#REF!</definedName>
    <definedName name="subslevy" localSheetId="4">#REF!</definedName>
    <definedName name="subslevy" localSheetId="5">#REF!</definedName>
    <definedName name="subslevy" localSheetId="6">#REF!</definedName>
    <definedName name="subslevy">#REF!</definedName>
    <definedName name="sum_kapitoly" localSheetId="1">#REF!</definedName>
    <definedName name="sum_kapitoly" localSheetId="4">#REF!</definedName>
    <definedName name="sum_kapitoly" localSheetId="5">#REF!</definedName>
    <definedName name="sum_kapitoly" localSheetId="6">#REF!</definedName>
    <definedName name="sum_kapitoly">#REF!</definedName>
    <definedName name="summary" localSheetId="4" hidden="1">{#N/A,#N/A,TRUE,"Krycí list"}</definedName>
    <definedName name="summary" localSheetId="5" hidden="1">{#N/A,#N/A,TRUE,"Krycí list"}</definedName>
    <definedName name="summary" localSheetId="6" hidden="1">{#N/A,#N/A,TRUE,"Krycí list"}</definedName>
    <definedName name="summary" localSheetId="0" hidden="1">{#N/A,#N/A,TRUE,"Krycí list"}</definedName>
    <definedName name="summary" hidden="1">{#N/A,#N/A,TRUE,"Krycí list"}</definedName>
    <definedName name="sumpok" localSheetId="1">#REF!</definedName>
    <definedName name="sumpok" localSheetId="5">#REF!</definedName>
    <definedName name="sumpok" localSheetId="6">#REF!</definedName>
    <definedName name="sumpok">#REF!</definedName>
    <definedName name="Switchboard" localSheetId="4" hidden="1">{#N/A,#N/A,TRUE,"Krycí list"}</definedName>
    <definedName name="Switchboard" localSheetId="5" hidden="1">{#N/A,#N/A,TRUE,"Krycí list"}</definedName>
    <definedName name="Switchboard" localSheetId="6" hidden="1">{#N/A,#N/A,TRUE,"Krycí list"}</definedName>
    <definedName name="Switchboard" localSheetId="0" hidden="1">{#N/A,#N/A,TRUE,"Krycí list"}</definedName>
    <definedName name="Switchboard" hidden="1">{#N/A,#N/A,TRUE,"Krycí list"}</definedName>
    <definedName name="tab" localSheetId="1">#REF!</definedName>
    <definedName name="tab" localSheetId="5">#REF!</definedName>
    <definedName name="tab" localSheetId="6">#REF!</definedName>
    <definedName name="tab">#REF!</definedName>
    <definedName name="Total_Interest" localSheetId="1">#REF!</definedName>
    <definedName name="Total_Interest" localSheetId="5">#REF!</definedName>
    <definedName name="Total_Interest" localSheetId="6">#REF!</definedName>
    <definedName name="Total_Interest">#REF!</definedName>
    <definedName name="Total_Pay" localSheetId="1">#REF!</definedName>
    <definedName name="Total_Pay" localSheetId="5">#REF!</definedName>
    <definedName name="Total_Pay" localSheetId="6">#REF!</definedName>
    <definedName name="Total_Pay">#REF!</definedName>
    <definedName name="Total_Payment" localSheetId="1">SCHEDULED_PAYMENT+EXTRA_PAYMENT</definedName>
    <definedName name="Total_Payment" localSheetId="4">SCHEDULED_PAYMENT+EXTRA_PAYMENT</definedName>
    <definedName name="Total_Payment" localSheetId="5">SCHEDULED_PAYMENT+EXTRA_PAYMENT</definedName>
    <definedName name="Total_Payment" localSheetId="6">SCHEDULED_PAYMENT+EXTRA_PAYMENT</definedName>
    <definedName name="Total_Payment" localSheetId="0">SCHEDULED_PAYMENT+EXTRA_PAYMENT</definedName>
    <definedName name="Total_Payment">SCHEDULED_PAYMENT+EXTRA_PAYMENT</definedName>
    <definedName name="Typ" localSheetId="1">#REF!</definedName>
    <definedName name="Typ" localSheetId="4">#REF!</definedName>
    <definedName name="Typ" localSheetId="5">#REF!</definedName>
    <definedName name="Typ" localSheetId="6">#REF!</definedName>
    <definedName name="Typ" localSheetId="0">#REF!</definedName>
    <definedName name="Typ">#REF!</definedName>
    <definedName name="v" localSheetId="1">#REF!</definedName>
    <definedName name="v" localSheetId="4">#REF!</definedName>
    <definedName name="v" localSheetId="5">#REF!</definedName>
    <definedName name="v" localSheetId="6">#REF!</definedName>
    <definedName name="v">#REF!</definedName>
    <definedName name="Values_Entered" localSheetId="1">IF('1.1. Bytové a nebytové prostory'!Loan_Amount*'1.1. Bytové a nebytové prostory'!Interest_Rate*'1.1. Bytové a nebytové prostory'!Loan_Years*'1.1. Bytové a nebytové prostory'!Loan_Start&gt;0,1,0)</definedName>
    <definedName name="Values_Entered" localSheetId="4">IF(Loan_Amount*'1.4. Všeobecné konstrukce'!Interest_Rate*Loan_Years*Loan_Start&gt;0,1,0)</definedName>
    <definedName name="Values_Entered" localSheetId="5">IF('2.1. Bytové a nebytové prostory'!Loan_Amount*'2.1. Bytové a nebytové prostory'!Interest_Rate*'2.1. Bytové a nebytové prostory'!Loan_Years*'2.1. Bytové a nebytové prostory'!Loan_Start&gt;0,1,0)</definedName>
    <definedName name="Values_Entered" localSheetId="6">IF('2.2. Všeobecné konstrukce'!Loan_Amount*'2.2. Všeobecné konstrukce'!Interest_Rate*'2.2. Všeobecné konstrukce'!Loan_Years*'2.2. Všeobecné konstrukce'!Loan_Start&gt;0,1,0)</definedName>
    <definedName name="Values_Entered" localSheetId="0">IF(Loan_Amount*Interest_Rate*Loan_Years*Loan_Start&gt;0,1,0)</definedName>
    <definedName name="Values_Entered">IF(Loan_Amount*Interest_Rate*Loan_Years*Loan_Start&gt;0,1,0)</definedName>
    <definedName name="VIZA" localSheetId="4" hidden="1">{#N/A,#N/A,TRUE,"Krycí list"}</definedName>
    <definedName name="VIZA" localSheetId="5" hidden="1">{#N/A,#N/A,TRUE,"Krycí list"}</definedName>
    <definedName name="VIZA" localSheetId="6" hidden="1">{#N/A,#N/A,TRUE,"Krycí list"}</definedName>
    <definedName name="VIZA" localSheetId="0" hidden="1">{#N/A,#N/A,TRUE,"Krycí list"}</definedName>
    <definedName name="VIZA" hidden="1">{#N/A,#N/A,TRUE,"Krycí list"}</definedName>
    <definedName name="VIZA12" localSheetId="4" hidden="1">{#N/A,#N/A,TRUE,"Krycí list"}</definedName>
    <definedName name="VIZA12" localSheetId="5" hidden="1">{#N/A,#N/A,TRUE,"Krycí list"}</definedName>
    <definedName name="VIZA12" localSheetId="6" hidden="1">{#N/A,#N/A,TRUE,"Krycí list"}</definedName>
    <definedName name="VIZA12" localSheetId="0" hidden="1">{#N/A,#N/A,TRUE,"Krycí list"}</definedName>
    <definedName name="VIZA12" hidden="1">{#N/A,#N/A,TRUE,"Krycí list"}</definedName>
    <definedName name="VRN" localSheetId="1">#REF!</definedName>
    <definedName name="VRN" localSheetId="5">#REF!</definedName>
    <definedName name="VRN" localSheetId="6">#REF!</definedName>
    <definedName name="VRN" localSheetId="0">#REF!</definedName>
    <definedName name="VRN">#REF!</definedName>
    <definedName name="VRNKc" localSheetId="1">#REF!</definedName>
    <definedName name="VRNKc" localSheetId="5">#REF!</definedName>
    <definedName name="VRNKc" localSheetId="6">#REF!</definedName>
    <definedName name="VRNKc" localSheetId="0">#REF!</definedName>
    <definedName name="VRNKc">#REF!</definedName>
    <definedName name="VRNnazev" localSheetId="1">#REF!</definedName>
    <definedName name="VRNnazev" localSheetId="5">#REF!</definedName>
    <definedName name="VRNnazev" localSheetId="6">#REF!</definedName>
    <definedName name="VRNnazev" localSheetId="0">#REF!</definedName>
    <definedName name="VRNnazev">#REF!</definedName>
    <definedName name="VRNproc" localSheetId="1">#REF!</definedName>
    <definedName name="VRNproc" localSheetId="5">#REF!</definedName>
    <definedName name="VRNproc" localSheetId="6">#REF!</definedName>
    <definedName name="VRNproc" localSheetId="0">#REF!</definedName>
    <definedName name="VRNproc">#REF!</definedName>
    <definedName name="VRNzakl" localSheetId="1">#REF!</definedName>
    <definedName name="VRNzakl" localSheetId="5">#REF!</definedName>
    <definedName name="VRNzakl" localSheetId="6">#REF!</definedName>
    <definedName name="VRNzakl" localSheetId="0">#REF!</definedName>
    <definedName name="VRNzakl">#REF!</definedName>
    <definedName name="výpočty" localSheetId="1">#REF!</definedName>
    <definedName name="výpočty" localSheetId="5">#REF!</definedName>
    <definedName name="výpočty" localSheetId="6">#REF!</definedName>
    <definedName name="výpočty">#REF!</definedName>
    <definedName name="vystup" localSheetId="1">#REF!</definedName>
    <definedName name="vystup" localSheetId="5">#REF!</definedName>
    <definedName name="vystup" localSheetId="6">#REF!</definedName>
    <definedName name="vystup">#REF!</definedName>
    <definedName name="vzduchna" localSheetId="4" hidden="1">{#N/A,#N/A,TRUE,"Krycí list"}</definedName>
    <definedName name="vzduchna" localSheetId="5" hidden="1">{#N/A,#N/A,TRUE,"Krycí list"}</definedName>
    <definedName name="vzduchna" localSheetId="6" hidden="1">{#N/A,#N/A,TRUE,"Krycí list"}</definedName>
    <definedName name="vzduchna" localSheetId="0" hidden="1">{#N/A,#N/A,TRUE,"Krycí list"}</definedName>
    <definedName name="vzduchna" hidden="1">{#N/A,#N/A,TRUE,"Krycí list"}</definedName>
    <definedName name="Weak" localSheetId="4" hidden="1">{#N/A,#N/A,TRUE,"Krycí list"}</definedName>
    <definedName name="Weak" localSheetId="5" hidden="1">{#N/A,#N/A,TRUE,"Krycí list"}</definedName>
    <definedName name="Weak" localSheetId="6" hidden="1">{#N/A,#N/A,TRUE,"Krycí list"}</definedName>
    <definedName name="Weak" localSheetId="0" hidden="1">{#N/A,#N/A,TRUE,"Krycí list"}</definedName>
    <definedName name="Weak" hidden="1">{#N/A,#N/A,TRUE,"Krycí list"}</definedName>
    <definedName name="wrn.Kontrolní._.rozpočet." localSheetId="4" hidden="1">{#N/A,#N/A,TRUE,"Krycí list"}</definedName>
    <definedName name="wrn.Kontrolní._.rozpočet." localSheetId="5" hidden="1">{#N/A,#N/A,TRUE,"Krycí list"}</definedName>
    <definedName name="wrn.Kontrolní._.rozpočet." localSheetId="6" hidden="1">{#N/A,#N/A,TRUE,"Krycí list"}</definedName>
    <definedName name="wrn.Kontrolní._.rozpočet." localSheetId="0" hidden="1">{#N/A,#N/A,TRUE,"Krycí list"}</definedName>
    <definedName name="wrn.Kontrolní._.rozpočet." hidden="1">{#N/A,#N/A,TRUE,"Krycí list"}</definedName>
    <definedName name="wrn.Kontrolní._.rozpoeet." localSheetId="4" hidden="1">{#N/A,#N/A,TRUE,"Krycí list"}</definedName>
    <definedName name="wrn.Kontrolní._.rozpoeet." localSheetId="5" hidden="1">{#N/A,#N/A,TRUE,"Krycí list"}</definedName>
    <definedName name="wrn.Kontrolní._.rozpoeet." localSheetId="6" hidden="1">{#N/A,#N/A,TRUE,"Krycí list"}</definedName>
    <definedName name="wrn.Kontrolní._.rozpoeet." localSheetId="0" hidden="1">{#N/A,#N/A,TRUE,"Krycí list"}</definedName>
    <definedName name="wrn.Kontrolní._.rozpoeet." hidden="1">{#N/A,#N/A,TRUE,"Krycí list"}</definedName>
    <definedName name="zahrnsazby" localSheetId="1">#REF!</definedName>
    <definedName name="zahrnsazby" localSheetId="5">#REF!</definedName>
    <definedName name="zahrnsazby" localSheetId="6">#REF!</definedName>
    <definedName name="zahrnsazby">#REF!</definedName>
    <definedName name="zahrnslevy" localSheetId="1">#REF!</definedName>
    <definedName name="zahrnslevy" localSheetId="5">#REF!</definedName>
    <definedName name="zahrnslevy" localSheetId="6">#REF!</definedName>
    <definedName name="zahrnslevy">#REF!</definedName>
    <definedName name="Zakazka" localSheetId="1">#REF!</definedName>
    <definedName name="Zakazka" localSheetId="5">#REF!</definedName>
    <definedName name="Zakazka" localSheetId="6">#REF!</definedName>
    <definedName name="Zakazka" localSheetId="0">#REF!</definedName>
    <definedName name="Zakazka">#REF!</definedName>
    <definedName name="Zaklad22" localSheetId="1">#REF!</definedName>
    <definedName name="Zaklad22" localSheetId="5">#REF!</definedName>
    <definedName name="Zaklad22" localSheetId="6">#REF!</definedName>
    <definedName name="Zaklad22" localSheetId="0">#REF!</definedName>
    <definedName name="Zaklad22">#REF!</definedName>
    <definedName name="Zaklad5" localSheetId="1">#REF!</definedName>
    <definedName name="Zaklad5" localSheetId="5">#REF!</definedName>
    <definedName name="Zaklad5" localSheetId="6">#REF!</definedName>
    <definedName name="Zaklad5" localSheetId="0">#REF!</definedName>
    <definedName name="Zaklad5">#REF!</definedName>
    <definedName name="Zhotovitel" localSheetId="1">#REF!</definedName>
    <definedName name="Zhotovitel" localSheetId="4">#REF!</definedName>
    <definedName name="Zhotovitel" localSheetId="5">#REF!</definedName>
    <definedName name="Zhotovitel" localSheetId="6">#REF!</definedName>
    <definedName name="Zhotovitel" localSheetId="0">'KRYCÍ LIST'!$D$8</definedName>
    <definedName name="Zhotovitel">#REF!</definedName>
  </definedNames>
  <calcPr calcId="145621"/>
</workbook>
</file>

<file path=xl/sharedStrings.xml><?xml version="1.0" encoding="utf-8"?>
<sst xmlns="http://schemas.openxmlformats.org/spreadsheetml/2006/main" count="1589" uniqueCount="866">
  <si>
    <t>P.Č.</t>
  </si>
  <si>
    <t>KCN</t>
  </si>
  <si>
    <t>Kód položky</t>
  </si>
  <si>
    <t>Popis</t>
  </si>
  <si>
    <t>MJ</t>
  </si>
  <si>
    <t>Množství celkem</t>
  </si>
  <si>
    <t>Cena jednotková</t>
  </si>
  <si>
    <t>Cena celkem</t>
  </si>
  <si>
    <t>1</t>
  </si>
  <si>
    <t>2</t>
  </si>
  <si>
    <t>3</t>
  </si>
  <si>
    <t>4</t>
  </si>
  <si>
    <t>5</t>
  </si>
  <si>
    <t>6</t>
  </si>
  <si>
    <t>7</t>
  </si>
  <si>
    <t>HSV</t>
  </si>
  <si>
    <t>Práce a dodávky HSV</t>
  </si>
  <si>
    <t>m3</t>
  </si>
  <si>
    <t>m2</t>
  </si>
  <si>
    <t>t</t>
  </si>
  <si>
    <t>Svislé a kompletní konstrukce</t>
  </si>
  <si>
    <t>Úpravy povrchu, podlahy, osazení</t>
  </si>
  <si>
    <t>99</t>
  </si>
  <si>
    <t>Přesun hmot</t>
  </si>
  <si>
    <t>PSV</t>
  </si>
  <si>
    <t>Práce a dodávky PSV</t>
  </si>
  <si>
    <t>%</t>
  </si>
  <si>
    <t>Celkem</t>
  </si>
  <si>
    <t>CELKEM</t>
  </si>
  <si>
    <t>Poznámka:</t>
  </si>
  <si>
    <t>Jednotkové položky zahrnují vedlejší rozpočtové náklady, náklady na montáž, dopravu, apod. a předepsané zkoušky, revize, manipulační řády, zaškolení obsluhy, není-li uvedeno jinak.</t>
  </si>
  <si>
    <t>kus</t>
  </si>
  <si>
    <t>Stavba :</t>
  </si>
  <si>
    <t xml:space="preserve">Investor : </t>
  </si>
  <si>
    <t xml:space="preserve">Zhotovitel : </t>
  </si>
  <si>
    <t>Za zhotovitele :</t>
  </si>
  <si>
    <t>Za investora :</t>
  </si>
  <si>
    <t>_______________</t>
  </si>
  <si>
    <t>Rozpočtové náklady</t>
  </si>
  <si>
    <t>Základ pro DPH</t>
  </si>
  <si>
    <t xml:space="preserve">DPH </t>
  </si>
  <si>
    <t>Cena celkem za stavbu</t>
  </si>
  <si>
    <t>Rekapitulace stavebních objektů a provozních souborů</t>
  </si>
  <si>
    <t>Číslo a název objektu / provozního souboru</t>
  </si>
  <si>
    <t>DPH celkem</t>
  </si>
  <si>
    <t>Vedlejší rozpočtové a ostatní náklady</t>
  </si>
  <si>
    <t>Celkem za stavbu</t>
  </si>
  <si>
    <t>Vedlejší rozpočtové náklady, náklady na provoz a zařízení staveniště, apod. a přesuny hmot u PSV jsou zahrnuty v jednotkových cenách jednotlivých položek - není-li uvedeno jinak.</t>
  </si>
  <si>
    <t>Zhotovitel je povinen provést na svůj náklad a své nebezpečí veškeré práce a dodávky, které jsou v projektové dokumentaci obsaženy, bez ohledu na to, zda jsou  obsaženy v textové a nebo ve výkresové části, jakož i práce, které v dokumentaci sice obsaženy nejsou, ale které jsou nezbytné pro provedení díla a jeho řádné fungování. Je v zájmu zhotovitele jako odborné firmy se řádně seznámit s projektovou dokumentací a pečlivě ji překontroloval a uvažovat s tím, že investor nebude brát zřetel na požadavky a námitky zhotovitele vyplývající z vad, nedostatečného či chybného popisu díla v projektové dokumentaci.</t>
  </si>
  <si>
    <t>Např. dle §8, §9, §10 apod. vyhlášky č.230/2012 Sb., rozpočtových standardů apod.</t>
  </si>
  <si>
    <t>Architektonická kancelář Ing. arch. Jaroslav Chvátal</t>
  </si>
  <si>
    <t>Zemní práce</t>
  </si>
  <si>
    <t>kg</t>
  </si>
  <si>
    <t>Ostatní práce a dodávky</t>
  </si>
  <si>
    <t>Základy</t>
  </si>
  <si>
    <t>Kontrukce zámečnické</t>
  </si>
  <si>
    <t>622</t>
  </si>
  <si>
    <t>Izolace proti vodě, vlhkosti a plynům</t>
  </si>
  <si>
    <t>HRNČÍŘSKÁ 13, 15, 15A - VÝMĚNA OKEN A ZATEPLENÍ</t>
  </si>
  <si>
    <t>Statutární město Opava, Horní náměstí 69, Opava 746 26</t>
  </si>
  <si>
    <t>Stavba:   HRNČÍŘSKÁ 13, 15, 15A - VÝMĚNA OKEN A ZATEPLENÍ</t>
  </si>
  <si>
    <t>Investor:   Statutární město Opava, Horní náměstí 69, Opava 746 26</t>
  </si>
  <si>
    <t>Demontáž výkladců zapuštěných svařovaných</t>
  </si>
  <si>
    <t>Demontáž oken se zasklením</t>
  </si>
  <si>
    <t>Demontáž zárubní dveří odřezáním plochy přes 2,5 do 4,5 m2</t>
  </si>
  <si>
    <t>Vyvěšení nebo zavěšení kovových křídel oken do 1,5 m2</t>
  </si>
  <si>
    <t>" Vyvěšení nebo zavěšení kovových křídel – ostatní práce s případným uložením a opětovným zavěšením po provedení stavebních změn oken, plochy do 1,50 m2 "</t>
  </si>
  <si>
    <t>Vyvěšení nebo zavěšení kovových křídel dveří přes 2 m2</t>
  </si>
  <si>
    <t>" Vyvěšení nebo zavěšení kovových křídel – ostatní práce s případným uložením a opětovným zavěšením po provedení stavebních změn dveří, plochy přes 2 m2 "</t>
  </si>
  <si>
    <t>Demontáž rámu jednoduchých oken dřevěných do 2m2</t>
  </si>
  <si>
    <t>Konstrukce truhlářské</t>
  </si>
  <si>
    <t>Vyvěšení křídel dřevěných nebo plastových okenních přes 1,5 m2</t>
  </si>
  <si>
    <t>" Demontáž okenních konstrukcí k opětovnému použití vyvěšení křídel dřevěných nebo plastových okenních, plochy otvoru přes 1,5 m2 "</t>
  </si>
  <si>
    <t>76699901R</t>
  </si>
  <si>
    <t>" Okenní sestava, okna otevíravé a vyklápěcí. Šesti komorový profil z PVC, odstín bílý, vyztužení ocelovou výztuhou tl. 2mm. Trojsklo 4-14-4-14-4 plněno argonem. Celoobvodové kování s mikroventilací, ovládací prvky plastové, bílé. "</t>
  </si>
  <si>
    <t>76662201R</t>
  </si>
  <si>
    <t>Demontáž dřevěných dveří včetně odsekání zárubní</t>
  </si>
  <si>
    <t>76699902R</t>
  </si>
  <si>
    <t>76699903R</t>
  </si>
  <si>
    <t>76699904R</t>
  </si>
  <si>
    <t>" Okenní sestava, okna otevíravé a vyklápěcí. Šesti komorový profil z PVC, odstín bílý, vyztužení ocelovou výztuhou tl. 2mm. Práh dveří opatřen prahovou lištou s okapem na balkon. Trojsklo 4-14-4-14-4 plněno argonem. Celoobvodové kování s mikroventilací, ovládací prvky plastové, bílé, balkónové dveře okenní kování interiér klika - exteriér madlo. "</t>
  </si>
  <si>
    <t>76699906R</t>
  </si>
  <si>
    <t xml:space="preserve">" Okenní sestava, okna sklopné a vyklápěcí. Šesti komorový profil z PVC, odstín bílý, vyztužení ocelovou výztuhou tl. 2mm, v místě umístění ovládacího mechanismu vložen rozšiřovací profil. Izolační trojsklo - bezpečnostní prosklení proti vandalismu 6,8-14-4-14-4 plněno argonem, třída bezpečnostního prosklení 2PA. Celoobvodové kování s mikroventilací, ovládací prvky plastové bílé, otevírání nadvětlíku pomocí pružných táhel, ovládání pákovým mechanismem. </t>
  </si>
  <si>
    <t>76699907R</t>
  </si>
  <si>
    <t>" Okenní sestava, okna otevíravé a vyklápěcí. Pěti komorový profil z PVC, odstín bílý, vyztužení ocelovou výztuhou tl. 2mm. Dvojsklo drátosklo průhledné tl. 6mm-16mm-čiré sklo 4mm, plněno argonem. Celoobvodové kování s mikroventilací, ovládací prvky plastové, bílé. "</t>
  </si>
  <si>
    <t>76699908R</t>
  </si>
  <si>
    <t>76699909R</t>
  </si>
  <si>
    <t>76699910R</t>
  </si>
  <si>
    <t>76699911R</t>
  </si>
  <si>
    <t>76699921R</t>
  </si>
  <si>
    <t>76699922R</t>
  </si>
  <si>
    <t>76699923R</t>
  </si>
  <si>
    <t>" Včetně veškerých systémových prvků a příslušenství dle PD "</t>
  </si>
  <si>
    <t>76699924R</t>
  </si>
  <si>
    <t>76699925R</t>
  </si>
  <si>
    <t>76699931R</t>
  </si>
  <si>
    <t>" Vstupní dveře s pevným a sklopným nadsvětlíkem. Hliníkový profil s přerušeným tepelným mostem, tříkomorový. Bezpečnostní prosklení proti vandalismu 14-4-14-4, trosjklo, plněno argonem. Včetně kování.</t>
  </si>
  <si>
    <t>76699932R</t>
  </si>
  <si>
    <t>" Okenní sestava okno otevíravé. Lepený dřevěný eurohranol. Izolační trojsklo - bezpečnostní prosklení proti vandalismu 14-4-14-4, třída bezpečnostního zasklení 2PA, plněno argonem. Střední tabule skla neprůhledná matná. "</t>
  </si>
  <si>
    <t>76699933R</t>
  </si>
  <si>
    <t>76699934R</t>
  </si>
  <si>
    <t>" Dvoukřídlové dveře kazetové, plné, zateplené, ze 2/3 prosklené. Šesti komorový profil z PVC-U. Vyztužení ocelovou výztuhou. Zasklení - plné plochy, vložená tepelně izolační kazeta. Včetně kování. "</t>
  </si>
  <si>
    <t>76699935R</t>
  </si>
  <si>
    <t>" Jednokřídlové dveře kazetové, plné, zateplené, ze 2/3 prosklené. Šesti komorový profil z PVC-U. Vyztužení ocelovou výztuhou. Zasklení - plné plochy, vložená tepelně izolační kazeta. Včetně kování. "</t>
  </si>
  <si>
    <t>76699940R</t>
  </si>
  <si>
    <t>" Schody s plechovým sendvičovým víkem pro zabudování do stropu. Víko opatřeno brzdícím mechanismem proti prudkému otevření. Podhledová část lakovaná v bílé barvě. Požadavek na odolnost EW30 DP3. Montáž do tlustého stropu - nutno použít delší šrouby. "</t>
  </si>
  <si>
    <t>Čalounické úpravy</t>
  </si>
  <si>
    <t>" Včetně kotvících prvků, veškerého příslušenství a příslušenství dle PD "</t>
  </si>
  <si>
    <t>78699906R</t>
  </si>
  <si>
    <t>78699907R</t>
  </si>
  <si>
    <t>78699908R</t>
  </si>
  <si>
    <t>m</t>
  </si>
  <si>
    <t>D+M Stahovací schody 900x700mm - Specifikace dle výpisu prvků - O23</t>
  </si>
  <si>
    <t>D+M Dřevěná okenní sestava 1400x1470mm - Specifikace dle výpisu prvků - O19</t>
  </si>
  <si>
    <t>D+M Plastová okenní sestava okno 1500x1650mm balkonové dveře 750x2400mm - Specifikace dle výpisu prvků - O4</t>
  </si>
  <si>
    <t>D+M Plastová okenní sestava okno 1500x1650mm balkonové dveře 750x2400mm - Specifikace dle výpisu prvků - O3</t>
  </si>
  <si>
    <t>D+M Markýza roletová dl 3200mm - Specifikace dle výpisu prvků stínící techniky - S5</t>
  </si>
  <si>
    <t>D+M Markýza roletová dl 3800mm - Specifikace dle výpisu prvků stínící techniky - S6</t>
  </si>
  <si>
    <t>D+M Markýza roletová dl 6500mm - Specifikace dle výpisu prvků stínící techniky - S7</t>
  </si>
  <si>
    <t>Konstrukce klempířské</t>
  </si>
  <si>
    <t>Demontáž svodu k dalšímu použití</t>
  </si>
  <si>
    <t>Montáž kruhového svodu</t>
  </si>
  <si>
    <t>" Montáž stávajícího svodu DN 100, včetně objímek a kotvících prvků "</t>
  </si>
  <si>
    <t>svod kruhový Pz 100</t>
  </si>
  <si>
    <t>objímka svodu 100 Pz trn 200mm</t>
  </si>
  <si>
    <t>Montáž oplechování rovných parapetů rš do 400 mm</t>
  </si>
  <si>
    <t>Oplechování rovných parapetů mechanicky kotvené z Pz s povrchovou úpravou rš 330 mm</t>
  </si>
  <si>
    <t>Oplechování parapetů rovných mechanicky kotvené z Al plechu  rš 330 mm</t>
  </si>
  <si>
    <t>" Oplechování parapetů z hliníkového plechu rovných mechanicky kotvené, bez rohů rš 330 mm " 10*2,7+2*1,7+1,7</t>
  </si>
  <si>
    <t>" Montáž stávajícího kruhového kolene DN 100 "</t>
  </si>
  <si>
    <t>Montáž výtokového kolena kruhového svodu</t>
  </si>
  <si>
    <t>" Demontáž stávajícího svodu kruhového DN 100, včetně kolen a včetně objímek "</t>
  </si>
  <si>
    <t>koleno výtokové "V" 100 Pz</t>
  </si>
  <si>
    <t>Montáž oplechování rovné římsy rš do 670 mm</t>
  </si>
  <si>
    <t>" Montáž oplechování říms a ozdobných prvků rovných, bez rohů, rozvinuté šířky přes 400 do 670 mm "</t>
  </si>
  <si>
    <t>plech hladký Pz jakost DX51+Z275 tl 0,6mm tabule</t>
  </si>
  <si>
    <t>Montáž žlabu podokapního půlkulatého</t>
  </si>
  <si>
    <t>" Montáž žlabu podokapního půlkruhového žlabu DN 150 "</t>
  </si>
  <si>
    <t>žlab půlkruhový podokapní</t>
  </si>
  <si>
    <t>Montáž háku pro podokapní půlkulatý žlab</t>
  </si>
  <si>
    <t>" Montáž žlabu podokapního půlkruhového háku "</t>
  </si>
  <si>
    <t>hák žlabový</t>
  </si>
  <si>
    <t>Montáž čela pro podokapní půlkulatý žlab</t>
  </si>
  <si>
    <t>" Montáž žlabu podokapního půlkruhového čela "</t>
  </si>
  <si>
    <t>čelo půlkulatého žlabu</t>
  </si>
  <si>
    <t>Oplechování horních ploch a nadezdívek (atik) bez rohů z Pz plechu mechanicky kotvené rš 700 mm</t>
  </si>
  <si>
    <t>" Oplechování horních ploch zdí a nadezdívek (atik) z pozinkovaného plechu mechanicky kotvené rš 700 mm "</t>
  </si>
  <si>
    <t>Dilatační připojovací lišta z Pz s povrchovou úpravou včetně tmelení rš 100 mm</t>
  </si>
  <si>
    <t>" Oplechování návaznosti sedlové a pultové střechy "</t>
  </si>
  <si>
    <t>Oplechování římsy rovné mechanicky kotvené z Al plechu rš 400 mm</t>
  </si>
  <si>
    <t>" Oplechování balkónové desky "</t>
  </si>
  <si>
    <t>Oplechování horních ploch a nadezdívek (atik) bez rohů z Pz plechu mechanicky kotvené rš  přes 800mm</t>
  </si>
  <si>
    <t>" Oplechování horních ploch zdí a nadezdívek (atik) z pozinkovaného plechu mechanicky kotvené přes rš 800 mm "</t>
  </si>
  <si>
    <t>" Oplechování parapetů z pozinkovaného plechu s povrchovou úpravou rovných mechanicky kotvené, bez rohů rš 100 mm "</t>
  </si>
  <si>
    <t>Okapnice mechanicky kotvené z Pz s povrchovou úpravou rš 100 mm</t>
  </si>
  <si>
    <t>koleno výtokové "V" 125 Pz</t>
  </si>
  <si>
    <t>Lapač střešních splavenin z litiny DN 100</t>
  </si>
  <si>
    <t>" Lapače střešních splavenin litinové DN 100 "</t>
  </si>
  <si>
    <t>Potrubí litinové propojení potrubí DN 125</t>
  </si>
  <si>
    <t>" Opravy odpadního potrubí litinového  propojení dosavadního potrubí DN 125 "</t>
  </si>
  <si>
    <t>Demontáž drobných prvků na fasádě</t>
  </si>
  <si>
    <t>Demontáž větších fasádních prvků</t>
  </si>
  <si>
    <t>" Demontáž stávajících prvků na fasádě - 5ks hromosvod, 3ks krabice po hromosvodu, 1ks zastřešení portálového výtahu, 4ks skříňka portálového výtahu, 2ks osvětlení vstupu, 11ks okenní mříž, 1ks stříška nad vstupem, 1ks odfuk agregátu, 6ks reklamní poutač, 1ks plátěná markýza, 4ks ocelový držák na vlajku, 8ks ocelová trubka DN 100 "</t>
  </si>
  <si>
    <t>Zpětná montáž drobných prvků na fasádě</t>
  </si>
  <si>
    <t>Zpětná montáž větších fasádních prvků</t>
  </si>
  <si>
    <t>" Větrací plastová mřížka DN 100 použitelná v exteriéru z kvalitního UV stabilního materiálu "</t>
  </si>
  <si>
    <t>" Zvonkové tablo byty, 10 pozic "</t>
  </si>
  <si>
    <t>79099901R</t>
  </si>
  <si>
    <t>790</t>
  </si>
  <si>
    <t>79099902R</t>
  </si>
  <si>
    <t>79099903R</t>
  </si>
  <si>
    <t>79099904R</t>
  </si>
  <si>
    <t>79099905R</t>
  </si>
  <si>
    <t>79099906R</t>
  </si>
  <si>
    <t>79099907R</t>
  </si>
  <si>
    <t>" Větrací mřížka plastová odstín bílá, použitelná v exteriéru z kvalitního UV stabilního materiálu "</t>
  </si>
  <si>
    <t>79099908R</t>
  </si>
  <si>
    <t>D+M Větrací plastová mřížka DN100 - Specifikace ve výpisu prvků na fasádě - 11</t>
  </si>
  <si>
    <t>D+M Zvonkové tablo - Specifikace ve výpisu prvků na fasádě - 14</t>
  </si>
  <si>
    <t>D+M Větrací plastová mřížka 300x300mm - Specifikace ve výpisu prvků na fasádě - 26</t>
  </si>
  <si>
    <t>D+M Větrací plastová mřížka 200x200mm - Specifikace ve výpisu prvků na fasádě - 27</t>
  </si>
  <si>
    <t>" Demontáž stávajících prvků na fasádě - 3ks poštovní schránka, 2ks štítek vedení sítě, 1ks dřevěná mříž, 3ks informativní tabulky, 6ks zvonkového tabla, 12ks ocelová mřížka 370x240mm, 3ks teplotních čidel, 4ks zavěšena reklamní tabule, 1ks panoramatická kamera, 1ks plastová trubka větrací, 2ks ocelová trubka větrací, 1ks kryt otvoru 300x300mm, 24ks dvířek NN skříně "</t>
  </si>
  <si>
    <t>" Zpětná montáž prvků na fasádě - 3ks reklamní poutač na konzole, 4ks reklamní tabule, 1ks odfuk agregátu "</t>
  </si>
  <si>
    <t>79099910R</t>
  </si>
  <si>
    <t>" Rovná stříška s rameny a minerálním bezpečnostním sklem tl. 10mm, nosníky nerez "</t>
  </si>
  <si>
    <t>D+M Lehká stříška 2000x1000mm - Specifikace ve výpisu prvků na fasádě - 47</t>
  </si>
  <si>
    <t>78699909R</t>
  </si>
  <si>
    <t>786</t>
  </si>
  <si>
    <t>D+M Hliníková mřížka - Specifikace ve výpisu prvků na fasádě - 48</t>
  </si>
  <si>
    <t>" Fasádní hliníková mřížka 450x150mm, opatřena lamelami "</t>
  </si>
  <si>
    <t>Nátěry</t>
  </si>
  <si>
    <t>Odstranění nátěrů z klempířských konstrukcí obroušením</t>
  </si>
  <si>
    <t>Bezoplachové odrezivění klempířských konstrukcí před provedením nátěru</t>
  </si>
  <si>
    <t>Odmaštění klempířských konstrukcí vodou ředitelným odmašťovačem před provedením nátěru</t>
  </si>
  <si>
    <t>Základní jednonásobný akrylátový nátěr klempířských konstrukcí</t>
  </si>
  <si>
    <t>Zdravotně technické instalace</t>
  </si>
  <si>
    <t>96699901R</t>
  </si>
  <si>
    <t>Odstranění svislého dopravního značení</t>
  </si>
  <si>
    <t>" Odstranění stávající dopravní značky k opětovnému použití "</t>
  </si>
  <si>
    <t>96699902R</t>
  </si>
  <si>
    <t>Osazení svislého dopravního značení</t>
  </si>
  <si>
    <t>" Osazení dopravní značky do připravené betonové patky "</t>
  </si>
  <si>
    <t>Podsyp pod základové konstrukce se zhutněním z hrubého kameniva frakce 16 až 32 mm</t>
  </si>
  <si>
    <t>Základové patky z betonu tř. C 20/25</t>
  </si>
  <si>
    <t>Zřízení bednění základových patek</t>
  </si>
  <si>
    <t>Odstranění bednění základových patek</t>
  </si>
  <si>
    <t>76799901R</t>
  </si>
  <si>
    <t>76799902R</t>
  </si>
  <si>
    <t>" Prodloužení balkónové desky o 200mm ocelovými prvky, váha 120kg "</t>
  </si>
  <si>
    <t>Vodorovné konstrukce</t>
  </si>
  <si>
    <t>Zřízení bednění balkonových desek přímočarých včetně podpěrné konstrukce v do 4 m</t>
  </si>
  <si>
    <t>Odstranění bednění balkonových desek přímočarých včetně podpěrné konstrukce v do 4 m</t>
  </si>
  <si>
    <t>Příplatek ke zřízení bednění balkonových desek za podpěrnou konstrukci přes 4 do 6 m</t>
  </si>
  <si>
    <t>Příplatek k odstranění bednění balkonových desek za podpěrnou konstrukci přes 4 do 6 m</t>
  </si>
  <si>
    <t>Stropy deskové ze ŽB tř. C 20/25</t>
  </si>
  <si>
    <t>D+M Balkonové zábradlí z ocelových profilů - Specifikace dle výpisu zámečnických výrobků - Z1</t>
  </si>
  <si>
    <t>41199901R</t>
  </si>
  <si>
    <t>Překlad nad okna - Specifikace dle výpisu zámečnických výrobků - Z3</t>
  </si>
  <si>
    <t>Prodloužení balkonové desky ocelovými prvky - Specifikace dle výpisu zámečnických výrobků - Z2</t>
  </si>
  <si>
    <t>" Ocelový překlad tvořený 2x L profilem 65/100 tl. 7mm dl 2,1m a 3x pásovinou tl. 7mm dl 425mm "</t>
  </si>
  <si>
    <t>41199902R</t>
  </si>
  <si>
    <t>D+M Rošt anglického dvorku 520x1320mm - Specifikace dle výpisu zámečnických výrobků - Z4</t>
  </si>
  <si>
    <t>76799903R</t>
  </si>
  <si>
    <t>D+M Rošt anglického dvorku 520x1820mm - Specifikace dle výpisu zámečnických výrobků - Z5</t>
  </si>
  <si>
    <t>76799904R</t>
  </si>
  <si>
    <t>D+M Pororošt 500x1300mm - Specifikace dle výpisu zámečnických výrobků - Z6</t>
  </si>
  <si>
    <t>" Ocelový pozinkovaný pororošt, protiskluzný, žárově pozinkovaný, rozmět 500x1300mm tl 50mm "</t>
  </si>
  <si>
    <t>76799905R</t>
  </si>
  <si>
    <t>D+M Pororošt 500x1800mm - Specifikace dle výpisu zámečnických výrobků - Z7</t>
  </si>
  <si>
    <t>" Ocelový pozinkovaný pororošt, protiskluzný, žárově pozinkovaný, rozmět 500x1800mm tl 50mm "</t>
  </si>
  <si>
    <t>76799906R</t>
  </si>
  <si>
    <t>D+M Rošt z tahokovu 500x1300mm - Specifikace dle výpisu zámečnických výrobků - Z8</t>
  </si>
  <si>
    <t>" Ocelový rošt z tahokovu, protiskluzný, žárově pozinkovaný, rozmět 500x1300mm tl 50mm "</t>
  </si>
  <si>
    <t>76799907R</t>
  </si>
  <si>
    <t>D+M Rošt z tahokovu 500x1800mm - Specifikace dle výpisu zámečnických výrobků - Z9</t>
  </si>
  <si>
    <t>" Ocelový rošt z tahokovu, protiskluzný, žárově pozinkovaný, rozmět 500x1800mm tl 50mm "</t>
  </si>
  <si>
    <t>76799908R</t>
  </si>
  <si>
    <t>D+M Rošt anglického dvorku 670x1320mm - Specifikace dle výpisu zámečnických výrobků - Z10</t>
  </si>
  <si>
    <t>" Ocelový rošt na prefa anglický dvorek, rám uložen na anglický dvorek a podbetonován, povrchová úprava - žárově pozinkován. Ocelový rošt tvořen 3x L 50/50 tl. 5mm dl 1,32m, 2x L 50/50 tl. 5mm dl 0,52m a 6x kotvícími pracnami 5/50 dl 0,2m "</t>
  </si>
  <si>
    <t>" Ocelový rošt na prefa anglický dvorek, rám uložen na anglický dvorek a podbetonován, povrchová úprava - žárově pozinkován. Ocelový rošt tvořen 3x L 50/50 tl. 5mm dl 1,82m, 4x L 50/50 tl. 5mm dl 0,52m a 10x kotvícími pracnami 5/50 dl 0,2m "</t>
  </si>
  <si>
    <t>" Ocelový rošt na prefa anglický dvorek, rám uložen na anglický dvorek a podbetonován, povrchová úprava - žárově pozinkován. Ocelový rošt tvořen 3x L 50/50 tl. 5mm dl 1,32m, 2x L 50/50 tl. 5mm dl 0,67m a 6x kotvícími pracnami 5/50 dl 0,2m "</t>
  </si>
  <si>
    <t>76799909R</t>
  </si>
  <si>
    <t>D+M Rošt z tahokovu 650x1300mm - Specifikace dle výpisu zámečnických výrobků - Z11</t>
  </si>
  <si>
    <t>" Ocelový rošt z tahokovu, protiskluzný, žárově pozinkovaný, rozmět 650x1300mm tl 50mm "</t>
  </si>
  <si>
    <t>76799910R</t>
  </si>
  <si>
    <t>D+M Dvířka ve fasádě 600x800mm - Specifikace dle výpisu zámečnických výrobků - Z12</t>
  </si>
  <si>
    <t>" Dvířka skříně NN přípojky, skříňka nastavena z L 150/100/10mm, kotveno do obvodové stěny pomocí chemických kotev. Osazena nová uzamykatelná nerezová jednokřídlová dvířka, ocelová konstrukce žárově pozinkovaná, opatřeno kováním. 2x L 150/100 tl 10mm dl 0,8m, 2xL 150/100 tl 10mm dl 0,6m "</t>
  </si>
  <si>
    <t>76799911R</t>
  </si>
  <si>
    <t>D+M Dvířka ve fasádě 650x950mm - Specifikace dle výpisu zámečnických výrobků - Z13</t>
  </si>
  <si>
    <t>" Dvířka skříně NN přípojky, skříňka nastavena z L 150/100/10mm, kotveno do obvodové stěny pomocí chemických kotev. Osazena nová uzamykatelná nerezová jednokřídlová dvířka, ocelová konstrukce žárově pozinkovaná, opatřeno kováním. 2x L 150/100 tl 10mm dl 0,65m, 2xL 150/100 tl 10mm dl 0,95m "</t>
  </si>
  <si>
    <t>76799912R</t>
  </si>
  <si>
    <t>D+M Rošt z tahokovu 650x650mm - Specifikace dle výpisu zámečnických výrobků - Z14</t>
  </si>
  <si>
    <t>" Ocelový rošt z tahokovu, protiskluzný, žárově pozinkovaný, rozmět 650x650mm tl 50mm "</t>
  </si>
  <si>
    <t>76799913R</t>
  </si>
  <si>
    <t>D+M Pororošt 650x650mm - Specifikace dle výpisu zámečnických výrobků - Z15</t>
  </si>
  <si>
    <t>" Ocelový pozinkovaný pororošt, protiskluzný, žárově pozinkovaný, rozmět 650x650mm tl 50mm "</t>
  </si>
  <si>
    <t>Rozebrání dlažeb z mozaiky komunikací pro pěší ručně</t>
  </si>
  <si>
    <t>Frézování živičného krytu tl 100 mm pruh š 2 m pl do 1000 m2 bez překážek v trase</t>
  </si>
  <si>
    <t>Odstranění podkladu z kameniva drceného tl 200 mm ručně</t>
  </si>
  <si>
    <t>" Odstranění podkladů nebo krytů ručně s přemístěním hmot na skládku na vzdálenost do 3 m nebo s naložením na dopravní prostředek z kameniva hrubého drceného, o tl. vrstvy přes 100 do 200 mm "</t>
  </si>
  <si>
    <t>Hloubení jam nezapažených v hornině tř. 3 objemu do 1000 m3</t>
  </si>
  <si>
    <t>Zřízení příložného pažení stěn výkopu hl do 4 m</t>
  </si>
  <si>
    <t>Odstranění příložného pažení stěn hl do 4 m</t>
  </si>
  <si>
    <t>Zřízení rozepření stěn při pažení příložném hl do 4 m</t>
  </si>
  <si>
    <t>Odstranění rozepření stěn při pažení příložném hl do 4 m</t>
  </si>
  <si>
    <t>Zhutnění podloží z hornin soudržných do 92% PS nebo nesoudržných sypkých I(d) do 0,8</t>
  </si>
  <si>
    <t>Základové desky ze ŽB se zvýšenými nároky na prostředí tř. C 25/30</t>
  </si>
  <si>
    <t>Zřízení bednění základových desek</t>
  </si>
  <si>
    <t>Odstranění bednění základových desek</t>
  </si>
  <si>
    <t>Výztuž základových desek svařovanými sítěmi Kari</t>
  </si>
  <si>
    <t>Konstrukce prosvětlovací</t>
  </si>
  <si>
    <t>Osazení sklepních světlíků (anglických dvorků) hloubky přes 1,0 m, šířky do 1,5 m</t>
  </si>
  <si>
    <t>" Osazení sklepních světlíků (anglických dvorků) včetně osazení roštu, osazení odvodňovacího prvku a osazení pojistky (proti vloupání ) hloubky přes 1,0 m, šířky přes 1,0 do 1,5 m "</t>
  </si>
  <si>
    <t>56201R</t>
  </si>
  <si>
    <t>Demontáž zábradlí rovného rozebíratelného hmotnosti 1m zábradlí do 20 kg</t>
  </si>
  <si>
    <t>" Demontáž zábradlí rovného rozebíratelný spoj hmotnosti 1 m zábradlí do 20 kg "</t>
  </si>
  <si>
    <t>Podlahy z dlaždic</t>
  </si>
  <si>
    <t>Demontáž podlah z dlaždic keramických lepených</t>
  </si>
  <si>
    <t>" Demontáž podlah z dlaždic keramických  lepených "</t>
  </si>
  <si>
    <t>Odsekání  tenkovrstvé omítky odsekáním v rozsahu do 100%</t>
  </si>
  <si>
    <t>" Odstranění tenkovrstvých omítek nebo štuku tloušťky přes 2 mm odsekáním, rozsahu přes 50 do 100% "</t>
  </si>
  <si>
    <t>621</t>
  </si>
  <si>
    <t>Cementová omítka hrubá jednovrstvá zatřená vnějších povrchů nanášená ručně</t>
  </si>
  <si>
    <t>Cementový postřik vnějších ploch nanášený celoplošně ručně</t>
  </si>
  <si>
    <t>Provedení izolace proti zemní vlhkosti vodorovné za studena 2x nátěr tekutou elastickou hydroizolací</t>
  </si>
  <si>
    <t>" Provedení izolace proti zemní vlhkosti natěradly a tmely za studena  na ploše vodorovné V dvojnásobným nátěrem tekutou elastickou hydroizolací "</t>
  </si>
  <si>
    <t>hmota nátěrová hydroizolační elastická na beton nebo omítku</t>
  </si>
  <si>
    <t>Montáž podlah keramických režných hladkých lepených flexibilním lepidlem do 25 ks/m2</t>
  </si>
  <si>
    <t>" Montáž podlah z dlaždic keramických  lepených flexibilním lepidlem režných nebo glazovaných hladkých přes 22 do 25 ks/ m2 "</t>
  </si>
  <si>
    <t>dlaždice keramické slinuté neglazované mrazuvzdorné přes 19 do 25 ks/m2</t>
  </si>
  <si>
    <t>Montáž soklíků z dlaždic keramických rovných flexibilní lepidlo v do 120 mm</t>
  </si>
  <si>
    <t>" Montáž soklíků z dlaždic keramických  lepených flexibilním lepidlem rovných výšky přes 90 do 120 mm "</t>
  </si>
  <si>
    <t>sokl - podlahy 600 x 95mm</t>
  </si>
  <si>
    <t>Izolace tepelné</t>
  </si>
  <si>
    <t>71399901R</t>
  </si>
  <si>
    <t>D+M Doplňující skladba ploché střechy - Specifikace dle PD</t>
  </si>
  <si>
    <t>" Skladba: "</t>
  </si>
  <si>
    <t>" - sklovláknitá separační netkaná textilie "</t>
  </si>
  <si>
    <t>" - PVC-P folie s výztužnou vložkou PES - tl. 1,5mm "</t>
  </si>
  <si>
    <t>" - pás z SBS modifikovaného asfaltu s vloženou skelnou tkaninou "</t>
  </si>
  <si>
    <t>" - asfaltová penetrace "</t>
  </si>
  <si>
    <t>" Cena za celou skladbu, včetně veškerého příslušenství, kotvících prvků a provádění nároží a detailů "</t>
  </si>
  <si>
    <t>Odstranění izolace proti zemní vlhkosti vodorovné</t>
  </si>
  <si>
    <t>" Odstranění izolace proti zemní vlhkosti  na ploše vodorovné V "</t>
  </si>
  <si>
    <t>Bourání podkladů pod dlažby nebo mazanin škvárobetonových tl přes 100 mm pl přes 4 m2</t>
  </si>
  <si>
    <t>" Odstranění stávající skladby ploché střechy " 18,9*0,4</t>
  </si>
  <si>
    <t>Zásyp jam, šachet rýh nebo kolem objektů sypaninou se zhutněním</t>
  </si>
  <si>
    <t>Svislé přemístění výkopku z horniny tř. 1 až 4 hl výkopu do 2,5 m</t>
  </si>
  <si>
    <t>" Svislé přemístění výkopku  bez naložení do dopravní nádoby avšak s vyprázdněním dopravní nádoby na hromadu nebo do dopravního prostředku z horniny tř. 1 až 4, při hloubce výkopu přes 1 do 2,5 m "</t>
  </si>
  <si>
    <t>Uložení sypaniny do násypů nezhutněných</t>
  </si>
  <si>
    <t>" Uložení sypaniny do násypů  s rozprostřením sypaniny ve vrstvách a s hrubým urovnáním nezhutněných z jakýchkoliv hornin "</t>
  </si>
  <si>
    <t>97899901R</t>
  </si>
  <si>
    <t>Náklady spojené s odvozem a uložením sypaniny</t>
  </si>
  <si>
    <t>" V položce zahrnuto naložení, odvoz sypaniny, složení a rozprostření sypaniny, hrubé terénní úpravy, likvidace v souladu se zákonem č. 185/2001 Sb., o odpadech, dle technologie a místa určené zhotovitelem, včetně poplatků za uložení sypaniny. "</t>
  </si>
  <si>
    <t>Vyspravení celoplošné cementovou maltou vnějších stěn</t>
  </si>
  <si>
    <t>" Vyspravení stávajících omítek vnějších stěn a balkonových desek cementovou maltou "</t>
  </si>
  <si>
    <t>Očištění vnějších ploch otryskáním sušeným křemičitým pískem</t>
  </si>
  <si>
    <t>Montáž izolace tepelné vrchem stropů volně kladenými rohožemi, pásy, dílci, deskami</t>
  </si>
  <si>
    <t>Přesun hmot pro budovy zděné v do 12 m</t>
  </si>
  <si>
    <t>lak asfaltový černý</t>
  </si>
  <si>
    <t>Provedení izolace proti zemní vlhkosti pásy přilepením</t>
  </si>
  <si>
    <t>" Provedení izolace proti zemní vlhkosti oxidovanými asfaltovými pásy s netkanou skelnou rohoží tl 3,5mm přilepením "</t>
  </si>
  <si>
    <t>pás těžký asfaltovaný pískovaný tl. 3,5mm,  vložka skelná rohož a Al fólie, krycí vrstva oxidovaný asfalt</t>
  </si>
  <si>
    <t>Provedení izolace proti zemní vlhkosti pásy na sucho svislé AIP nebo tkaninou</t>
  </si>
  <si>
    <t>" Provedení izolace proti zemní vlhkosti pásy na sucho  AIP nebo tkaniny na ploše svislé S "</t>
  </si>
  <si>
    <t>fólie hydroakumulační nopová tl 0,8mm</t>
  </si>
  <si>
    <t>" Provedení izolace proti povrchové a podpovrchové tlakové vodě ostatní  na ploše svislé S z nopové fólie a separační netkané geotextilie "</t>
  </si>
  <si>
    <t>Provedení izolace proti tlakové vodě svislé z nopové folie a separační geotextilie</t>
  </si>
  <si>
    <t>geotextilie netkaná 300g/m2</t>
  </si>
  <si>
    <t>" Omítka tenkovrstvá minerální vnějších ploch probarvená, včetně penetrace podkladu zrnitá, tloušťky 1,5 mm stěn "</t>
  </si>
  <si>
    <t>Tenkovrstvá minerální zrnitá omítka CERAMITZ tl. 1,5 mm včetně penetrace vnějších stěn</t>
  </si>
  <si>
    <t>" Očištění zateplovaných a opravovaných povrchů, včetně vyškrábání spár 10-20mm "</t>
  </si>
  <si>
    <t>" Spojovací kontaktní můstek "</t>
  </si>
  <si>
    <t>622381011R</t>
  </si>
  <si>
    <t>Oprava cementové škrábané omítky vnějších stěn v rozsahu do 30%</t>
  </si>
  <si>
    <t>" Omítka cementová vnějších ploch  nanášená ručně jednovrstvá, tloušťky do 15 mm hrubá zatřená. Vyspravení balkonových desek a opravovaných povrchů "</t>
  </si>
  <si>
    <t>20</t>
  </si>
  <si>
    <t>311</t>
  </si>
  <si>
    <t>Zdivo nosné z cihel dl 250 mm  P15 na MVC</t>
  </si>
  <si>
    <t>" Zdivo z cihel pálených nosné z cihel plných dl. 250 mm P 15 na maltu MVC "</t>
  </si>
  <si>
    <t>Zdivo z pórobetonových tvárnic hladkých přes P2 do P4 přes 450 do 600 kg/m3 na tenkovrstvou maltu tl 200 mm</t>
  </si>
  <si>
    <t>" Zdivo z pórobetonových tvárnic na tenké maltové lože, tl. zdiva 200 mm pevnost tvárnic přes P2 do P4, objemová hmotnost přes 450 do 600 kg/m3 hladkých "</t>
  </si>
  <si>
    <t>" Zazdívky oken a dveří "</t>
  </si>
  <si>
    <t>" Dozdívky oken, parapetů "</t>
  </si>
  <si>
    <t>Vápenocementová omítka hladká jednovrstvá vnitřních stěn nanášená ručně</t>
  </si>
  <si>
    <t>" Omítka vápenocementová vnitřních ploch  nanášená ručně jednovrstvá, tloušťky do 10 mm hladká svislých konstrukcí stěn "</t>
  </si>
  <si>
    <t>Montáž lešení řadového trubkového těžkého s podlahami zatížení do 300 kg/m2 š do 1,5 m v do 20 m</t>
  </si>
  <si>
    <t>Montáž ochranné sítě z textilie z umělých vláken</t>
  </si>
  <si>
    <t>" Montáž ochranné sítě  zavěšené na konstrukci lešení z textilie z umělých vláken "</t>
  </si>
  <si>
    <t>Demontáž lešení řadového trubkového těžkého s podlahami zatížení do 300 kg/m2 š do 1,5 m v do 20 m</t>
  </si>
  <si>
    <t>941</t>
  </si>
  <si>
    <t>Demontáž ochranné sítě z textilie z umělých vláken</t>
  </si>
  <si>
    <t>Demontáž záchytné stříšky š do 2 m</t>
  </si>
  <si>
    <t>Montáž záchytné stříšky š do 2 m</t>
  </si>
  <si>
    <t>" Montáž záchytné stříšky  zřizované současně s lehkým nebo těžkým lešením, šířky přes 1,5 do 2,0 m "</t>
  </si>
  <si>
    <t>Vyčištění budov bytové a občanské výstavby při výšce podlaží do 4 m</t>
  </si>
  <si>
    <t>952</t>
  </si>
  <si>
    <t>" Vyčištění budov nebo objektů před předáním do užívání  budov bytové nebo občanské výstavby, světlé výšky podlaží do 4 m "</t>
  </si>
  <si>
    <t>Vybourání částí říms z prostého betonu vyložených do 250 mm tl do 150 mm</t>
  </si>
  <si>
    <t>" Odstranění vrstev římsy na betonovou konzolu "</t>
  </si>
  <si>
    <t>Bourání schodišťových stupňů betonových zhotovených na místě</t>
  </si>
  <si>
    <t>" Bourání schodišťových stupňů betonových  zhotovených na místě "</t>
  </si>
  <si>
    <t>999711R</t>
  </si>
  <si>
    <t>Stavební práce a dodávky spojené s provedením funkčního celku 711</t>
  </si>
  <si>
    <t xml:space="preserve">" Zednická výpomoc, doplňkové práce, kompletace, zřízení prostupů, zapravení prostupů, apod." </t>
  </si>
  <si>
    <t>" Montáž tepelné izolace stropů rohožemi, pásy, dílci, deskami, bloky (izolační materiál ve specifikaci) vrchem bez překrytí lepenkou kladenými volně, včetně zakrytí difuzní folií "</t>
  </si>
  <si>
    <t>prefabrikovaný anglický dvorek z vodonepropustného betonu d 1500mm š 625mm v 1300mm</t>
  </si>
  <si>
    <t>prefabrikovaný anglický dvorek z vodonepropustného betonu d 2000mm š 625mm v 1300mm</t>
  </si>
  <si>
    <t>prefabrikovaný anglický dvorek z vodonepropustného betonu d 1500mm š 770mm v 1300mm</t>
  </si>
  <si>
    <t>prefabrikovaný anglický dvorek z vodonepropustného betonu d 2000mm š 770mm v 1300mm</t>
  </si>
  <si>
    <t>Přesun hmot procentní pro konstrukce sklobetonové v objektech v do 12 m</t>
  </si>
  <si>
    <t>Osazení sklepních světlíků (anglických dvorků) hloubky přes 1,0 m, šířky přes 1,5 m</t>
  </si>
  <si>
    <t>" Osazení sklepních světlíků (anglických dvorků) včetně osazení roštu, osazení odvodňovacího prvku a osazení pojistky (proti vloupání ) hloubky přes 1,0 m, šířky přes 1,5 m "</t>
  </si>
  <si>
    <t>Konstrukce tesařské</t>
  </si>
  <si>
    <t>7629901R</t>
  </si>
  <si>
    <t>D+M Obslužná půdní lávka dl 55,7m - Specifikace dle PD</t>
  </si>
  <si>
    <t>" Obslužná lávka z hranolů a podlážkou z OSB desek "</t>
  </si>
  <si>
    <t>" Včetně spojovacích prvků a veškerého příslušenství "</t>
  </si>
  <si>
    <t>999761R</t>
  </si>
  <si>
    <t>Stavební práce a dodávky spojené s provedením funkčního celku 761</t>
  </si>
  <si>
    <t>Přesun hmot procentní pro kce tesařské v objektech v do 12 m</t>
  </si>
  <si>
    <t>999762R</t>
  </si>
  <si>
    <t>Stavební práce a dodávky spojené s provedením funkčního celku 762</t>
  </si>
  <si>
    <t>Montáž izolace tepelné těles plocha rovná 1x rohož</t>
  </si>
  <si>
    <t>" Tepelná izolace dvířek skříní HUP a přípojek NN "</t>
  </si>
  <si>
    <t>rohož lamelová jednostranně nalepená na hliníkové folii tl.40 mm</t>
  </si>
  <si>
    <t>Přesun hmot procentní pro izolace tepelné v objektech v do 12 m</t>
  </si>
  <si>
    <t>999713R</t>
  </si>
  <si>
    <t>Stavební práce a dodávky spojené s provedením funkčního celku 713</t>
  </si>
  <si>
    <t>Přisekání rovných ostění v cihelném zdivu na MV nebo MVC</t>
  </si>
  <si>
    <t>" Přisekání (špicování) plošné nebo rovných ostění zdiva z cihel pálených  rovných ostění, bez odstupu, po hrubém vybourání otvorů, na maltu vápennou nebo vápenocementovou "</t>
  </si>
  <si>
    <t>Bourání zdiva z cihel pálených nebo vápenopískových na MC přes 1 m3</t>
  </si>
  <si>
    <t>" Bourání zdiva nadzákladového z cihel nebo tvárnic  z cihel pálených nebo vápenopískových, na maltu cementovou, objemu přes 1 m3 "</t>
  </si>
  <si>
    <t>" Hloubení nezapažených jam a zářezů s urovnáním dna do předepsaného profilu a spádu v hornině tř. 3 přes 100 do 1 000 m3 "</t>
  </si>
  <si>
    <t>" Frézování živičného podkladu nebo krytu  s naložením na dopravní prostředek bez překážek v trase pruhu šířky přes 1 m do 2 m, tloušťky vrstvy 100 mm "</t>
  </si>
  <si>
    <t>" Rozebrání dlažeb komunikací pro pěší s přemístěním hmot na skládku na vzdálenost do 3 m nebo s naložením na dopravní prostředek s ložem z kameniva nebo živice a s jakoukoliv výplní spár ručně z mozaiky "</t>
  </si>
  <si>
    <t>" Zásyp sypaninou z jakékoliv horniny  s uložením výkopku ve vrstvách se zhutněním jam, šachet, rýh nebo kolem objektů v těchto vykopávkách "</t>
  </si>
  <si>
    <t>" Zhutnění podloží z hornin soudružných do 92 % PS a nesoudržných sypkých relativní ulehlosti I(d) do 0,8 "</t>
  </si>
  <si>
    <t>" Podsyp pod základovou patku dopravního značení "</t>
  </si>
  <si>
    <t>" Základy z betonu železového (bez výztuže) desky z betonu se zvýšenými nároky na prostředí tř. C 25/30 "</t>
  </si>
  <si>
    <t>" Výztuž základů desek ze svařovaných sítí z drátů typu KARI "</t>
  </si>
  <si>
    <t>" Základy z betonu prostého patky a bloky z betonu kamenem neprokládaného tř. C 20/25 "</t>
  </si>
  <si>
    <t>" Bednění balkonových desek včetně podpěrné konstrukce Příplatek k cenám za podpěrnou konstrukci o výšce přes 4 do 6 m zřízení "</t>
  </si>
  <si>
    <t>" Bednění balkonových desek včetně podpěrné konstrukce výšky do 4 m půdorysně přímočarých zřízení "</t>
  </si>
  <si>
    <t>" Stropy z betonu železového (bez výztuže)  stropů deskových, plochých střech, desek balkonových, desek hřibových stropů včetně hlavic hřibových sloupů tř. C 20/25 "</t>
  </si>
  <si>
    <t>" Vybourání stěn výtahu, drobné probourávky stávajícího zdiva "</t>
  </si>
  <si>
    <t>317</t>
  </si>
  <si>
    <t>Montáž prefabrikovaných překladů délky do 4200 mm</t>
  </si>
  <si>
    <t>" Montáž prefabrikovaných překladů  délky přes 2200 do 4200 mm "</t>
  </si>
  <si>
    <t>" Železobetonové prefabrikované překlady osazené jednotlivě na výšku, do lože z cementové malty šíře 100 mm, výšky 190 mm délky 2200 mm "</t>
  </si>
  <si>
    <t>Překlad železobetonový prefabrikovaný 100x190x2200 mm</t>
  </si>
  <si>
    <t>317121217R</t>
  </si>
  <si>
    <t>Mazanina tl do 80 mm z betonu prostého bez zvýšených nároků na prostředí tř. C 20/25</t>
  </si>
  <si>
    <t>" Mazanina z betonu  prostého bez zvýšených nároků na prostředí tl. přes 50 do 80 mm tř. C 20/25 "</t>
  </si>
  <si>
    <t>Výztuž mazanin svařovanými sítěmi Kari</t>
  </si>
  <si>
    <t>" Výztuž mazanin  ze svařovaných sítí z drátů typu KARI "</t>
  </si>
  <si>
    <t>Zřízení bednění stropů deskových tl do 25 cm bez podpěrné kce</t>
  </si>
  <si>
    <t>" Bednění stropních konstrukcí - bez podpěrné konstrukce desek tloušťky stropní desky přes 5 do 25 cm zřízení "</t>
  </si>
  <si>
    <t>Odstranění bednění stropů deskových tl do 25 cm bez podpěrné kce</t>
  </si>
  <si>
    <t>Výztuž stropů svařovanými sítěmi Kari</t>
  </si>
  <si>
    <t>" 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 "</t>
  </si>
  <si>
    <t>Provedení izolace proti zemní vlhkosti pásy na sucho vodorovné AIP nebo tkaninou</t>
  </si>
  <si>
    <t>" Provedení izolace proti zemní vlhkosti pásy na sucho  AIP nebo tkaniny na ploše vodorovné V "</t>
  </si>
  <si>
    <t>Provedení izolace proti zemní vlhkosti svislé za studena lakem asfaltovým</t>
  </si>
  <si>
    <t>" Provedení izolace proti zemní vlhkosti natěradly a tmely za studena  na ploše svislé S nátěrem lakem asfaltovým "</t>
  </si>
  <si>
    <t>Provedení izolace proti zemní vlhkosti vodorovné za studena lakem asfaltovým</t>
  </si>
  <si>
    <t>" Provedení izolace proti zemní vlhkosti natěradly a tmely za studena  na ploše vodorovné V nátěrem lakem asfaltovým "</t>
  </si>
  <si>
    <t>kamenivo drcené hrubé frakce 16-32</t>
  </si>
  <si>
    <t>76111101R</t>
  </si>
  <si>
    <t>D+M Prosklená stěna interiérová - Specifikace dle PD</t>
  </si>
  <si>
    <t>" Dělící interiérová zástěna, 3ks sloupků z nerez oceli kotvené do podlahy chemickými kotvami, neprůhledné bezpečnostní sklo VSG 44.2 "</t>
  </si>
  <si>
    <t>76699905Ra</t>
  </si>
  <si>
    <t>76699905Rb</t>
  </si>
  <si>
    <t>Přesun hmot procentní pro izolace proti vodě, vlhkosti a plynům v objektech v do 12 m</t>
  </si>
  <si>
    <t>Přesun hmot procentní pro vnitřní kanalizace v objektech v do 12 m</t>
  </si>
  <si>
    <t>999721R</t>
  </si>
  <si>
    <t>Stavební práce a dodávky spojené s provedením funkčního celku 721</t>
  </si>
  <si>
    <t>Přesun hmot procentní pro konstrukce klempířské v objektech v do 12 m</t>
  </si>
  <si>
    <t>999764R</t>
  </si>
  <si>
    <t>Stavební práce a dodávky spojené s provedením funkčního celku 764</t>
  </si>
  <si>
    <t>Přesun hmot procentní pro konstrukce truhlářské v objektech v do 12 m</t>
  </si>
  <si>
    <t>999766R</t>
  </si>
  <si>
    <t>Stavební práce a dodávky spojené s provedením funkčního celku 766</t>
  </si>
  <si>
    <t>Přesun hmot procentní pro zámečnické konstrukce v objektech v do 12 m</t>
  </si>
  <si>
    <t>999767R</t>
  </si>
  <si>
    <t>Stavební práce a dodávky spojené s provedením funkčního celku 767</t>
  </si>
  <si>
    <t>Přesun hmot procentní pro podlahy z dlaždic v objektech v do 12 m</t>
  </si>
  <si>
    <t>999771R</t>
  </si>
  <si>
    <t>Stavební práce a dodávky spojené s provedením funkčního celku 771</t>
  </si>
  <si>
    <t>Přesun hmot procentní pro čalounické úpravy v objektech v do 12 m</t>
  </si>
  <si>
    <t>999786R</t>
  </si>
  <si>
    <t>Stavební práce a dodávky spojené s provedením funkčního celku 786</t>
  </si>
  <si>
    <t xml:space="preserve"> </t>
  </si>
  <si>
    <t>Jednot.</t>
  </si>
  <si>
    <t>Náklady (Kč)</t>
  </si>
  <si>
    <t>Hmotnost (t)</t>
  </si>
  <si>
    <t>Č</t>
  </si>
  <si>
    <t>Objekt</t>
  </si>
  <si>
    <t>Kód</t>
  </si>
  <si>
    <t>Zkrácený popis</t>
  </si>
  <si>
    <t>M.j.</t>
  </si>
  <si>
    <t>Množství</t>
  </si>
  <si>
    <t>cena (Kč)</t>
  </si>
  <si>
    <t>Dodávka</t>
  </si>
  <si>
    <t>Montáž</t>
  </si>
  <si>
    <t>Nezařazeno</t>
  </si>
  <si>
    <t>M21</t>
  </si>
  <si>
    <t>Elektromontáže</t>
  </si>
  <si>
    <t>2b</t>
  </si>
  <si>
    <t>210010301RT2</t>
  </si>
  <si>
    <t>Krabice přístrojová KP 68, KZ 3, bez zapojení</t>
  </si>
  <si>
    <t>Osvětlení</t>
  </si>
  <si>
    <t>a</t>
  </si>
  <si>
    <t>210010002RT2</t>
  </si>
  <si>
    <t>Trubka ohebná pod omítku, TO20</t>
  </si>
  <si>
    <t>210010101R00</t>
  </si>
  <si>
    <t>Lišta z PH bez krabic,ulož. pevně,LV 15/13</t>
  </si>
  <si>
    <t>210010323RT2</t>
  </si>
  <si>
    <t>Krabice odbočná KR 125, se zapojením-čtvercová</t>
  </si>
  <si>
    <t>210021061R00</t>
  </si>
  <si>
    <t>Zednické práce vč.materiálu (omítání,sekání a pod.)</t>
  </si>
  <si>
    <t>hod</t>
  </si>
  <si>
    <t>210100001R00</t>
  </si>
  <si>
    <t>Ukončení vodičů v rozvaděči + zapojení do 2,5 mm2</t>
  </si>
  <si>
    <t>210200036R00</t>
  </si>
  <si>
    <t>8</t>
  </si>
  <si>
    <t>210800023RT2</t>
  </si>
  <si>
    <t>Vodič  CYMY -J 3x1,5 mm2 pod omítkou</t>
  </si>
  <si>
    <t>9</t>
  </si>
  <si>
    <t>21VD</t>
  </si>
  <si>
    <t>Demontáže elektroinstalace, vyhledání stávajících obvodů a určení způsobu jejich napojení, provedení napojení ve stávajících místnostech</t>
  </si>
  <si>
    <t>10</t>
  </si>
  <si>
    <t>210201053R00</t>
  </si>
  <si>
    <t>Demontáž  stávajícího svítidla</t>
  </si>
  <si>
    <t>11</t>
  </si>
  <si>
    <t>210150601R00</t>
  </si>
  <si>
    <t>Revize elektroinstalace</t>
  </si>
  <si>
    <t>12</t>
  </si>
  <si>
    <t>210190021R00</t>
  </si>
  <si>
    <t>Vyhledání stáv. obvodů v rozváděči</t>
  </si>
  <si>
    <t>13</t>
  </si>
  <si>
    <t>210203614R00</t>
  </si>
  <si>
    <t>Příspěvek na recyklací svítidla</t>
  </si>
  <si>
    <t>14</t>
  </si>
  <si>
    <t>210203701R00</t>
  </si>
  <si>
    <t>Příspěvek na recyklaci světelného zdroje</t>
  </si>
  <si>
    <t>slaboproud</t>
  </si>
  <si>
    <t>15</t>
  </si>
  <si>
    <t>b</t>
  </si>
  <si>
    <t>210100262R00</t>
  </si>
  <si>
    <t>Ukončení kabelů  SYKFY do 10x2x0,5</t>
  </si>
  <si>
    <t>16</t>
  </si>
  <si>
    <t>210860241R00</t>
  </si>
  <si>
    <t>Kabel sdělovací speciální SYKFY 10x2x0,5</t>
  </si>
  <si>
    <t>17</t>
  </si>
  <si>
    <t>Demontáže elektroinstalace, vyhledání stávajíécích obvodů a určení způsobu jejich napojení, provedení napojení ve stávajících místnostech</t>
  </si>
  <si>
    <t>18</t>
  </si>
  <si>
    <t>19</t>
  </si>
  <si>
    <t>210204211R00</t>
  </si>
  <si>
    <t>Tablo domácího telefonu 12 tlačítkové do rámečku do zdi</t>
  </si>
  <si>
    <t>21</t>
  </si>
  <si>
    <t>210010321RT1</t>
  </si>
  <si>
    <t>Krabice odbočná KR 68, se zapojením-kruhová</t>
  </si>
  <si>
    <t>22</t>
  </si>
  <si>
    <t>23</t>
  </si>
  <si>
    <t>24</t>
  </si>
  <si>
    <t>210140463R00</t>
  </si>
  <si>
    <t>Ovladač světla tlačítkový pod omítku-s orientační doutnavkou</t>
  </si>
  <si>
    <t>25</t>
  </si>
  <si>
    <t>210860242R00</t>
  </si>
  <si>
    <t>Kabel JYTY s Al 2x1 pevně uložený</t>
  </si>
  <si>
    <t>M30VD</t>
  </si>
  <si>
    <t>Stroje zařízení</t>
  </si>
  <si>
    <t>26</t>
  </si>
  <si>
    <t>3013dVD</t>
  </si>
  <si>
    <t>Bezdrátový zvonek do zásuvky vč. tlačítka</t>
  </si>
  <si>
    <t>ks</t>
  </si>
  <si>
    <t>Celkem:</t>
  </si>
  <si>
    <t xml:space="preserve">I. Ceny el. instalačního materiálu pro LPS </t>
  </si>
  <si>
    <t>PČ</t>
  </si>
  <si>
    <t>Typ</t>
  </si>
  <si>
    <t>Jedn. cena</t>
  </si>
  <si>
    <t>Materiál pro hromosvody</t>
  </si>
  <si>
    <t>1.</t>
  </si>
  <si>
    <t>M</t>
  </si>
  <si>
    <t>Sestava vysokonapěťového vodiče 150kA v podpůrné trubce GKF/Al s jímací tyčí l=2,5m, celková délka 5700mm (výška nad střechou 4,8m), vodič D23mm, SET, vysokonapěťový vodič 150kA v celkové délce 26m, šedý plášť, podpůrná trubka Al kotvena do stávajícího dřevěného krovu pomocí 2ks úchytů na prům. trubky 50mm</t>
  </si>
  <si>
    <t>2.</t>
  </si>
  <si>
    <t>Vysokonapěťový propojovací vodič 150kA pro snížení dostatečné vzdálenosti, průměr vodiče 23mm, šedý plášť, celková délka 25m + 2x připojovací prvek pro zakončení vodiče na destičku jímače JT48</t>
  </si>
  <si>
    <t>3.</t>
  </si>
  <si>
    <t>Sada pro upevnění vysokonapěťových vodičů k podpůrné trubce jímače JT48, složená z připojovací destičky a upevňovacího kroužku se 4-mi držáky a 2ks stahovacích pásek</t>
  </si>
  <si>
    <t>4.</t>
  </si>
  <si>
    <t>Podpěra vedení do zdi, nerez, závit M8 h 23, Rd 23 pro montáž mimo koncovku vysokonapěťového vodiče</t>
  </si>
  <si>
    <t>5.</t>
  </si>
  <si>
    <t>Chodníková litinová revizní krabice (300x220x120mm) se zkušební svorkou SZ</t>
  </si>
  <si>
    <t>6.</t>
  </si>
  <si>
    <t>Svorka křížová SK1 (kulatina - kulatina) 60x60 mm s destičkou, nerez V4A, Rd 8-10/Rd 8-10</t>
  </si>
  <si>
    <t>7.</t>
  </si>
  <si>
    <t>Svorka křížová SK2 (pásek - pásek) 60x60 mm bez destičky, nerez V4A, Fl 30/Fl 30</t>
  </si>
  <si>
    <t>8.</t>
  </si>
  <si>
    <t>Svorka křížová SK3 (pásek - kulatina) 60x60 mm s destičkou, nerez V4A, Rd 8-10/Rd 8-10/Fl 40</t>
  </si>
  <si>
    <t>9.</t>
  </si>
  <si>
    <t>Pásek FeZn 30x4mm, 0,95kg/m (m) 70mikronů</t>
  </si>
  <si>
    <t>10.</t>
  </si>
  <si>
    <t>Drát Nerez V4A, Rd 10, prům.10mm, 0,62kg/m (m)</t>
  </si>
  <si>
    <t>11.</t>
  </si>
  <si>
    <t>Označovací štítek Al s vyraženým číslem pro Rd 7-10/Fl 30</t>
  </si>
  <si>
    <t>12.</t>
  </si>
  <si>
    <t xml:space="preserve">Výstražný štítek Al POZOR (Při bouřce se nezdržujte se na tomto místě) </t>
  </si>
  <si>
    <t>13.</t>
  </si>
  <si>
    <t>Typová skříň pro svodiče bleskového proudu I.stupeň - T1 - 12,5kA/pól (šxvxh) 315x280x117mm, do výklenku, IP44/20, parapet +0,9m, In=3x125A</t>
  </si>
  <si>
    <t>14.</t>
  </si>
  <si>
    <t>Hlavní ochranná přípojnice budovy ozn. MET - 300x200x150mm, parapet +0,6m</t>
  </si>
  <si>
    <t>15.</t>
  </si>
  <si>
    <t xml:space="preserve">H07V (CYA) 25 - (hlavní pospojování, veškeré ocelové vstupy IS - voda, kanál, plyn, pospojovaní na střechu pro JT48, rozvaděčů RSP, atd.) </t>
  </si>
  <si>
    <t>16.</t>
  </si>
  <si>
    <t>H07V (CY) 6 (místní pospojování jímačů JT48, ochrana před bleskem, aj.)</t>
  </si>
  <si>
    <t>17.</t>
  </si>
  <si>
    <t>Vruty chom. + hmoždinka</t>
  </si>
  <si>
    <t>18.</t>
  </si>
  <si>
    <t>AYKY-J  4x35</t>
  </si>
  <si>
    <t>Podružný  materiál 3%  z  ceny  materiálu</t>
  </si>
  <si>
    <t>3%  z     (cena  materiálu)</t>
  </si>
  <si>
    <t>Elektroinstalační  materiál  celkem  bez  DPH  (silnoproud)</t>
  </si>
  <si>
    <t>II. Montážní práce pro LPS</t>
  </si>
  <si>
    <t>Montáž materiálu pro hromosvody</t>
  </si>
  <si>
    <t>K</t>
  </si>
  <si>
    <t xml:space="preserve">Sestava vysokonapěťového vodiče 150kA v podpůrné trubce GKF/Al s jímací tyčí l=2,5m, celková délka 5700mm (výška nad střechou 4,8m), vodič D23mm, SET, vysokonapěťový vodič 150kA v celkové délce 26m, šedý plášť, podpůrná trubka Al kotvena do stávajícího dřevěného krovu pomocí 2ks úchytů na prům. trubky 50mm + montáž podpěr na vodič prům. 23mm </t>
  </si>
  <si>
    <t>Vysokonapěťový propojovací vodič 150kA pro snížení dostatečné vzdálenosti, průměr vodiče 23mm, šedý plášť, celková délka 25m + 2x připojovací prvek pro zakončení vodiče na destičku jímače JT48 + montáž podpěr na vodič prům. 23mm</t>
  </si>
  <si>
    <t>Chodníková litinová revizní krabice (300x220x120mm) pro zkušební svorku SZ</t>
  </si>
  <si>
    <t>Svorky nad 2 šrouby (ST, SJ, SK, SO, SZ)</t>
  </si>
  <si>
    <t>Pásek FeZn 30x4 v zemi</t>
  </si>
  <si>
    <t>Drát Nerez prům. 10mm bez podpěr v zemi</t>
  </si>
  <si>
    <t>Označovací a výstražný štítek</t>
  </si>
  <si>
    <t>Osazení a zapojení vestavného rozvaděče ozn.RSP  vč. ukončení vodičů 6ks do 50mm2</t>
  </si>
  <si>
    <t>Smontovaná vestavná přípojnice ozn. MET vč.ukončení vodičů do 25mm2 (10 ks)</t>
  </si>
  <si>
    <t xml:space="preserve">H07V (CYA) 25 - (hlavní pospojování) </t>
  </si>
  <si>
    <t>H07V (CY) 6 (místní pospojování, ochrana před bleskem, aj.)</t>
  </si>
  <si>
    <t>Montáž vrutu prům.8mm včetně hmoždinky</t>
  </si>
  <si>
    <t>Nátěr svodového vodiče a spojů</t>
  </si>
  <si>
    <t>Zednické práce + materiál</t>
  </si>
  <si>
    <t>Frézování rýh 3x3 (cihla) v objektu pro hl. pospojování</t>
  </si>
  <si>
    <t>Frézování rýh 7x5 (cihla) v objektu pro svody LPS (půda)</t>
  </si>
  <si>
    <t>Průraz zdi cihla do max. tl.100cm (svody přes nadezdívku střechy + MET)</t>
  </si>
  <si>
    <t>Vysekání (vyřezání) 0,1m2 tl.do 250mm, cihla malt. cem. (MET, RSP)</t>
  </si>
  <si>
    <t>Vodorovná doprava suti</t>
  </si>
  <si>
    <t>Hodinové zúčtovací sazby</t>
  </si>
  <si>
    <t>Příprava staveniště</t>
  </si>
  <si>
    <t>h</t>
  </si>
  <si>
    <t>Demontáž stávající jímací soustavy na objektu</t>
  </si>
  <si>
    <t xml:space="preserve">Úprava stávající instalace (dopojení do stávající HDSS) </t>
  </si>
  <si>
    <t>Spolupráce s revizním technikem</t>
  </si>
  <si>
    <t>Revize včetně revizní zprávy (LPS + T1)</t>
  </si>
  <si>
    <t xml:space="preserve">Pronájem plošiny (montáž svodů, podpěr, demontáže aj.) </t>
  </si>
  <si>
    <t>den</t>
  </si>
  <si>
    <t>Podíl přidružených výkonů  1%  z  ceny montáže</t>
  </si>
  <si>
    <t>1%  z     (cena  montáže)</t>
  </si>
  <si>
    <t>Doprava 2 %  z  ceny materiálu a montáže</t>
  </si>
  <si>
    <t>2%  z     (cena  materiálu a montáže)</t>
  </si>
  <si>
    <t>Montáž  celkem  bez  DPH  (silnoproud)</t>
  </si>
  <si>
    <t>Datum: 10/2019</t>
  </si>
  <si>
    <t>" Příprava podkladu klempířských konstrukcí před provedením nátěru odrezivěním odrezovačem bezoplachovým "</t>
  </si>
  <si>
    <t>" Příprava podkladu klempířských konstrukcí před provedením nátěru odmaštěním odmašťovačem vodou ředitelným "</t>
  </si>
  <si>
    <t>" Základní nátěr klempířských konstrukcí jednonásobný akrylátový "</t>
  </si>
  <si>
    <t>" Obroušení nátěrů ze stávajících dvířek "</t>
  </si>
  <si>
    <t>" Demontáž oken se zasklením, včetně parapetu "</t>
  </si>
  <si>
    <t>" Demontáž dveřních zárubní  odřezáním od upevnění, plochy dveří přes 2,5 do 4,5 m2 "</t>
  </si>
  <si>
    <t>" Demontáž výkladců zapuštěných  svařovaných "</t>
  </si>
  <si>
    <t>" Demontáž okenních konstrukcí rámu jednoduchých dřevěných, plochy otvoru přes 1 do 2 m2, včetně parapetu "</t>
  </si>
  <si>
    <t>" Demontáž dveřních konstrukcí, včetně odsekání zárubní, demontáže prahu a demontáže dveřního křídla "</t>
  </si>
  <si>
    <t>" Oplechování parapetů z pozinkovaného plechu s povrchovou úpravou rovných mechanicky kotvené, bez rohů rš 330 mm "</t>
  </si>
  <si>
    <t>" Montáž oplechování rovných parapetů "</t>
  </si>
  <si>
    <t>Montáž parapetních desek dřevěných nebo plastových šířky do 30 cm délky do 1,0 m</t>
  </si>
  <si>
    <t>Montáž parapetních desek dřevěných nebo plastových šířky do 30 cm délky do 1,6 m</t>
  </si>
  <si>
    <t>Montáž parapetních desek dřevěných nebo plastových šířky do 30 cm délky do 2,6 m</t>
  </si>
  <si>
    <t>Montáž parapetních desek dřevěných nebo plastových šířky do 30 cm délky přes 2,6 m</t>
  </si>
  <si>
    <t>76699950R</t>
  </si>
  <si>
    <t>Vnitřní parapet dl 1600mm - Specifikace ve výpisu truhlářských výrobků - T1</t>
  </si>
  <si>
    <t>" Vnitřní parapet dl 1600mm dřevotřískový s povrchovou úpravou laminování, montáž lepicím tmelem, tl desky 18mm, šířka nosu 25mm " 82*1,6</t>
  </si>
  <si>
    <t>76699951R</t>
  </si>
  <si>
    <t>Vnitřní parapet dl 2350mm - Specifikace ve výpisu truhlářských výrobků - T2</t>
  </si>
  <si>
    <t>" Vnitřní parapet dl 2350mm dřevotřískový s povrchovou úpravou laminování, montáž lepicím tmelem, tl desky 18mm, šířka nosu 25mm " 14*2,35</t>
  </si>
  <si>
    <t>76699952R</t>
  </si>
  <si>
    <t>Vnitřní parapet dl 1550mm - Specifikace ve výpisu truhlářských výrobků - T3</t>
  </si>
  <si>
    <t>" Vnitřní parapet dl 1550mm dřevotřískový s povrchovou úpravou laminování, montáž lepicím tmelem, tl desky 18mm, šířka nosu 25mm " 10*1,55</t>
  </si>
  <si>
    <t>76699953R</t>
  </si>
  <si>
    <t>Vnitřní parapet dl 1900mm - Specifikace ve výpisu truhlářských výrobků - T4</t>
  </si>
  <si>
    <t>" Vnitřní parapet dl 1900mm dřevotřískový s povrchovou úpravou laminování, montáž lepicím tmelem, tl desky 18mm, šířka nosu 25mm "</t>
  </si>
  <si>
    <t>76699954R</t>
  </si>
  <si>
    <t>Vnitřní parapet dl 1100mm - Specifikace ve výpisu truhlářských výrobků - T5</t>
  </si>
  <si>
    <t>" Vnitřní parapet dl 1100mm dřevotřískový s povrchovou úpravou laminování, montáž lepicím tmelem, tl desky 18mm, šířka nosu 25mm " 19*1,1</t>
  </si>
  <si>
    <t>76699955R</t>
  </si>
  <si>
    <t>Vnitřní parapet dl 700mm - Specifikace ve výpisu truhlářských výrobků - T6</t>
  </si>
  <si>
    <t>" Vnitřní parapet dl 700mm dřevotřískový s povrchovou úpravou laminování, montáž lepicím tmelem, tl desky 18mm, šířka nosu 25mm " 2*0,7</t>
  </si>
  <si>
    <t>76699956R</t>
  </si>
  <si>
    <t>Vnitřní parapet dl 2800mm - Specifikace ve výpisu truhlářských výrobků - T7</t>
  </si>
  <si>
    <t>" Vnitřní parapet dl 2800mm dřevotřískový s povrchovou úpravou laminování, montáž lepicím tmelem, tl desky 18mm, šířka nosu 25mm " 10*2,8</t>
  </si>
  <si>
    <t>76699957R</t>
  </si>
  <si>
    <t>Vnitřní parapet dl 1700mm - Specifikace ve výpisu truhlářských výrobků - T8</t>
  </si>
  <si>
    <t>" Vnitřní parapet dl 1700mm dřevotřískový s povrchovou úpravou laminování, montáž lepicím tmelem, tl desky 18mm, šířka nosu 25mm " 2*1,7</t>
  </si>
  <si>
    <t>76699958R</t>
  </si>
  <si>
    <t>Vnitřní parapet dl 2200mm - Specifikace ve výpisu truhlářských výrobků - T9</t>
  </si>
  <si>
    <t>" Vnitřní parapet dl 2200mm dřevotřískový s povrchovou úpravou laminování, montáž lepicím tmelem, tl desky 18mm, šířka nosu 25mm "</t>
  </si>
  <si>
    <t>76699959R</t>
  </si>
  <si>
    <t>Dubový práh balkónových dveří dl 750mm - Specifikace ve výpisu truhlářských výrobků - T10</t>
  </si>
  <si>
    <t>" Masivní dřevěný práh v barvě dubu z jednoho kusu dřeva, rozměr 20x150x750mm, hoblovaný se zkosenou hranou, povrchová úprava 3x nátěr bezbarvý lak. " 10*0,75</t>
  </si>
  <si>
    <t>Montáž lamelové žaluzie vnitřní nebo do oken dvojitých kovových</t>
  </si>
  <si>
    <t>78699901R</t>
  </si>
  <si>
    <t>Vnitřní horizontální žaluzie š 670mm v 1500mm - Specifikace dle výpisu prvků stínící techniky - S1</t>
  </si>
  <si>
    <t>78699902R</t>
  </si>
  <si>
    <t>Vnitřní horizontální žaluzie š 710mm v 1500mm - Specifikace dle výpisu prvků stínící techniky - S2</t>
  </si>
  <si>
    <t>78699903R</t>
  </si>
  <si>
    <t>Vnitřní horizontální žaluzie š 600mm v 1400mm - Specifikace dle výpisu prvků stínící techniky - S3</t>
  </si>
  <si>
    <t>78699904R</t>
  </si>
  <si>
    <t>Vnitřní horizontální žaluzie š 600mm v 600mm - Specifikace dle výpisu prvků stínící techniky - S4</t>
  </si>
  <si>
    <t>78699905R</t>
  </si>
  <si>
    <t>Vnitřní horizontální žaluzie š 540mm v 1000mm - Specifikace dle výpisu prvků stínící techniky - S8</t>
  </si>
  <si>
    <t>Schodišťová konstrukce a rampa ze ŽB tř. C 20/25</t>
  </si>
  <si>
    <t>" Schodišťové konstrukce a rampy z betonu železového (bez výztuže)  stupně, schodnice, ramena, podesty s nosníky tř. C 20/25 "</t>
  </si>
  <si>
    <t>" Vstupní schodiště prodejny "</t>
  </si>
  <si>
    <t>Výztuž schodišťové konstrukce a rampy svařovanými sítěmi Kari</t>
  </si>
  <si>
    <t>" Výztuž schodišťových konstrukcí a ramp  stupňů, schodnic, ramen, podest s nosníky ze svařovaných sítí z drátů typu KARI "</t>
  </si>
  <si>
    <t>Zřízení bednění stupňů přímočarých schodišť</t>
  </si>
  <si>
    <t>Odstranění bednění stupňů přímočarých schodišť</t>
  </si>
  <si>
    <t>Komunikace a zpevněné plochy</t>
  </si>
  <si>
    <t>577</t>
  </si>
  <si>
    <t>Asfaltový beton vrstva obrusná ACO 11 (ABS) tř. I tl 50 mm š do 3 m z nemodifikovaného asfaltu</t>
  </si>
  <si>
    <t>" Asfaltový beton vrstva obrusná ACO 11 (ABS)  s rozprostřením a se zhutněním z nemodifikovaného asfaltu v pruhu šířky do 3 m tř. I, po zhutnění tl. 50 mm " 52*0,3</t>
  </si>
  <si>
    <t>591</t>
  </si>
  <si>
    <t>Kladení dlažby z mozaiky jednobarevné komunikací pro pěší lože z kameniva</t>
  </si>
  <si>
    <t>" 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 "</t>
  </si>
  <si>
    <t>583</t>
  </si>
  <si>
    <t>kostka dlažební mozaika žula 4/6 tř 1</t>
  </si>
  <si>
    <t>596</t>
  </si>
  <si>
    <t>Kladení zámkové dlažby pozemních komunikací tl 80 mm skupiny A pl do 100 m2</t>
  </si>
  <si>
    <t>" 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50 do 100 m2 "</t>
  </si>
  <si>
    <t>592</t>
  </si>
  <si>
    <t>dlažba zámková profilová základní 20x16,5x6 cm přírodní</t>
  </si>
  <si>
    <t>916</t>
  </si>
  <si>
    <t>Osazení silničního obrubníku betonového stojatého bez boční opěry do lože z betonu prostého</t>
  </si>
  <si>
    <t>" Osazení silničního obrubníku betonového se zřízením lože, s vyplněním a zatřením spár cementovou maltou stojatého bez boční opěry, do lože z betonu prostého "</t>
  </si>
  <si>
    <t>obrubník betonový chodníkový 100x10x25 cm</t>
  </si>
  <si>
    <t>99801R</t>
  </si>
  <si>
    <t>Stavební práce a dodávky spojené s provedením funkčního celku HSV</t>
  </si>
  <si>
    <t xml:space="preserve">" - Výpomoce, doplňkové práce a dodávky,kompletace, zapravení vzniklých poškození, práce neuvedené, apod. " </t>
  </si>
  <si>
    <t>99802R</t>
  </si>
  <si>
    <t>Elektroinstalace</t>
  </si>
  <si>
    <t>74099901R</t>
  </si>
  <si>
    <t>Demontáž a nová instalace satelitních antén samoststně pro každý vchod včetně rozvodů ke každému bytu</t>
  </si>
  <si>
    <t>999740R</t>
  </si>
  <si>
    <t>Stavební práce a dodávky spojené s provedením funkčního celku 740</t>
  </si>
  <si>
    <t>Podlahy z kamene</t>
  </si>
  <si>
    <t>Montáž obkladu stupňů deskami lepenými z kamene tvrdého tl do 50 mm</t>
  </si>
  <si>
    <t>" Montáž obkladu schodišťových stupňů deskami z tvrdých kamenů  kladených do lepidla s přímou nebo zakřivenou výstupní čárou deskami stupnicovými pravoúhlými nebo kosoúhlými, tl. přes 30 do 50 mm "</t>
  </si>
  <si>
    <t>nástupnice tryskaná žula š 30cm tl 5cm</t>
  </si>
  <si>
    <t>Montáž obkladu stupňů deskami podstupnicovými lepenými z kamene tvrdého tl do 30 mm</t>
  </si>
  <si>
    <t>" Montáž obkladu schodišťových stupňů deskami z tvrdých kamenů  kladených do lepidla s přímou nebo zakřivenou výstupní čárou deskami podstupnicovými v. do 200 mm, tl. do 30 mm "</t>
  </si>
  <si>
    <t>podstupnice leštěná žula tl 1cm</t>
  </si>
  <si>
    <t>Impregnační nátěr nově položených kamenných dlažeb včetně základní čištění dvouvrstvý</t>
  </si>
  <si>
    <t>" Dlažby z kamene - ostatní práce impregnační nátěr včetně základního čištění dvouvrstvý "</t>
  </si>
  <si>
    <t>Přesun hmot procentní pro podlahy z kamene v objektech v do 12 m</t>
  </si>
  <si>
    <t>999772R</t>
  </si>
  <si>
    <t>Stavební práce a dodávky spojené s provedením funkčního celku 772</t>
  </si>
  <si>
    <t>Podlahy teracové</t>
  </si>
  <si>
    <t>Opravy podlah z litého teraca tl do 30 mm pásů šířky přes 450 mm</t>
  </si>
  <si>
    <t>" Vyspravení stávajících teracových stupňů injektováním, doplnění, apod. "</t>
  </si>
  <si>
    <t>Přesun hmot procentní pro podlahy teracové lité v objektech v do 12 m</t>
  </si>
  <si>
    <t>999773R</t>
  </si>
  <si>
    <t>Stavební práce a dodávky spojené s provedením funkčního celku 773</t>
  </si>
  <si>
    <t>Bezoplachové odrezivění zámečnických konstrukcí</t>
  </si>
  <si>
    <t>" Příprava podkladu zámečnických konstrukcí před provedením nátěru odrezivění odrezovačem bezoplachovým "</t>
  </si>
  <si>
    <t>Odmaštění zámečnických konstrukcí ředidlovým odmašťovačem</t>
  </si>
  <si>
    <t>" Příprava podkladu zámečnických konstrukcí před provedením nátěru odmaštění odmašťovačem ředidlovým "</t>
  </si>
  <si>
    <t>Základní jednonásobný  akrylátový nátěr zámečnických konstrukcí</t>
  </si>
  <si>
    <t>" Základní nátěr zámečnických konstrukcí jednonásobný akrylátový "</t>
  </si>
  <si>
    <t>Krycí jednonásobný akrylátový nátěr zámečnických konstrukcí</t>
  </si>
  <si>
    <t>" Krycí nátěr (email) zámečnických konstrukcí jednonásobný akrylátový "</t>
  </si>
  <si>
    <t>Malby a tapety</t>
  </si>
  <si>
    <t>Základní akrylátová jednonásobná penetrace podkladu v místnostech výšky do 3,80m</t>
  </si>
  <si>
    <t>" Penetrace podkladu jednonásobná základní akrylátová v místnostech výšky do 3,80 m "</t>
  </si>
  <si>
    <t>Jednonásobné bílé malby ze směsí za mokra výborně otěruvzdorných v místnostech výšky do 3,80 m</t>
  </si>
  <si>
    <t>" Malby z malířských směsí otěruvzdorných za mokra jednonásobné, bílé za mokra otěruvzdorné výborně v místnostech výšky do 3,80 m "</t>
  </si>
  <si>
    <t>79099900R</t>
  </si>
  <si>
    <t xml:space="preserve">Demontáž technologie výtahu </t>
  </si>
  <si>
    <t>" Demontáž technologie stávajícího portálového výtahu "</t>
  </si>
  <si>
    <t>79099909R</t>
  </si>
  <si>
    <t>D+M Okenní sušák na prádlo - Specifikace ve výpisu prvků na fasádě - 40</t>
  </si>
  <si>
    <t>" Sušák určený k jednoduché montáži na plastový rám "</t>
  </si>
  <si>
    <t>1.2. Nebytové prostory - elektroinstalace</t>
  </si>
  <si>
    <t>1.3. Hromosvod</t>
  </si>
  <si>
    <t>1.4. Všeobecné konstrukce</t>
  </si>
  <si>
    <t>ZPŮSOBILÉ NÁKLADY</t>
  </si>
  <si>
    <t>NEZPŮSOBILÉ NÁKLADY</t>
  </si>
  <si>
    <t>Část:   ZPŮSOBILÉ NÁKLADY - 1.2. Nebytové prostory - elektroinstalace</t>
  </si>
  <si>
    <t>Část:   ZPŮSOBILÉ NÁKLADY - 1.3. Hromosvod</t>
  </si>
  <si>
    <t>Část:   ZPŮSOBILÉ NÁKLADY - 1.4. Všeobecné konstrukce</t>
  </si>
  <si>
    <t xml:space="preserve">D+M osazení stálá vysvětlující tabulka (pamětní deska) - materiál pokovený plast s výrazným písmem, 400x300mm, umístění a grafické provedení dle pokynu investora a poskytovatele dotace
</t>
  </si>
  <si>
    <t xml:space="preserve">Velkoplošný panel (billboard) plastová textilní folie - rozměr bude upřesněn, označení stavby osazení vúzemí a ukotvení proti možnému vandalismu - grafické zpracování dle pokynů investora a poskytovatele dotace
</t>
  </si>
  <si>
    <t>Zajištění dokumentace skutečného provedení staveb včetně geodetického zaměření skutečného stavu jednotlicvých objektů (3xgrafická forma, 1xdigitální forma dle požadavků správce), veškeré doklady potřebné ke kolaudačnímu rozhodnutí</t>
  </si>
  <si>
    <t>Zajištění stávajícího objektu proti zatečení</t>
  </si>
  <si>
    <t>Provedení sond do střechy pro zjištění skutečného stavu podkladních vrstev a následnou úpravu nové krytiny s uvedením do původního stavu</t>
  </si>
  <si>
    <t>Provedení tahových zkoušek zateplení fasád</t>
  </si>
  <si>
    <t>Požadavek objednatele - Označení stavby (D+M osazení informační tabule s uvedením názvu stavby, investora stavby, zhotovitele stavby, uvedením termínu a realizace stavby, uvedení kontaktu na odpovědného stavbyvedoucího)</t>
  </si>
  <si>
    <t>Zhotovitel zajistí fotodokumentaci původního a nového stavu</t>
  </si>
  <si>
    <t>Ostatní náklady spojené s požadavky objednatele, které jsou uvedeny v jednotlivých článcích smlouvy o dílo, pokud nejsou zahrnuty v soupisech prací</t>
  </si>
  <si>
    <t>Zařízení staveniště (přechodné dopravní značení, zajištění objízdných tras a uzávěr včetně příslušných povolení, ZS sociální objekty, včetně vnitrostaveništního rozvodu a napojení na media energii, zajištění informační tabule stavby, včetně nákladů</t>
  </si>
  <si>
    <t>Povinná rezerva na nepředvídatelné konstrukce a práce - pevná částka stejná pro všechny uchazeče 400.000,-Kč</t>
  </si>
  <si>
    <t>Vytyčení stávajících sítí</t>
  </si>
  <si>
    <t>Dodání dokladů nutných pro kolaudační řízení a užívání stavby (revize, certifikáty, atesrty, návody k použití, ….)</t>
  </si>
  <si>
    <t>Svítidlo se senzorem pohybu 14W/230V/IP54</t>
  </si>
  <si>
    <t>Konstrukce zámečnické</t>
  </si>
  <si>
    <t xml:space="preserve">" konvertor, parabola, satelitní konzole , multipřepínač 17/50,  koaxiální kabel  8 žil á 120 - 20m, plechová rozvodnice, konektory kompresní á 16 - 60ks, koaxiální kabel á 12 cca  1320m, lišty půda 50x50, instalační lišty na chodbách vertikální i horizontální přívody k bytům, průrazy beton 8x700, přívod 230V včetně uzemnění a revize, montáž sat, seřízení, montáž multipřepínače, natažení kabelů 1320x15
</t>
  </si>
  <si>
    <t>" Oprava cementové škrábané omítky vnějších ploch  stěn, v rozsahu opravované plochy přes 10 do 30% "</t>
  </si>
  <si>
    <t>pás tepelně izolační pro všechny druhy nezatížených izolací λ=0,038, tl 140mm</t>
  </si>
  <si>
    <t>" - polystyren EPS 150, λ=0,035 - tl. 180mm "</t>
  </si>
  <si>
    <t>" - polystyren EPS 150, λ=0,035, ve spádu - tl. 100-180mm "</t>
  </si>
  <si>
    <t>D+M Hliníková sestava výkladec + dveře 2680x2670mm, U=1,2 W/m2K - Specifikace dle výpisu prvků - O14</t>
  </si>
  <si>
    <t>D+M Hliníková sestava výkladec + dveře 2700x2970mm, U=1,2 W/m2K - Specifikace dle výpisu prvků - O15</t>
  </si>
  <si>
    <t>D+M Hliníková sestava výkladec + dveře 3280x3000mm, U=1,2 W/m2K - Specifikace dle výpisu prvků - O16</t>
  </si>
  <si>
    <t>D+M Hliníková sestava výkladec + dveře 3300x2650mm, U=1,2 W/m2K - Specifikace dle výpisu prvků - O17</t>
  </si>
  <si>
    <t>D+M Hliníkové dveře s nadsvětlíkem 1440x3550mm, U=1,2 W/m2K - Specifikace dle výpisu prvků - O18</t>
  </si>
  <si>
    <t>D+M Hliníkové dveře s nadsvětlíkem 1880x3550mm, U=1,2 W/m2K - Specifikace dle výpisu prvků - O20</t>
  </si>
  <si>
    <t>D+M Plastové dveře 1520x2050mm, U=1,2 W/m2K - Specifikace dle výpisu prvků - O21</t>
  </si>
  <si>
    <t>D+M Plastové dveře 900x1900mm, U=1,2 W/m2K - Specifikace dle výpisu prvků - O22</t>
  </si>
  <si>
    <t>D+M Hliníkový výkladec 2680x2670mm, U=1,2 W/m2K - Specifikace dle výpisu prvků - O13</t>
  </si>
  <si>
    <t>D+M Plastové okno 2250x1650mm, U=1,0 W/m2K - Specifikace dle výpisu prvků - O1</t>
  </si>
  <si>
    <t>D+M Plastové okno 1500x1650mm, U=1,0 W/m2K - Specifikace dle výpisu prvků - O2</t>
  </si>
  <si>
    <t>D+M Plastové okno 1470x1250mm, U=1,0 W/m2K - Specifikace dle výpisu prvků - O5a</t>
  </si>
  <si>
    <t>D+M Plastové okno 1470x1600mm, U=1,0 W/m2K - Specifikace dle výpisu prvků - O5b</t>
  </si>
  <si>
    <t>D+M Plastové okno 1770x1250mm, U=1,0 W/m2K - Specifikace dle výpisu prvků - O6</t>
  </si>
  <si>
    <t>D+M Plastové okno 1000x750mm, U=1,0 W/m2K - Specifikace dle výpisu prvků - O7</t>
  </si>
  <si>
    <t>D+M Plastové okno 1500x750mm, U=1,0 W/m2K - Specifikace dle výpisu prvků - O8</t>
  </si>
  <si>
    <t>D+M Plastové okno 600x600mm, U=1,0 W/m2K - Specifikace dle výpisu prvků - O10</t>
  </si>
  <si>
    <t>D+M Plastové okno 1000x550mm, U=1,0 W/m2K - Specifikace dle výpisu prvků - O11</t>
  </si>
  <si>
    <t>D+M Plastové okno 1500x550mm, U=1,0 W/m2K - Specifikace dle výpisu prvků - O12</t>
  </si>
  <si>
    <t>1.1. Bytové a nebytové prostory</t>
  </si>
  <si>
    <t>2.1. Bytové a nebytové prostory</t>
  </si>
  <si>
    <t>2.4. Všeobecné konstrukce</t>
  </si>
  <si>
    <t>Část:   ZPŮSOBILÉ NÁKLADY - 1.1. Bytové a nebytové prostory</t>
  </si>
  <si>
    <t>Část:   NEZPŮSOBILÉ NÁKLADY - 2.1. Bytové a nebytové prostory</t>
  </si>
  <si>
    <t>Část:   NEZPŮSOBILÉ NÁKLADY - 2.4. Všeobecné konstrukce</t>
  </si>
  <si>
    <t>" Výkladec se sklopným nadsvětlíkem. Hliníkový profil s přerušeným tepelným mostem, tříkomorový, vložen podkladní profil pro vložení oplechování parapetu. Výkladec bezpečnostní prosklení proti vandalismu 14-6-14-6, trosjklo, plněno argonem. Nadsvětlík bezpečnostní prosklení proti vandalismu 14-4-14-4, trosjklo, plněno argonem. Včetně kování.</t>
  </si>
  <si>
    <t>" Sestava - výkladec se sklopným nadsvětlíkem + vstupní dveře s pevným nadsvětlíkem. Hliníkový profil s přerušeným tepelným mostem, tříkomorový, vložen podkladní profil pro vložení oplechování parapetu. Výkladec bezpečnostní prosklení proti vandalismu 14-6-14-6, trosjklo, plněno argonem. Nadsvětlík bezpečnostní prosklení proti vandalismu 14-4-14-4, trosjklo, plněno argonem. Včetně kování.</t>
  </si>
  <si>
    <t>Stavební práce a dodávky spojené s provedením funkčního celku PSV</t>
  </si>
  <si>
    <t>Minerální omítka vnějších stěn nanášená strojně na neomítnutý podklad</t>
  </si>
  <si>
    <t>Náklady spojené s odvozem a uložením suti</t>
  </si>
  <si>
    <t>997013501R</t>
  </si>
  <si>
    <t xml:space="preserve">" Včetně naložení, svislého a vodorovného přesunu suti, odvoz stavební suti, likvidace v souladu se zákonem č. 185/2001 Sb., o odpadech dle technologie a místa určené zhotovitelem, včetně poplatků za uložení odpadu " </t>
  </si>
  <si>
    <t xml:space="preserve">" Venkovní lešení včetně ochranného zábradlí, podlahových zarážek, závětrování, zakrývání otvorů, prvků a konstrukcí proti znečištění a poškození" </t>
  </si>
  <si>
    <t>941121112R</t>
  </si>
  <si>
    <t>" Cena včetně dopravy a celkové doby pronájmu lešení, předpokládaná doba pronájmu 60 dní "</t>
  </si>
  <si>
    <t>" Součástí ceny demontáže je zapravení otvorů po lešenářských kotvách systémovými ucpávkami a jejich povrchová úprava "</t>
  </si>
  <si>
    <t>944511111R</t>
  </si>
  <si>
    <t>" Cena včetně celkové doby pronájmu sítě, předpokládaná doba pronájmu 60 dní  "</t>
  </si>
  <si>
    <t>" Cena včetně celkové doby pronájmu stříšky, předpokládaná doba pronájmu 60 dní  "</t>
  </si>
  <si>
    <t>944711112R</t>
  </si>
  <si>
    <t>71399902R</t>
  </si>
  <si>
    <t>D+M Kontaktní zateplení balkonové desky - Specifikace dle PD</t>
  </si>
  <si>
    <t>" - lepící a stěrkovací hmota s vloženou sklotextilní síťovinou "</t>
  </si>
  <si>
    <t>" - polystyren XPS, λ=0,031 - tl. 30mm "</t>
  </si>
  <si>
    <t>71399903R</t>
  </si>
  <si>
    <t>" Omítka minerální vnějších ploch  nanášená strojně na neomítnutý podklad stěn, včetně penetrace "</t>
  </si>
  <si>
    <t>" - vysoce paropropustná lepící a stěrkovací hmota na bázi cementu "</t>
  </si>
  <si>
    <t>" - sklotextilní síťovina pro vyztužování vrstvy zateplovacího systému "</t>
  </si>
  <si>
    <t>" - šedá, difuzně otevřená fasádní deska na polystyrenové bázi a bílou povrchovou úpravou λ=0,031 - tl. 140mm</t>
  </si>
  <si>
    <t>D+M Kontaktní zateplení obvodového pláště CDm 365mm - Specifikace dle PD</t>
  </si>
  <si>
    <t>71399904R</t>
  </si>
  <si>
    <t>D+M Kontaktní zateplení - pancéřová omítka parteru a parapetů na balkónech - Specifikace dle PD</t>
  </si>
  <si>
    <t>" - sklotextilní síťovina pro vyztužování vrstvy zateplovacího systému ve dvou vrstvách "</t>
  </si>
  <si>
    <t>71399905R</t>
  </si>
  <si>
    <t>D+M Kontaktní zateplení - oblast soklu nad terénem - Specifikace dle PD</t>
  </si>
  <si>
    <t>" - sklotextilní síťovina pro vyztužování vrstvy zateplovacího systému ve dvou vrstvách, odolná vůči alkáliím "</t>
  </si>
  <si>
    <t>71399906R</t>
  </si>
  <si>
    <t>D+M Kontaktní zateplení - oblast soklu pod terénem - Specifikace dle PD</t>
  </si>
  <si>
    <t>" - tepelná izolace extrudovaný polystyren se strukturovaným povrchem a trvale neměnnými parametry λ=0,036 - tl. 140mm "</t>
  </si>
  <si>
    <t xml:space="preserve">" Cena zahrnuje uvedenou skladbu, upevnění desek lepením a kotvícím materiálem, také dilatační, soklové a zakončovací lišty, rohový a lemovací systém a veškeré příslušenství " </t>
  </si>
  <si>
    <t>" Cena zahrnuje uvedenou skladbu, upevnění desek lepením a kotvícím materiálem, také dilatační, soklové a zakončovací lišty, rohový a lemovací systém a veškeré příslušenství "</t>
  </si>
  <si>
    <t>D+M Kontaktní zateplení obvodového pláště CDm 365mm - minerální vata - Specifikace dle PD</t>
  </si>
  <si>
    <t>" - minerální vata deska λ=0,031 - tl. 140mm</t>
  </si>
  <si>
    <t>D+M Kontaktní zateplení - pancéřová omítka parteru a parapetů na balkónech - minerální vata - Specifikace dle PD</t>
  </si>
  <si>
    <t>Montáž izolace tepelné střech plochých lepené za studena plně 1 vrstva rohoží, pásů, dílců, desek</t>
  </si>
  <si>
    <t>71399907R</t>
  </si>
  <si>
    <t>71399908R</t>
  </si>
  <si>
    <t>deska z polystyrénu XPS, hrana polodrážková a hladký povrch tl 100mm</t>
  </si>
  <si>
    <t>deska z polystyrénu XPS, hrana polodrážková a hladký povrch tl 120mm</t>
  </si>
  <si>
    <t>deska z polystyrénu XPS, hrana polodrážková a hladký povrch tl 30mm</t>
  </si>
  <si>
    <t>deska z polystyrénu XPS, hrana polodrážková a hladký povrch tl 50mm</t>
  </si>
  <si>
    <t>" Zateplení stávající římsy parteru, objektu a střechy, včetně přikotvení "</t>
  </si>
  <si>
    <t>" Zastropení šachty výtahu a zhotovení spádové vrstvy balkonových desek "</t>
  </si>
  <si>
    <t>Minerální omítka vnějších stropů nanášená strojně na neomítnutý podklad</t>
  </si>
  <si>
    <t>" Zpětná montáž prvků na fasádě - 2ks informativní štítek vedení sítě, 1ks dřevěná mříž, 3ks reklamní poutač, 3ks informativní tabulky, 3ks teplotního čidla, 1ks panoramatická kamera "</t>
  </si>
  <si>
    <t>D+M Poštovní schránka - Specifikace ve výpisu prvků na fasádě - 6</t>
  </si>
  <si>
    <t>79099911R</t>
  </si>
  <si>
    <t>" Polohovatelný, šířka 1500mm, dodávka se šňůrou s atestem 80kg "</t>
  </si>
  <si>
    <t>" Nerezová poštovní schránka uzamykatelná "</t>
  </si>
  <si>
    <t>" Omítka minerální vnějších ploch nanášená strojně na neomítnutý podklad stěn, včetně penetrace "</t>
  </si>
  <si>
    <t>" Omítnutí balkonových desek "</t>
  </si>
  <si>
    <t>" Mechanická markýza bezkazetová roletová v délce 3200mm, vyložení 2250mm "</t>
  </si>
  <si>
    <t>" Mechanická markýza bezkazetová roletová v délce 3800mm, vyložení 2250mm "</t>
  </si>
  <si>
    <t>" Mechanická markýza bezkazetová roletová v délce 6500mm, vyložení 2250mm "</t>
  </si>
  <si>
    <t>" zásyp u anglických dvorků "</t>
  </si>
  <si>
    <t>" Mazanina u zastropení výtahové šachty a vyrovnávací vrstva balkonových desek "</t>
  </si>
  <si>
    <t>Výkaz výměr</t>
  </si>
  <si>
    <t xml:space="preserve">Výkaz výměr je zpracován na podkladě projektové dokumentace pro stavební povolení. 
Nedílnou součástí tohoto výkazu výměr je projektová dokumentace pro stavební povolení. </t>
  </si>
  <si>
    <t>VÝKAZ VÝMĚR</t>
  </si>
  <si>
    <t>" Vnitřní žaluzie kotvené do rámu okna, lamela šíře 25mm, boční vedení - silonová lanka "</t>
  </si>
  <si>
    <t>" Balkonové zábradlí z ocelových profilů, celková váha cca 100kg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</si>
</sst>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
    <numFmt numFmtId="165" formatCode="0.0%"/>
  </numFmts>
  <fonts count="33">
    <font>
      <sz val="11"/>
      <color theme="1"/>
      <name val="Calibri"/>
      <family val="2"/>
      <scheme val="minor"/>
    </font>
    <font>
      <sz val="10"/>
      <name val="Arial"/>
      <family val="2"/>
    </font>
    <font>
      <sz val="7"/>
      <name val="Arial CE"/>
      <family val="2"/>
    </font>
    <font>
      <sz val="8"/>
      <name val="MS Sans Serif"/>
      <family val="2"/>
    </font>
    <font>
      <sz val="8"/>
      <name val="Arial CE"/>
      <family val="2"/>
    </font>
    <font>
      <sz val="10"/>
      <name val="Arial CE"/>
      <family val="2"/>
    </font>
    <font>
      <sz val="8"/>
      <name val="Arial"/>
      <family val="2"/>
    </font>
    <font>
      <b/>
      <sz val="8"/>
      <name val="Arial"/>
      <family val="2"/>
    </font>
    <font>
      <sz val="7"/>
      <name val="Arial"/>
      <family val="2"/>
    </font>
    <font>
      <sz val="8"/>
      <color indexed="18"/>
      <name val="Arial"/>
      <family val="2"/>
    </font>
    <font>
      <b/>
      <sz val="16"/>
      <name val="Arial"/>
      <family val="2"/>
    </font>
    <font>
      <sz val="8"/>
      <color indexed="12"/>
      <name val="Arial CE"/>
      <family val="2"/>
    </font>
    <font>
      <sz val="8"/>
      <color indexed="18"/>
      <name val="Arial CE"/>
      <family val="2"/>
    </font>
    <font>
      <b/>
      <sz val="10"/>
      <name val="Arial"/>
      <family val="2"/>
    </font>
    <font>
      <sz val="9"/>
      <name val="Arial"/>
      <family val="2"/>
    </font>
    <font>
      <sz val="8"/>
      <color indexed="9"/>
      <name val="Arial"/>
      <family val="2"/>
    </font>
    <font>
      <b/>
      <sz val="14"/>
      <name val="Arial"/>
      <family val="2"/>
    </font>
    <font>
      <sz val="12"/>
      <name val="Arial"/>
      <family val="2"/>
    </font>
    <font>
      <b/>
      <sz val="12"/>
      <name val="Arial"/>
      <family val="2"/>
    </font>
    <font>
      <b/>
      <sz val="9"/>
      <name val="Arial"/>
      <family val="2"/>
    </font>
    <font>
      <sz val="11"/>
      <name val="Arial"/>
      <family val="2"/>
    </font>
    <font>
      <sz val="10"/>
      <name val="Helv"/>
      <family val="2"/>
    </font>
    <font>
      <b/>
      <i/>
      <sz val="10"/>
      <name val="Arial CE"/>
      <family val="2"/>
    </font>
    <font>
      <b/>
      <sz val="10"/>
      <name val="Arial CE"/>
      <family val="2"/>
    </font>
    <font>
      <sz val="11"/>
      <color theme="1"/>
      <name val="Arial CE"/>
      <family val="2"/>
    </font>
    <font>
      <i/>
      <sz val="8"/>
      <name val="Arial CE"/>
      <family val="2"/>
    </font>
    <font>
      <i/>
      <sz val="11"/>
      <color theme="1"/>
      <name val="Arial CE"/>
      <family val="2"/>
    </font>
    <font>
      <sz val="8"/>
      <name val="Trebuchet MS"/>
      <family val="2"/>
    </font>
    <font>
      <sz val="10"/>
      <color indexed="8"/>
      <name val="Arial"/>
      <family val="2"/>
    </font>
    <font>
      <b/>
      <sz val="10"/>
      <color indexed="8"/>
      <name val="Arial"/>
      <family val="2"/>
    </font>
    <font>
      <b/>
      <sz val="8"/>
      <name val="Arial CE"/>
      <family val="2"/>
    </font>
    <font>
      <i/>
      <sz val="8"/>
      <color indexed="12"/>
      <name val="Arial CE"/>
      <family val="2"/>
    </font>
    <font>
      <b/>
      <i/>
      <sz val="9"/>
      <name val="Arial"/>
      <family val="2"/>
    </font>
  </fonts>
  <fills count="10">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5" tint="0.7999799847602844"/>
        <bgColor indexed="64"/>
      </patternFill>
    </fill>
    <fill>
      <patternFill patternType="solid">
        <fgColor indexed="55"/>
        <bgColor indexed="64"/>
      </patternFill>
    </fill>
    <fill>
      <patternFill patternType="solid">
        <fgColor indexed="22"/>
        <bgColor indexed="64"/>
      </patternFill>
    </fill>
    <fill>
      <patternFill patternType="solid">
        <fgColor rgb="FFFFFF00"/>
        <bgColor indexed="64"/>
      </patternFill>
    </fill>
    <fill>
      <patternFill patternType="solid">
        <fgColor theme="5"/>
        <bgColor indexed="64"/>
      </patternFill>
    </fill>
  </fills>
  <borders count="48">
    <border>
      <left/>
      <right/>
      <top/>
      <bottom/>
      <diagonal/>
    </border>
    <border>
      <left style="thin">
        <color indexed="8"/>
      </left>
      <right style="thin">
        <color indexed="8"/>
      </right>
      <top style="thin">
        <color indexed="8"/>
      </top>
      <bottom style="thin">
        <color indexed="8"/>
      </bottom>
    </border>
    <border>
      <left style="hair">
        <color indexed="8"/>
      </left>
      <right style="hair">
        <color indexed="8"/>
      </right>
      <top/>
      <bottom style="hair">
        <color indexed="8"/>
      </bottom>
    </border>
    <border>
      <left style="hair">
        <color indexed="8"/>
      </left>
      <right style="hair">
        <color indexed="8"/>
      </right>
      <top style="hair">
        <color indexed="8"/>
      </top>
      <bottom style="hair">
        <color indexed="8"/>
      </bottom>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style="thin"/>
      <bottom/>
    </border>
    <border>
      <left/>
      <right/>
      <top style="thin"/>
      <bottom/>
    </border>
    <border>
      <left/>
      <right style="thin"/>
      <top style="thin"/>
      <bottom/>
    </border>
    <border>
      <left style="thin"/>
      <right/>
      <top/>
      <bottom style="medium"/>
    </border>
    <border>
      <left/>
      <right/>
      <top/>
      <bottom style="medium"/>
    </border>
    <border>
      <left/>
      <right style="thin"/>
      <top/>
      <bottom style="medium"/>
    </border>
    <border>
      <left style="thin"/>
      <right style="thin"/>
      <top style="thin"/>
      <bottom style="thin"/>
    </border>
    <border>
      <left style="hair"/>
      <right style="hair"/>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
      <left style="thin">
        <color indexed="8"/>
      </left>
      <right/>
      <top style="thin">
        <color indexed="8"/>
      </top>
      <bottom style="thin">
        <color indexed="8"/>
      </bottom>
    </border>
    <border>
      <left/>
      <right/>
      <top style="thin">
        <color indexed="8"/>
      </top>
      <bottom style="thin">
        <color indexed="8"/>
      </bottom>
    </border>
    <border>
      <left style="medium"/>
      <right style="thin"/>
      <top style="medium"/>
      <bottom/>
    </border>
    <border>
      <left style="thin"/>
      <right style="thin"/>
      <top style="medium"/>
      <bottom/>
    </border>
    <border>
      <left style="thin"/>
      <right style="medium"/>
      <top style="medium"/>
      <bottom/>
    </border>
    <border>
      <left style="medium"/>
      <right/>
      <top/>
      <bottom/>
    </border>
    <border>
      <left style="medium"/>
      <right style="thin"/>
      <top/>
      <bottom style="medium"/>
    </border>
    <border>
      <left style="thin"/>
      <right style="thin"/>
      <top/>
      <bottom style="medium"/>
    </border>
    <border>
      <left style="thin"/>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border>
    <border>
      <left/>
      <right/>
      <top/>
      <bottom style="thin"/>
    </border>
    <border>
      <left/>
      <right/>
      <top style="hair"/>
      <bottom style="hair"/>
    </border>
    <border>
      <left/>
      <right style="hair"/>
      <top style="hair"/>
      <bottom style="hair"/>
    </border>
    <border>
      <left style="hair"/>
      <right/>
      <top style="hair"/>
      <bottom style="hair"/>
    </border>
    <border>
      <left style="hair"/>
      <right style="hair"/>
      <top style="hair"/>
      <bottom/>
    </border>
    <border>
      <left style="thin"/>
      <right/>
      <top/>
      <bottom style="thin"/>
    </border>
    <border>
      <left/>
      <right style="thin"/>
      <top/>
      <bottom style="thin"/>
    </border>
    <border>
      <left/>
      <right style="thin">
        <color indexed="8"/>
      </right>
      <top style="thin">
        <color indexed="8"/>
      </top>
      <bottom style="thin">
        <color indexed="8"/>
      </bottom>
    </border>
    <border>
      <left style="medium"/>
      <right/>
      <top style="medium"/>
      <bottom style="thin"/>
    </border>
    <border>
      <left/>
      <right style="medium"/>
      <top style="medium"/>
      <bottom style="thin"/>
    </border>
    <border>
      <left/>
      <right/>
      <top style="medium"/>
      <bottom style="thin"/>
    </border>
  </borders>
  <cellStyleXfs count="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locked="0"/>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20" fillId="0" borderId="0" applyFill="0" applyBorder="0" applyProtection="0">
      <alignment/>
    </xf>
    <xf numFmtId="0" fontId="1" fillId="0" borderId="0">
      <alignment/>
      <protection/>
    </xf>
    <xf numFmtId="0" fontId="5" fillId="0" borderId="0">
      <alignment/>
      <protection/>
    </xf>
    <xf numFmtId="0" fontId="1" fillId="0" borderId="0">
      <alignment/>
      <protection/>
    </xf>
    <xf numFmtId="0" fontId="5" fillId="0" borderId="0">
      <alignment/>
      <protection/>
    </xf>
    <xf numFmtId="0" fontId="4" fillId="0" borderId="0">
      <alignment/>
      <protection/>
    </xf>
    <xf numFmtId="0" fontId="3" fillId="0" borderId="0">
      <alignment/>
      <protection locked="0"/>
    </xf>
    <xf numFmtId="0" fontId="5" fillId="0" borderId="0">
      <alignment/>
      <protection/>
    </xf>
    <xf numFmtId="0" fontId="5" fillId="0" borderId="0">
      <alignment/>
      <protection/>
    </xf>
    <xf numFmtId="0" fontId="21" fillId="0" borderId="0">
      <alignment/>
      <protection/>
    </xf>
    <xf numFmtId="0" fontId="1" fillId="0" borderId="0" applyFont="0" applyFill="0" applyBorder="0" applyAlignment="0" applyProtection="0"/>
    <xf numFmtId="0" fontId="1" fillId="0" borderId="0">
      <alignment/>
      <protection/>
    </xf>
    <xf numFmtId="0" fontId="27" fillId="0" borderId="0">
      <alignment/>
      <protection/>
    </xf>
  </cellStyleXfs>
  <cellXfs count="355">
    <xf numFmtId="0" fontId="0" fillId="0" borderId="0" xfId="0"/>
    <xf numFmtId="0" fontId="2" fillId="0" borderId="0" xfId="20" applyFont="1" applyFill="1" applyAlignment="1" applyProtection="1">
      <alignment horizontal="left"/>
      <protection/>
    </xf>
    <xf numFmtId="0" fontId="7" fillId="0" borderId="0" xfId="20" applyFont="1" applyFill="1" applyAlignment="1" applyProtection="1">
      <alignment horizontal="left"/>
      <protection/>
    </xf>
    <xf numFmtId="0" fontId="4" fillId="0" borderId="0" xfId="20" applyFont="1" applyFill="1" applyBorder="1" applyAlignment="1" applyProtection="1">
      <alignment horizontal="center" vertical="center" wrapText="1"/>
      <protection/>
    </xf>
    <xf numFmtId="0" fontId="10" fillId="0" borderId="0" xfId="0" applyFont="1" applyFill="1" applyAlignment="1" applyProtection="1">
      <alignment horizontal="left"/>
      <protection/>
    </xf>
    <xf numFmtId="0" fontId="8" fillId="0" borderId="0" xfId="0" applyFont="1" applyFill="1" applyAlignment="1" applyProtection="1">
      <alignment horizontal="left"/>
      <protection/>
    </xf>
    <xf numFmtId="0" fontId="6" fillId="0" borderId="0" xfId="0" applyFont="1" applyFill="1" applyAlignment="1" applyProtection="1">
      <alignment horizontal="left"/>
      <protection/>
    </xf>
    <xf numFmtId="0" fontId="0" fillId="0" borderId="0" xfId="0" applyFill="1"/>
    <xf numFmtId="0" fontId="6" fillId="0" borderId="1" xfId="0" applyFont="1" applyFill="1" applyBorder="1" applyAlignment="1" applyProtection="1">
      <alignment horizontal="center" vertical="center" wrapText="1"/>
      <protection/>
    </xf>
    <xf numFmtId="0" fontId="0" fillId="0" borderId="0" xfId="0" applyFill="1" applyProtection="1">
      <protection/>
    </xf>
    <xf numFmtId="0" fontId="7" fillId="0" borderId="2" xfId="0" applyFont="1" applyFill="1" applyBorder="1" applyAlignment="1" applyProtection="1">
      <alignment horizontal="left" wrapText="1"/>
      <protection/>
    </xf>
    <xf numFmtId="164" fontId="7" fillId="0" borderId="2" xfId="0" applyNumberFormat="1" applyFont="1" applyFill="1" applyBorder="1" applyAlignment="1" applyProtection="1">
      <alignment horizontal="right"/>
      <protection/>
    </xf>
    <xf numFmtId="39" fontId="7" fillId="0" borderId="2" xfId="0" applyNumberFormat="1" applyFont="1" applyFill="1" applyBorder="1" applyAlignment="1" applyProtection="1">
      <alignment horizontal="right"/>
      <protection/>
    </xf>
    <xf numFmtId="0" fontId="7" fillId="0" borderId="3" xfId="0" applyFont="1" applyFill="1" applyBorder="1" applyAlignment="1" applyProtection="1">
      <alignment horizontal="left" wrapText="1"/>
      <protection/>
    </xf>
    <xf numFmtId="2" fontId="7" fillId="0" borderId="3" xfId="0" applyNumberFormat="1" applyFont="1" applyFill="1" applyBorder="1" applyAlignment="1" applyProtection="1">
      <alignment horizontal="right"/>
      <protection/>
    </xf>
    <xf numFmtId="39" fontId="7" fillId="0" borderId="3" xfId="0" applyNumberFormat="1" applyFont="1" applyFill="1" applyBorder="1" applyAlignment="1" applyProtection="1">
      <alignment horizontal="right"/>
      <protection/>
    </xf>
    <xf numFmtId="37" fontId="9" fillId="0" borderId="0" xfId="0" applyNumberFormat="1" applyFont="1" applyFill="1" applyBorder="1" applyAlignment="1" applyProtection="1">
      <alignment horizontal="right"/>
      <protection/>
    </xf>
    <xf numFmtId="0" fontId="9" fillId="0" borderId="0" xfId="0" applyFont="1" applyFill="1" applyBorder="1" applyAlignment="1" applyProtection="1">
      <alignment horizontal="left" wrapText="1"/>
      <protection/>
    </xf>
    <xf numFmtId="0" fontId="6" fillId="0" borderId="0" xfId="0" applyFont="1" applyFill="1" applyBorder="1" applyAlignment="1" applyProtection="1">
      <alignment horizontal="left" wrapText="1"/>
      <protection/>
    </xf>
    <xf numFmtId="0" fontId="9" fillId="0" borderId="0" xfId="0" applyFont="1" applyFill="1" applyBorder="1" applyAlignment="1" applyProtection="1">
      <alignment horizontal="center" wrapText="1"/>
      <protection/>
    </xf>
    <xf numFmtId="164" fontId="9" fillId="0" borderId="0" xfId="0" applyNumberFormat="1" applyFont="1" applyFill="1" applyBorder="1" applyAlignment="1" applyProtection="1">
      <alignment horizontal="right"/>
      <protection/>
    </xf>
    <xf numFmtId="39" fontId="9" fillId="0" borderId="0" xfId="0" applyNumberFormat="1" applyFont="1" applyFill="1" applyBorder="1" applyAlignment="1" applyProtection="1">
      <alignment horizontal="right"/>
      <protection/>
    </xf>
    <xf numFmtId="39" fontId="6" fillId="0" borderId="0" xfId="0" applyNumberFormat="1" applyFont="1" applyFill="1" applyBorder="1" applyAlignment="1" applyProtection="1">
      <alignment horizontal="right"/>
      <protection/>
    </xf>
    <xf numFmtId="0" fontId="6" fillId="0" borderId="0" xfId="21" applyFont="1" applyFill="1" applyAlignment="1" applyProtection="1">
      <alignment vertical="center"/>
      <protection/>
    </xf>
    <xf numFmtId="0" fontId="4" fillId="0" borderId="3" xfId="0" applyFont="1" applyFill="1" applyBorder="1" applyAlignment="1" applyProtection="1">
      <alignment horizontal="left" wrapText="1"/>
      <protection/>
    </xf>
    <xf numFmtId="2" fontId="4" fillId="0" borderId="3" xfId="0" applyNumberFormat="1" applyFont="1" applyFill="1" applyBorder="1" applyAlignment="1" applyProtection="1">
      <alignment horizontal="right"/>
      <protection/>
    </xf>
    <xf numFmtId="39" fontId="4" fillId="0" borderId="3" xfId="0" applyNumberFormat="1" applyFont="1" applyFill="1" applyBorder="1" applyAlignment="1" applyProtection="1">
      <alignment horizontal="right"/>
      <protection/>
    </xf>
    <xf numFmtId="0" fontId="11" fillId="0" borderId="3" xfId="0" applyFont="1" applyFill="1" applyBorder="1" applyAlignment="1" applyProtection="1">
      <alignment horizontal="left" wrapText="1"/>
      <protection/>
    </xf>
    <xf numFmtId="2" fontId="11" fillId="0" borderId="3" xfId="0" applyNumberFormat="1" applyFont="1" applyFill="1" applyBorder="1" applyAlignment="1" applyProtection="1">
      <alignment horizontal="right"/>
      <protection/>
    </xf>
    <xf numFmtId="49" fontId="4" fillId="0" borderId="3" xfId="0" applyNumberFormat="1" applyFont="1" applyFill="1" applyBorder="1" applyAlignment="1" applyProtection="1">
      <alignment horizontal="left" wrapText="1"/>
      <protection/>
    </xf>
    <xf numFmtId="49" fontId="6" fillId="0" borderId="0" xfId="0" applyNumberFormat="1" applyFont="1" applyFill="1" applyBorder="1" applyAlignment="1" applyProtection="1">
      <alignment horizontal="right" wrapText="1"/>
      <protection/>
    </xf>
    <xf numFmtId="2" fontId="6" fillId="0" borderId="0" xfId="0" applyNumberFormat="1" applyFont="1" applyFill="1" applyBorder="1" applyAlignment="1" applyProtection="1">
      <alignment horizontal="right"/>
      <protection/>
    </xf>
    <xf numFmtId="0" fontId="1" fillId="0" borderId="0" xfId="23" applyFont="1">
      <alignment/>
      <protection/>
    </xf>
    <xf numFmtId="0" fontId="1" fillId="0" borderId="0" xfId="23" applyFont="1" applyAlignment="1">
      <alignment/>
      <protection/>
    </xf>
    <xf numFmtId="0" fontId="16" fillId="0" borderId="0" xfId="23" applyFont="1">
      <alignment/>
      <protection/>
    </xf>
    <xf numFmtId="0" fontId="17" fillId="0" borderId="0" xfId="23" applyFont="1" applyAlignment="1">
      <alignment horizontal="left"/>
      <protection/>
    </xf>
    <xf numFmtId="0" fontId="18" fillId="0" borderId="0" xfId="23" applyFont="1" applyAlignment="1">
      <alignment horizontal="left" vertical="center"/>
      <protection/>
    </xf>
    <xf numFmtId="0" fontId="5" fillId="0" borderId="0" xfId="24" applyAlignment="1">
      <alignment/>
      <protection/>
    </xf>
    <xf numFmtId="0" fontId="13" fillId="0" borderId="0" xfId="23" applyFont="1" applyAlignment="1">
      <alignment/>
      <protection/>
    </xf>
    <xf numFmtId="14" fontId="14" fillId="0" borderId="0" xfId="23" applyNumberFormat="1" applyFont="1" applyAlignment="1">
      <alignment horizontal="left"/>
      <protection/>
    </xf>
    <xf numFmtId="0" fontId="18" fillId="0" borderId="0" xfId="23" applyFont="1" applyAlignment="1">
      <alignment horizontal="left" vertical="top" wrapText="1"/>
      <protection/>
    </xf>
    <xf numFmtId="0" fontId="5" fillId="0" borderId="0" xfId="23" applyAlignment="1">
      <alignment vertical="top" wrapText="1"/>
      <protection/>
    </xf>
    <xf numFmtId="0" fontId="13" fillId="0" borderId="0" xfId="23" applyFont="1">
      <alignment/>
      <protection/>
    </xf>
    <xf numFmtId="0" fontId="13" fillId="0" borderId="0" xfId="23" applyFont="1" applyAlignment="1">
      <alignment horizontal="left" vertical="center"/>
      <protection/>
    </xf>
    <xf numFmtId="0" fontId="1" fillId="0" borderId="0" xfId="23" applyFont="1" applyAlignment="1">
      <alignment horizontal="left"/>
      <protection/>
    </xf>
    <xf numFmtId="0" fontId="1" fillId="0" borderId="0" xfId="23" applyFont="1" applyAlignment="1">
      <alignment horizontal="right"/>
      <protection/>
    </xf>
    <xf numFmtId="0" fontId="19" fillId="2" borderId="4" xfId="23" applyFont="1" applyFill="1" applyBorder="1" applyAlignment="1">
      <alignment wrapText="1"/>
      <protection/>
    </xf>
    <xf numFmtId="0" fontId="19" fillId="2" borderId="5" xfId="23" applyFont="1" applyFill="1" applyBorder="1" applyAlignment="1">
      <alignment wrapText="1"/>
      <protection/>
    </xf>
    <xf numFmtId="0" fontId="19" fillId="2" borderId="6" xfId="23" applyFont="1" applyFill="1" applyBorder="1" applyAlignment="1">
      <alignment wrapText="1"/>
      <protection/>
    </xf>
    <xf numFmtId="0" fontId="19" fillId="2" borderId="4" xfId="23" applyFont="1" applyFill="1" applyBorder="1" applyAlignment="1">
      <alignment horizontal="right" wrapText="1"/>
      <protection/>
    </xf>
    <xf numFmtId="0" fontId="1" fillId="2" borderId="5" xfId="23" applyFont="1" applyFill="1" applyBorder="1" applyAlignment="1">
      <alignment/>
      <protection/>
    </xf>
    <xf numFmtId="0" fontId="19" fillId="2" borderId="5" xfId="23" applyFont="1" applyFill="1" applyBorder="1" applyAlignment="1">
      <alignment horizontal="right" wrapText="1"/>
      <protection/>
    </xf>
    <xf numFmtId="0" fontId="13" fillId="2" borderId="6" xfId="23" applyFont="1" applyFill="1" applyBorder="1" applyAlignment="1">
      <alignment horizontal="right"/>
      <protection/>
    </xf>
    <xf numFmtId="0" fontId="19" fillId="3" borderId="0" xfId="23" applyFont="1" applyFill="1" applyBorder="1" applyAlignment="1">
      <alignment horizontal="right" wrapText="1"/>
      <protection/>
    </xf>
    <xf numFmtId="0" fontId="1" fillId="0" borderId="7" xfId="23" applyFont="1" applyBorder="1" applyAlignment="1">
      <alignment vertical="center"/>
      <protection/>
    </xf>
    <xf numFmtId="0" fontId="1" fillId="0" borderId="0" xfId="23" applyFont="1" applyBorder="1" applyAlignment="1">
      <alignment vertical="center"/>
      <protection/>
    </xf>
    <xf numFmtId="1" fontId="1" fillId="0" borderId="0" xfId="23" applyNumberFormat="1" applyFont="1" applyBorder="1" applyAlignment="1">
      <alignment horizontal="right" vertical="center"/>
      <protection/>
    </xf>
    <xf numFmtId="0" fontId="1" fillId="0" borderId="8" xfId="23" applyFont="1" applyBorder="1" applyAlignment="1">
      <alignment vertical="center"/>
      <protection/>
    </xf>
    <xf numFmtId="4" fontId="1" fillId="0" borderId="9" xfId="23" applyNumberFormat="1" applyFont="1" applyBorder="1" applyAlignment="1">
      <alignment horizontal="right" vertical="center"/>
      <protection/>
    </xf>
    <xf numFmtId="4" fontId="1" fillId="0" borderId="10" xfId="23" applyNumberFormat="1" applyFont="1" applyBorder="1" applyAlignment="1">
      <alignment horizontal="right" vertical="center"/>
      <protection/>
    </xf>
    <xf numFmtId="4" fontId="1" fillId="0" borderId="11" xfId="23" applyNumberFormat="1" applyFont="1" applyBorder="1" applyAlignment="1">
      <alignment horizontal="right" vertical="center"/>
      <protection/>
    </xf>
    <xf numFmtId="4" fontId="1" fillId="3" borderId="0" xfId="23" applyNumberFormat="1" applyFont="1" applyFill="1" applyBorder="1" applyAlignment="1">
      <alignment vertical="center"/>
      <protection/>
    </xf>
    <xf numFmtId="4" fontId="1" fillId="0" borderId="7" xfId="23" applyNumberFormat="1" applyFont="1" applyBorder="1" applyAlignment="1">
      <alignment horizontal="right" vertical="center"/>
      <protection/>
    </xf>
    <xf numFmtId="4" fontId="1" fillId="0" borderId="0" xfId="23" applyNumberFormat="1" applyFont="1" applyBorder="1" applyAlignment="1">
      <alignment horizontal="right" vertical="center"/>
      <protection/>
    </xf>
    <xf numFmtId="4" fontId="1" fillId="0" borderId="8" xfId="23" applyNumberFormat="1" applyFont="1" applyBorder="1" applyAlignment="1">
      <alignment horizontal="right" vertical="center"/>
      <protection/>
    </xf>
    <xf numFmtId="4" fontId="1" fillId="0" borderId="12" xfId="23" applyNumberFormat="1" applyFont="1" applyBorder="1" applyAlignment="1">
      <alignment horizontal="right" vertical="center"/>
      <protection/>
    </xf>
    <xf numFmtId="4" fontId="1" fillId="0" borderId="13" xfId="23" applyNumberFormat="1" applyFont="1" applyBorder="1" applyAlignment="1">
      <alignment horizontal="right" vertical="center"/>
      <protection/>
    </xf>
    <xf numFmtId="4" fontId="1" fillId="0" borderId="14" xfId="23" applyNumberFormat="1" applyFont="1" applyBorder="1" applyAlignment="1">
      <alignment horizontal="right" vertical="center"/>
      <protection/>
    </xf>
    <xf numFmtId="4" fontId="13" fillId="3" borderId="0" xfId="23" applyNumberFormat="1" applyFont="1" applyFill="1" applyBorder="1" applyAlignment="1">
      <alignment vertical="center"/>
      <protection/>
    </xf>
    <xf numFmtId="3" fontId="1" fillId="0" borderId="0" xfId="23" applyNumberFormat="1" applyFont="1">
      <alignment/>
      <protection/>
    </xf>
    <xf numFmtId="0" fontId="18" fillId="0" borderId="0" xfId="23" applyFont="1" applyAlignment="1">
      <alignment horizontal="left"/>
      <protection/>
    </xf>
    <xf numFmtId="0" fontId="16" fillId="0" borderId="0" xfId="23" applyFont="1" applyAlignment="1">
      <alignment horizontal="center"/>
      <protection/>
    </xf>
    <xf numFmtId="4" fontId="1" fillId="0" borderId="0" xfId="23" applyNumberFormat="1" applyFont="1">
      <alignment/>
      <protection/>
    </xf>
    <xf numFmtId="0" fontId="19" fillId="2" borderId="4" xfId="23" applyFont="1" applyFill="1" applyBorder="1" applyAlignment="1">
      <alignment vertical="center"/>
      <protection/>
    </xf>
    <xf numFmtId="0" fontId="13" fillId="2" borderId="5" xfId="23" applyFont="1" applyFill="1" applyBorder="1" applyAlignment="1">
      <alignment vertical="center"/>
      <protection/>
    </xf>
    <xf numFmtId="0" fontId="13" fillId="2" borderId="6" xfId="23" applyFont="1" applyFill="1" applyBorder="1" applyAlignment="1">
      <alignment vertical="center" wrapText="1"/>
      <protection/>
    </xf>
    <xf numFmtId="0" fontId="13" fillId="2" borderId="15" xfId="23" applyFont="1" applyFill="1" applyBorder="1" applyAlignment="1">
      <alignment horizontal="center" vertical="center" wrapText="1"/>
      <protection/>
    </xf>
    <xf numFmtId="0" fontId="13" fillId="2" borderId="6" xfId="23" applyFont="1" applyFill="1" applyBorder="1" applyAlignment="1">
      <alignment horizontal="center" vertical="center" wrapText="1"/>
      <protection/>
    </xf>
    <xf numFmtId="0" fontId="14" fillId="0" borderId="0" xfId="23" applyFont="1" applyBorder="1" applyAlignment="1">
      <alignment horizontal="left"/>
      <protection/>
    </xf>
    <xf numFmtId="0" fontId="14" fillId="0" borderId="0" xfId="23" applyFont="1" applyBorder="1">
      <alignment/>
      <protection/>
    </xf>
    <xf numFmtId="165" fontId="14" fillId="0" borderId="0" xfId="23" applyNumberFormat="1" applyFont="1" applyBorder="1">
      <alignment/>
      <protection/>
    </xf>
    <xf numFmtId="3" fontId="19" fillId="0" borderId="16" xfId="23" applyNumberFormat="1" applyFont="1" applyBorder="1" applyAlignment="1">
      <alignment horizontal="right"/>
      <protection/>
    </xf>
    <xf numFmtId="3" fontId="14" fillId="0" borderId="16" xfId="23" applyNumberFormat="1" applyFont="1" applyBorder="1" applyAlignment="1">
      <alignment horizontal="right"/>
      <protection/>
    </xf>
    <xf numFmtId="3" fontId="14" fillId="0" borderId="8" xfId="23" applyNumberFormat="1" applyFont="1" applyBorder="1" applyAlignment="1">
      <alignment horizontal="right"/>
      <protection/>
    </xf>
    <xf numFmtId="3" fontId="1" fillId="4" borderId="0" xfId="23" applyNumberFormat="1" applyFont="1" applyFill="1">
      <alignment/>
      <protection/>
    </xf>
    <xf numFmtId="49" fontId="14" fillId="0" borderId="17" xfId="23" applyNumberFormat="1" applyFont="1" applyBorder="1" applyAlignment="1">
      <alignment horizontal="left"/>
      <protection/>
    </xf>
    <xf numFmtId="3" fontId="14" fillId="4" borderId="18" xfId="23" applyNumberFormat="1" applyFont="1" applyFill="1" applyBorder="1" applyAlignment="1">
      <alignment horizontal="right"/>
      <protection/>
    </xf>
    <xf numFmtId="3" fontId="14" fillId="0" borderId="18" xfId="23" applyNumberFormat="1" applyFont="1" applyFill="1" applyBorder="1" applyAlignment="1">
      <alignment horizontal="right"/>
      <protection/>
    </xf>
    <xf numFmtId="3" fontId="14" fillId="4" borderId="19" xfId="23" applyNumberFormat="1" applyFont="1" applyFill="1" applyBorder="1" applyAlignment="1">
      <alignment horizontal="right"/>
      <protection/>
    </xf>
    <xf numFmtId="0" fontId="1" fillId="4" borderId="0" xfId="23" applyFont="1" applyFill="1">
      <alignment/>
      <protection/>
    </xf>
    <xf numFmtId="0" fontId="6" fillId="0" borderId="0" xfId="24" applyFont="1" applyFill="1" applyBorder="1">
      <alignment/>
      <protection/>
    </xf>
    <xf numFmtId="0" fontId="6" fillId="0" borderId="0" xfId="25" applyFont="1" applyBorder="1">
      <alignment/>
      <protection/>
    </xf>
    <xf numFmtId="4" fontId="6" fillId="0" borderId="0" xfId="25" applyNumberFormat="1" applyFont="1" applyBorder="1">
      <alignment/>
      <protection/>
    </xf>
    <xf numFmtId="0" fontId="6" fillId="0" borderId="0" xfId="25" applyFont="1">
      <alignment/>
      <protection/>
    </xf>
    <xf numFmtId="0" fontId="15" fillId="0" borderId="0" xfId="25" applyFont="1" applyAlignment="1">
      <alignment wrapText="1"/>
      <protection/>
    </xf>
    <xf numFmtId="0" fontId="15" fillId="0" borderId="0" xfId="25" applyFont="1">
      <alignment/>
      <protection/>
    </xf>
    <xf numFmtId="0" fontId="6" fillId="0" borderId="0" xfId="25" applyFont="1" applyAlignment="1">
      <alignment wrapText="1"/>
      <protection/>
    </xf>
    <xf numFmtId="0" fontId="1" fillId="0" borderId="0" xfId="23" applyFont="1" applyFill="1">
      <alignment/>
      <protection/>
    </xf>
    <xf numFmtId="0" fontId="19" fillId="0" borderId="0" xfId="23" applyFont="1" applyFill="1" applyBorder="1" applyAlignment="1">
      <alignment vertical="center"/>
      <protection/>
    </xf>
    <xf numFmtId="49" fontId="19" fillId="0" borderId="0" xfId="23" applyNumberFormat="1" applyFont="1" applyFill="1" applyBorder="1" applyAlignment="1">
      <alignment horizontal="left" vertical="center"/>
      <protection/>
    </xf>
    <xf numFmtId="165" fontId="14" fillId="0" borderId="0" xfId="23" applyNumberFormat="1" applyFont="1" applyFill="1" applyBorder="1">
      <alignment/>
      <protection/>
    </xf>
    <xf numFmtId="3" fontId="19" fillId="0" borderId="0" xfId="23" applyNumberFormat="1" applyFont="1" applyFill="1" applyBorder="1" applyAlignment="1">
      <alignment horizontal="right" vertical="center"/>
      <protection/>
    </xf>
    <xf numFmtId="0" fontId="1" fillId="0" borderId="0" xfId="34" applyFont="1">
      <alignment/>
      <protection/>
    </xf>
    <xf numFmtId="0" fontId="23" fillId="0" borderId="15" xfId="25" applyFont="1" applyFill="1" applyBorder="1" applyAlignment="1" applyProtection="1">
      <alignment horizontal="center" vertical="justify"/>
      <protection/>
    </xf>
    <xf numFmtId="49" fontId="23" fillId="0" borderId="15" xfId="25" applyNumberFormat="1" applyFont="1" applyFill="1" applyBorder="1" applyAlignment="1" applyProtection="1">
      <alignment horizontal="left" vertical="justify"/>
      <protection/>
    </xf>
    <xf numFmtId="0" fontId="23" fillId="0" borderId="4" xfId="25" applyFont="1" applyFill="1" applyBorder="1" applyAlignment="1" applyProtection="1">
      <alignment vertical="justify"/>
      <protection/>
    </xf>
    <xf numFmtId="0" fontId="4" fillId="0" borderId="20" xfId="25" applyFont="1" applyFill="1" applyBorder="1" applyAlignment="1" applyProtection="1">
      <alignment horizontal="center" vertical="center" wrapText="1"/>
      <protection/>
    </xf>
    <xf numFmtId="49" fontId="4" fillId="0" borderId="20" xfId="25" applyNumberFormat="1" applyFont="1" applyFill="1" applyBorder="1" applyAlignment="1" applyProtection="1">
      <alignment horizontal="center" vertical="center" wrapText="1" shrinkToFit="1"/>
      <protection/>
    </xf>
    <xf numFmtId="4" fontId="4" fillId="0" borderId="20" xfId="25" applyNumberFormat="1" applyFont="1" applyFill="1" applyBorder="1" applyAlignment="1" applyProtection="1">
      <alignment vertical="center" wrapText="1"/>
      <protection/>
    </xf>
    <xf numFmtId="0" fontId="4" fillId="0" borderId="15" xfId="25" applyNumberFormat="1" applyFont="1" applyFill="1" applyBorder="1" applyAlignment="1" applyProtection="1">
      <alignment vertical="center" wrapText="1"/>
      <protection/>
    </xf>
    <xf numFmtId="0" fontId="18" fillId="5" borderId="4" xfId="23" applyFont="1" applyFill="1" applyBorder="1" applyAlignment="1">
      <alignment vertical="center"/>
      <protection/>
    </xf>
    <xf numFmtId="0" fontId="13" fillId="5" borderId="5" xfId="23" applyFont="1" applyFill="1" applyBorder="1" applyAlignment="1">
      <alignment vertical="center"/>
      <protection/>
    </xf>
    <xf numFmtId="0" fontId="1" fillId="5" borderId="5" xfId="23" applyFont="1" applyFill="1" applyBorder="1" applyAlignment="1">
      <alignment vertical="center"/>
      <protection/>
    </xf>
    <xf numFmtId="4" fontId="18" fillId="5" borderId="21" xfId="23" applyNumberFormat="1" applyFont="1" applyFill="1" applyBorder="1" applyAlignment="1">
      <alignment horizontal="right" vertical="center"/>
      <protection/>
    </xf>
    <xf numFmtId="4" fontId="18" fillId="5" borderId="22" xfId="23" applyNumberFormat="1" applyFont="1" applyFill="1" applyBorder="1" applyAlignment="1">
      <alignment horizontal="right" vertical="center"/>
      <protection/>
    </xf>
    <xf numFmtId="3" fontId="18" fillId="5" borderId="23" xfId="23" applyNumberFormat="1" applyFont="1" applyFill="1" applyBorder="1" applyAlignment="1">
      <alignment horizontal="right" vertical="center"/>
      <protection/>
    </xf>
    <xf numFmtId="0" fontId="1" fillId="5" borderId="0" xfId="23" applyFont="1" applyFill="1">
      <alignment/>
      <protection/>
    </xf>
    <xf numFmtId="0" fontId="19" fillId="5" borderId="4" xfId="23" applyFont="1" applyFill="1" applyBorder="1" applyAlignment="1">
      <alignment vertical="center"/>
      <protection/>
    </xf>
    <xf numFmtId="49" fontId="19" fillId="5" borderId="5" xfId="23" applyNumberFormat="1" applyFont="1" applyFill="1" applyBorder="1" applyAlignment="1">
      <alignment horizontal="left" vertical="center"/>
      <protection/>
    </xf>
    <xf numFmtId="0" fontId="19" fillId="5" borderId="5" xfId="23" applyFont="1" applyFill="1" applyBorder="1" applyAlignment="1">
      <alignment vertical="center"/>
      <protection/>
    </xf>
    <xf numFmtId="165" fontId="14" fillId="5" borderId="6" xfId="23" applyNumberFormat="1" applyFont="1" applyFill="1" applyBorder="1">
      <alignment/>
      <protection/>
    </xf>
    <xf numFmtId="3" fontId="19" fillId="5" borderId="15" xfId="23" applyNumberFormat="1" applyFont="1" applyFill="1" applyBorder="1" applyAlignment="1">
      <alignment horizontal="right" vertical="center"/>
      <protection/>
    </xf>
    <xf numFmtId="0" fontId="16" fillId="0" borderId="0" xfId="23" applyFont="1" applyAlignment="1">
      <alignment horizontal="center"/>
      <protection/>
    </xf>
    <xf numFmtId="0" fontId="5" fillId="0" borderId="0" xfId="23" applyAlignment="1">
      <alignment horizontal="center"/>
      <protection/>
    </xf>
    <xf numFmtId="0" fontId="1" fillId="0" borderId="0" xfId="23" applyFont="1" applyAlignment="1">
      <alignment horizontal="center"/>
      <protection/>
    </xf>
    <xf numFmtId="0" fontId="5" fillId="0" borderId="0" xfId="23" applyFont="1" applyAlignment="1">
      <alignment horizontal="left"/>
      <protection/>
    </xf>
    <xf numFmtId="0" fontId="24" fillId="0" borderId="0" xfId="0" applyFont="1" applyFill="1" applyAlignment="1" applyProtection="1">
      <alignment horizontal="left" vertical="top"/>
      <protection locked="0"/>
    </xf>
    <xf numFmtId="0" fontId="24" fillId="0" borderId="0" xfId="0" applyFont="1"/>
    <xf numFmtId="39" fontId="11" fillId="0" borderId="3" xfId="0" applyNumberFormat="1" applyFont="1" applyFill="1" applyBorder="1" applyAlignment="1" applyProtection="1">
      <alignment horizontal="right"/>
      <protection/>
    </xf>
    <xf numFmtId="0" fontId="24" fillId="0" borderId="0" xfId="0" applyFont="1" applyAlignment="1" applyProtection="1">
      <alignment horizontal="left" vertical="top"/>
      <protection locked="0"/>
    </xf>
    <xf numFmtId="0" fontId="24" fillId="0" borderId="0" xfId="0" applyFont="1" applyFill="1"/>
    <xf numFmtId="2" fontId="11" fillId="0" borderId="3" xfId="0" applyNumberFormat="1" applyFont="1" applyFill="1" applyBorder="1" applyAlignment="1" applyProtection="1">
      <alignment horizontal="right" wrapText="1"/>
      <protection/>
    </xf>
    <xf numFmtId="0" fontId="12" fillId="0" borderId="3" xfId="0" applyFont="1" applyFill="1" applyBorder="1" applyAlignment="1" applyProtection="1">
      <alignment horizontal="left" vertical="center" wrapText="1"/>
      <protection/>
    </xf>
    <xf numFmtId="0" fontId="24" fillId="0" borderId="0" xfId="0" applyFont="1" applyAlignment="1" applyProtection="1">
      <alignment horizontal="left" vertical="center"/>
      <protection locked="0"/>
    </xf>
    <xf numFmtId="0" fontId="25" fillId="0" borderId="3" xfId="0" applyFont="1" applyFill="1" applyBorder="1" applyAlignment="1" applyProtection="1">
      <alignment horizontal="left" wrapText="1"/>
      <protection/>
    </xf>
    <xf numFmtId="2" fontId="25" fillId="0" borderId="3" xfId="0" applyNumberFormat="1" applyFont="1" applyFill="1" applyBorder="1" applyAlignment="1" applyProtection="1">
      <alignment horizontal="right"/>
      <protection/>
    </xf>
    <xf numFmtId="39" fontId="25" fillId="0" borderId="3" xfId="0" applyNumberFormat="1" applyFont="1" applyFill="1" applyBorder="1" applyAlignment="1" applyProtection="1">
      <alignment horizontal="right"/>
      <protection/>
    </xf>
    <xf numFmtId="0" fontId="26" fillId="0" borderId="0" xfId="0" applyFont="1"/>
    <xf numFmtId="0" fontId="1" fillId="0" borderId="0" xfId="34" applyFont="1" applyProtection="1">
      <alignment/>
      <protection/>
    </xf>
    <xf numFmtId="4" fontId="14" fillId="0" borderId="0" xfId="34" applyNumberFormat="1" applyFont="1" applyProtection="1">
      <alignment/>
      <protection/>
    </xf>
    <xf numFmtId="49" fontId="4" fillId="0" borderId="15" xfId="25" applyNumberFormat="1" applyFont="1" applyFill="1" applyBorder="1" applyAlignment="1" applyProtection="1">
      <alignment vertical="center" wrapText="1"/>
      <protection/>
    </xf>
    <xf numFmtId="0" fontId="5" fillId="6" borderId="15" xfId="25" applyFont="1" applyFill="1" applyBorder="1" applyAlignment="1" applyProtection="1">
      <alignment horizontal="center" vertical="justify"/>
      <protection/>
    </xf>
    <xf numFmtId="49" fontId="22" fillId="2" borderId="15" xfId="25" applyNumberFormat="1" applyFont="1" applyFill="1" applyBorder="1" applyAlignment="1" applyProtection="1">
      <alignment horizontal="left" vertical="justify"/>
      <protection/>
    </xf>
    <xf numFmtId="0" fontId="22" fillId="2" borderId="4" xfId="25" applyFont="1" applyFill="1" applyBorder="1" applyAlignment="1" applyProtection="1">
      <alignment vertical="justify"/>
      <protection/>
    </xf>
    <xf numFmtId="0" fontId="5" fillId="2" borderId="5" xfId="25" applyFont="1" applyFill="1" applyBorder="1" applyAlignment="1" applyProtection="1">
      <alignment horizontal="center" vertical="justify"/>
      <protection/>
    </xf>
    <xf numFmtId="4" fontId="5" fillId="2" borderId="5" xfId="25" applyNumberFormat="1" applyFont="1" applyFill="1" applyBorder="1" applyAlignment="1" applyProtection="1">
      <alignment horizontal="right" vertical="justify"/>
      <protection/>
    </xf>
    <xf numFmtId="4" fontId="5" fillId="2" borderId="6" xfId="25" applyNumberFormat="1" applyFont="1" applyFill="1" applyBorder="1" applyAlignment="1" applyProtection="1">
      <alignment horizontal="right" vertical="justify"/>
      <protection/>
    </xf>
    <xf numFmtId="4" fontId="23" fillId="2" borderId="15" xfId="25" applyNumberFormat="1" applyFont="1" applyFill="1" applyBorder="1" applyAlignment="1" applyProtection="1">
      <alignment vertical="justify"/>
      <protection/>
    </xf>
    <xf numFmtId="0" fontId="7" fillId="0" borderId="24" xfId="0" applyFont="1" applyFill="1" applyBorder="1" applyAlignment="1" applyProtection="1">
      <alignment horizontal="left"/>
      <protection/>
    </xf>
    <xf numFmtId="0" fontId="9" fillId="0" borderId="25" xfId="0" applyFont="1" applyFill="1" applyBorder="1" applyAlignment="1" applyProtection="1">
      <alignment horizontal="center"/>
      <protection/>
    </xf>
    <xf numFmtId="164" fontId="9" fillId="0" borderId="25" xfId="0" applyNumberFormat="1" applyFont="1" applyFill="1" applyBorder="1" applyAlignment="1" applyProtection="1">
      <alignment horizontal="right"/>
      <protection/>
    </xf>
    <xf numFmtId="39" fontId="9" fillId="0" borderId="25" xfId="0" applyNumberFormat="1" applyFont="1" applyFill="1" applyBorder="1" applyAlignment="1" applyProtection="1">
      <alignment horizontal="right"/>
      <protection/>
    </xf>
    <xf numFmtId="39" fontId="7" fillId="0" borderId="1" xfId="0" applyNumberFormat="1" applyFont="1" applyFill="1" applyBorder="1" applyAlignment="1" applyProtection="1">
      <alignment horizontal="right"/>
      <protection/>
    </xf>
    <xf numFmtId="0" fontId="26" fillId="0" borderId="0" xfId="0" applyFont="1" applyAlignment="1" applyProtection="1">
      <alignment horizontal="left" vertical="top"/>
      <protection locked="0"/>
    </xf>
    <xf numFmtId="0" fontId="0" fillId="0" borderId="0" xfId="22" applyFill="1">
      <alignment/>
      <protection/>
    </xf>
    <xf numFmtId="0" fontId="28" fillId="0" borderId="0" xfId="0" applyFont="1" applyAlignment="1">
      <alignment vertical="center"/>
    </xf>
    <xf numFmtId="49" fontId="28" fillId="0" borderId="26" xfId="0" applyNumberFormat="1" applyFont="1" applyFill="1" applyBorder="1" applyAlignment="1" applyProtection="1">
      <alignment horizontal="left" vertical="center"/>
      <protection/>
    </xf>
    <xf numFmtId="49" fontId="28" fillId="0" borderId="27" xfId="0" applyNumberFormat="1" applyFont="1" applyFill="1" applyBorder="1" applyAlignment="1" applyProtection="1">
      <alignment horizontal="left" vertical="center"/>
      <protection/>
    </xf>
    <xf numFmtId="49" fontId="29" fillId="0" borderId="28" xfId="0" applyNumberFormat="1" applyFont="1" applyFill="1" applyBorder="1" applyAlignment="1" applyProtection="1">
      <alignment horizontal="center" vertical="center"/>
      <protection/>
    </xf>
    <xf numFmtId="0" fontId="28" fillId="0" borderId="29" xfId="0" applyNumberFormat="1" applyFont="1" applyFill="1" applyBorder="1" applyAlignment="1" applyProtection="1">
      <alignment vertical="center"/>
      <protection/>
    </xf>
    <xf numFmtId="49" fontId="29" fillId="0" borderId="30" xfId="0" applyNumberFormat="1" applyFont="1" applyFill="1" applyBorder="1" applyAlignment="1" applyProtection="1">
      <alignment horizontal="left" vertical="center"/>
      <protection/>
    </xf>
    <xf numFmtId="49" fontId="29" fillId="0" borderId="31" xfId="0" applyNumberFormat="1" applyFont="1" applyFill="1" applyBorder="1" applyAlignment="1" applyProtection="1">
      <alignment horizontal="left" vertical="center"/>
      <protection/>
    </xf>
    <xf numFmtId="49" fontId="29" fillId="0" borderId="31" xfId="0" applyNumberFormat="1" applyFont="1" applyFill="1" applyBorder="1" applyAlignment="1" applyProtection="1">
      <alignment horizontal="center" vertical="center"/>
      <protection/>
    </xf>
    <xf numFmtId="49" fontId="29" fillId="0" borderId="32" xfId="0" applyNumberFormat="1" applyFont="1" applyFill="1" applyBorder="1" applyAlignment="1" applyProtection="1">
      <alignment horizontal="right" vertical="center"/>
      <protection/>
    </xf>
    <xf numFmtId="49" fontId="29" fillId="0" borderId="33" xfId="0" applyNumberFormat="1" applyFont="1" applyFill="1" applyBorder="1" applyAlignment="1" applyProtection="1">
      <alignment horizontal="center" vertical="center"/>
      <protection/>
    </xf>
    <xf numFmtId="49" fontId="29" fillId="0" borderId="34" xfId="0" applyNumberFormat="1" applyFont="1" applyFill="1" applyBorder="1" applyAlignment="1" applyProtection="1">
      <alignment horizontal="center" vertical="center"/>
      <protection/>
    </xf>
    <xf numFmtId="49" fontId="29" fillId="0" borderId="35" xfId="0" applyNumberFormat="1" applyFont="1" applyFill="1" applyBorder="1" applyAlignment="1" applyProtection="1">
      <alignment horizontal="center" vertical="center"/>
      <protection/>
    </xf>
    <xf numFmtId="49" fontId="28" fillId="7" borderId="36" xfId="0" applyNumberFormat="1" applyFont="1" applyFill="1" applyBorder="1" applyAlignment="1" applyProtection="1">
      <alignment horizontal="left" vertical="center"/>
      <protection/>
    </xf>
    <xf numFmtId="49" fontId="29" fillId="7" borderId="36" xfId="0" applyNumberFormat="1" applyFont="1" applyFill="1" applyBorder="1" applyAlignment="1" applyProtection="1">
      <alignment horizontal="left" vertical="center"/>
      <protection/>
    </xf>
    <xf numFmtId="4" fontId="29" fillId="7" borderId="36" xfId="0" applyNumberFormat="1" applyFont="1" applyFill="1" applyBorder="1" applyAlignment="1" applyProtection="1">
      <alignment horizontal="right" vertical="center"/>
      <protection/>
    </xf>
    <xf numFmtId="49" fontId="29" fillId="7" borderId="36" xfId="0" applyNumberFormat="1" applyFont="1" applyFill="1" applyBorder="1" applyAlignment="1" applyProtection="1">
      <alignment horizontal="right" vertical="center"/>
      <protection/>
    </xf>
    <xf numFmtId="49" fontId="28" fillId="7" borderId="0" xfId="0" applyNumberFormat="1" applyFont="1" applyFill="1" applyBorder="1" applyAlignment="1" applyProtection="1">
      <alignment horizontal="left" vertical="center"/>
      <protection/>
    </xf>
    <xf numFmtId="49" fontId="29" fillId="7" borderId="0" xfId="0" applyNumberFormat="1" applyFont="1" applyFill="1" applyBorder="1" applyAlignment="1" applyProtection="1">
      <alignment horizontal="left" vertical="center"/>
      <protection/>
    </xf>
    <xf numFmtId="4" fontId="29" fillId="7" borderId="0" xfId="0" applyNumberFormat="1" applyFont="1" applyFill="1" applyBorder="1" applyAlignment="1" applyProtection="1">
      <alignment horizontal="right" vertical="center"/>
      <protection/>
    </xf>
    <xf numFmtId="49" fontId="29" fillId="7" borderId="0" xfId="0" applyNumberFormat="1" applyFont="1" applyFill="1" applyBorder="1" applyAlignment="1" applyProtection="1">
      <alignment horizontal="right" vertical="center"/>
      <protection/>
    </xf>
    <xf numFmtId="49" fontId="28" fillId="0" borderId="0" xfId="0" applyNumberFormat="1" applyFont="1" applyFill="1" applyBorder="1" applyAlignment="1" applyProtection="1">
      <alignment horizontal="left" vertical="center"/>
      <protection/>
    </xf>
    <xf numFmtId="4" fontId="28" fillId="0" borderId="0" xfId="0" applyNumberFormat="1" applyFont="1" applyFill="1" applyBorder="1" applyAlignment="1" applyProtection="1">
      <alignment horizontal="right" vertical="center"/>
      <protection/>
    </xf>
    <xf numFmtId="49" fontId="28" fillId="0" borderId="37" xfId="0" applyNumberFormat="1" applyFont="1" applyFill="1" applyBorder="1" applyAlignment="1" applyProtection="1">
      <alignment horizontal="left" vertical="center"/>
      <protection/>
    </xf>
    <xf numFmtId="4" fontId="28" fillId="0" borderId="37" xfId="0" applyNumberFormat="1" applyFont="1" applyFill="1" applyBorder="1" applyAlignment="1" applyProtection="1">
      <alignment horizontal="right" vertical="center"/>
      <protection/>
    </xf>
    <xf numFmtId="49" fontId="28" fillId="0" borderId="0" xfId="0" applyNumberFormat="1" applyFont="1" applyFill="1" applyBorder="1" applyAlignment="1" applyProtection="1">
      <alignment horizontal="left" vertical="center" wrapText="1"/>
      <protection/>
    </xf>
    <xf numFmtId="49" fontId="28" fillId="0" borderId="27" xfId="0" applyNumberFormat="1" applyFont="1" applyFill="1" applyBorder="1" applyAlignment="1" applyProtection="1">
      <alignment horizontal="left" vertical="center" wrapText="1"/>
      <protection/>
    </xf>
    <xf numFmtId="49" fontId="29" fillId="0" borderId="31" xfId="0" applyNumberFormat="1" applyFont="1" applyFill="1" applyBorder="1" applyAlignment="1" applyProtection="1">
      <alignment horizontal="left" vertical="center" wrapText="1"/>
      <protection/>
    </xf>
    <xf numFmtId="49" fontId="28" fillId="0" borderId="37" xfId="0" applyNumberFormat="1" applyFont="1" applyFill="1" applyBorder="1" applyAlignment="1" applyProtection="1">
      <alignment horizontal="left" vertical="center" wrapText="1"/>
      <protection/>
    </xf>
    <xf numFmtId="0" fontId="0" fillId="0" borderId="0" xfId="0" applyAlignment="1">
      <alignment wrapText="1"/>
    </xf>
    <xf numFmtId="0" fontId="28" fillId="0" borderId="10" xfId="0" applyNumberFormat="1" applyFont="1" applyFill="1" applyBorder="1" applyAlignment="1" applyProtection="1">
      <alignment vertical="center"/>
      <protection/>
    </xf>
    <xf numFmtId="4" fontId="29" fillId="0" borderId="10" xfId="0" applyNumberFormat="1" applyFont="1" applyFill="1" applyBorder="1" applyAlignment="1" applyProtection="1">
      <alignment horizontal="right" vertical="center"/>
      <protection/>
    </xf>
    <xf numFmtId="0" fontId="5" fillId="0" borderId="0" xfId="0" applyFont="1" applyProtection="1">
      <protection locked="0"/>
    </xf>
    <xf numFmtId="2" fontId="5" fillId="0" borderId="0" xfId="0" applyNumberFormat="1" applyFont="1" applyProtection="1">
      <protection locked="0"/>
    </xf>
    <xf numFmtId="0" fontId="4" fillId="0" borderId="0" xfId="0" applyFont="1" applyProtection="1">
      <protection locked="0"/>
    </xf>
    <xf numFmtId="0" fontId="4" fillId="0" borderId="0" xfId="0" applyFont="1" applyAlignment="1" applyProtection="1">
      <alignment vertical="top"/>
      <protection locked="0"/>
    </xf>
    <xf numFmtId="0" fontId="25" fillId="0" borderId="0" xfId="0" applyFont="1" applyProtection="1">
      <protection locked="0"/>
    </xf>
    <xf numFmtId="0" fontId="8" fillId="0" borderId="0" xfId="0" applyFont="1" applyFill="1" applyAlignment="1" applyProtection="1">
      <alignment horizontal="right"/>
      <protection/>
    </xf>
    <xf numFmtId="0" fontId="0" fillId="0" borderId="0" xfId="0" applyFill="1" applyAlignment="1" applyProtection="1">
      <alignment horizontal="right"/>
      <protection/>
    </xf>
    <xf numFmtId="0" fontId="6" fillId="0" borderId="1" xfId="0" applyFont="1" applyFill="1" applyBorder="1" applyAlignment="1" applyProtection="1">
      <alignment horizontal="right" wrapText="1"/>
      <protection/>
    </xf>
    <xf numFmtId="0" fontId="6" fillId="0" borderId="0" xfId="21" applyFont="1" applyFill="1" applyAlignment="1" applyProtection="1">
      <alignment horizontal="right"/>
      <protection/>
    </xf>
    <xf numFmtId="0" fontId="0" fillId="0" borderId="0" xfId="0" applyFill="1" applyAlignment="1">
      <alignment horizontal="right"/>
    </xf>
    <xf numFmtId="0" fontId="5" fillId="0" borderId="38" xfId="23" applyBorder="1" applyAlignment="1">
      <alignment/>
      <protection/>
    </xf>
    <xf numFmtId="0" fontId="5" fillId="0" borderId="39" xfId="23" applyBorder="1" applyAlignment="1">
      <alignment/>
      <protection/>
    </xf>
    <xf numFmtId="0" fontId="14" fillId="0" borderId="40" xfId="23" applyFont="1" applyBorder="1" applyAlignment="1">
      <alignment horizontal="left"/>
      <protection/>
    </xf>
    <xf numFmtId="37" fontId="7" fillId="0" borderId="2" xfId="0" applyNumberFormat="1" applyFont="1" applyFill="1" applyBorder="1" applyAlignment="1" applyProtection="1">
      <alignment horizontal="center"/>
      <protection/>
    </xf>
    <xf numFmtId="37" fontId="7" fillId="0" borderId="3" xfId="0" applyNumberFormat="1" applyFont="1" applyFill="1" applyBorder="1" applyAlignment="1" applyProtection="1">
      <alignment horizontal="center"/>
      <protection/>
    </xf>
    <xf numFmtId="37" fontId="4" fillId="0" borderId="3" xfId="0" applyNumberFormat="1" applyFont="1" applyFill="1" applyBorder="1" applyAlignment="1" applyProtection="1">
      <alignment horizontal="center"/>
      <protection/>
    </xf>
    <xf numFmtId="37" fontId="25" fillId="0" borderId="3" xfId="0" applyNumberFormat="1" applyFont="1" applyFill="1" applyBorder="1" applyAlignment="1" applyProtection="1">
      <alignment horizontal="center"/>
      <protection/>
    </xf>
    <xf numFmtId="37" fontId="11" fillId="0" borderId="3" xfId="0" applyNumberFormat="1" applyFont="1" applyFill="1" applyBorder="1" applyAlignment="1" applyProtection="1">
      <alignment horizontal="center"/>
      <protection/>
    </xf>
    <xf numFmtId="49" fontId="4" fillId="0" borderId="3" xfId="0" applyNumberFormat="1" applyFont="1" applyFill="1" applyBorder="1" applyAlignment="1" applyProtection="1">
      <alignment horizontal="center" wrapText="1"/>
      <protection/>
    </xf>
    <xf numFmtId="0" fontId="6" fillId="0" borderId="1" xfId="0" applyFont="1" applyFill="1" applyBorder="1" applyAlignment="1" applyProtection="1">
      <alignment horizontal="center" wrapText="1"/>
      <protection/>
    </xf>
    <xf numFmtId="0" fontId="14" fillId="0" borderId="40" xfId="23" applyFont="1" applyBorder="1" applyAlignment="1">
      <alignment horizontal="left"/>
      <protection/>
    </xf>
    <xf numFmtId="37" fontId="7" fillId="0" borderId="3" xfId="0" applyNumberFormat="1" applyFont="1" applyFill="1" applyBorder="1" applyAlignment="1" applyProtection="1">
      <alignment horizontal="right"/>
      <protection/>
    </xf>
    <xf numFmtId="37" fontId="4" fillId="0" borderId="3" xfId="0" applyNumberFormat="1" applyFont="1" applyFill="1" applyBorder="1" applyAlignment="1" applyProtection="1">
      <alignment horizontal="right"/>
      <protection/>
    </xf>
    <xf numFmtId="37" fontId="25" fillId="0" borderId="3" xfId="0" applyNumberFormat="1" applyFont="1" applyFill="1" applyBorder="1" applyAlignment="1" applyProtection="1">
      <alignment horizontal="right"/>
      <protection/>
    </xf>
    <xf numFmtId="0" fontId="31" fillId="0" borderId="3" xfId="0" applyFont="1" applyFill="1" applyBorder="1" applyAlignment="1" applyProtection="1">
      <alignment horizontal="left" wrapText="1"/>
      <protection/>
    </xf>
    <xf numFmtId="2" fontId="31" fillId="0" borderId="3" xfId="0" applyNumberFormat="1" applyFont="1" applyFill="1" applyBorder="1" applyAlignment="1" applyProtection="1">
      <alignment horizontal="right"/>
      <protection/>
    </xf>
    <xf numFmtId="0" fontId="26" fillId="0" borderId="0" xfId="0" applyFont="1" applyFill="1"/>
    <xf numFmtId="0" fontId="26" fillId="0" borderId="0" xfId="0" applyFont="1" applyFill="1" applyAlignment="1" applyProtection="1">
      <alignment horizontal="left" vertical="top"/>
      <protection locked="0"/>
    </xf>
    <xf numFmtId="37" fontId="11" fillId="0" borderId="3" xfId="0" applyNumberFormat="1" applyFont="1" applyFill="1" applyBorder="1" applyAlignment="1" applyProtection="1">
      <alignment horizontal="right"/>
      <protection/>
    </xf>
    <xf numFmtId="49" fontId="12" fillId="0" borderId="3" xfId="0" applyNumberFormat="1" applyFont="1" applyFill="1" applyBorder="1" applyAlignment="1" applyProtection="1">
      <alignment horizontal="left" wrapText="1"/>
      <protection/>
    </xf>
    <xf numFmtId="0" fontId="12" fillId="0" borderId="3" xfId="0" applyFont="1" applyFill="1" applyBorder="1" applyAlignment="1" applyProtection="1">
      <alignment horizontal="left" wrapText="1"/>
      <protection/>
    </xf>
    <xf numFmtId="49" fontId="25" fillId="0" borderId="3" xfId="0" applyNumberFormat="1" applyFont="1" applyFill="1" applyBorder="1" applyAlignment="1" applyProtection="1">
      <alignment horizontal="left" wrapText="1"/>
      <protection/>
    </xf>
    <xf numFmtId="0" fontId="24" fillId="0" borderId="0" xfId="0" applyFont="1" applyFill="1" applyAlignment="1" applyProtection="1">
      <alignment vertical="top"/>
      <protection locked="0"/>
    </xf>
    <xf numFmtId="3" fontId="14" fillId="4" borderId="41" xfId="23" applyNumberFormat="1" applyFont="1" applyFill="1" applyBorder="1" applyAlignment="1">
      <alignment horizontal="right"/>
      <protection/>
    </xf>
    <xf numFmtId="3" fontId="14" fillId="0" borderId="41" xfId="23" applyNumberFormat="1" applyFont="1" applyFill="1" applyBorder="1" applyAlignment="1">
      <alignment horizontal="right"/>
      <protection/>
    </xf>
    <xf numFmtId="3" fontId="19" fillId="0" borderId="18" xfId="23" applyNumberFormat="1" applyFont="1" applyBorder="1" applyAlignment="1">
      <alignment horizontal="right"/>
      <protection/>
    </xf>
    <xf numFmtId="3" fontId="14" fillId="0" borderId="18" xfId="23" applyNumberFormat="1" applyFont="1" applyBorder="1" applyAlignment="1">
      <alignment horizontal="right"/>
      <protection/>
    </xf>
    <xf numFmtId="49" fontId="32" fillId="0" borderId="7" xfId="23" applyNumberFormat="1" applyFont="1" applyBorder="1" applyAlignment="1">
      <alignment horizontal="left"/>
      <protection/>
    </xf>
    <xf numFmtId="0" fontId="14" fillId="0" borderId="40" xfId="23" applyFont="1" applyBorder="1" applyAlignment="1">
      <alignment horizontal="left"/>
      <protection/>
    </xf>
    <xf numFmtId="0" fontId="5" fillId="0" borderId="38" xfId="23" applyBorder="1" applyAlignment="1">
      <alignment/>
      <protection/>
    </xf>
    <xf numFmtId="0" fontId="5" fillId="0" borderId="39" xfId="23" applyBorder="1" applyAlignment="1">
      <alignment/>
      <protection/>
    </xf>
    <xf numFmtId="0" fontId="0" fillId="0" borderId="0" xfId="0" applyProtection="1">
      <protection/>
    </xf>
    <xf numFmtId="0" fontId="30" fillId="8" borderId="4" xfId="0" applyFont="1" applyFill="1" applyBorder="1" applyAlignment="1" applyProtection="1">
      <alignment vertical="center"/>
      <protection/>
    </xf>
    <xf numFmtId="0" fontId="23" fillId="8" borderId="5" xfId="0" applyFont="1" applyFill="1" applyBorder="1" applyAlignment="1" applyProtection="1">
      <alignment vertical="center"/>
      <protection/>
    </xf>
    <xf numFmtId="0" fontId="5" fillId="8" borderId="5" xfId="0" applyFont="1" applyFill="1" applyBorder="1" applyAlignment="1" applyProtection="1">
      <alignment vertical="center"/>
      <protection/>
    </xf>
    <xf numFmtId="2" fontId="5" fillId="8" borderId="5" xfId="0" applyNumberFormat="1" applyFont="1" applyFill="1" applyBorder="1" applyAlignment="1" applyProtection="1">
      <alignment vertical="center"/>
      <protection/>
    </xf>
    <xf numFmtId="2" fontId="5" fillId="8" borderId="6" xfId="0" applyNumberFormat="1" applyFont="1" applyFill="1" applyBorder="1" applyAlignment="1" applyProtection="1">
      <alignment vertical="center"/>
      <protection/>
    </xf>
    <xf numFmtId="0" fontId="30" fillId="0" borderId="0" xfId="0" applyFont="1" applyProtection="1">
      <protection/>
    </xf>
    <xf numFmtId="0" fontId="4" fillId="0" borderId="0" xfId="0" applyFont="1" applyProtection="1">
      <protection/>
    </xf>
    <xf numFmtId="2" fontId="4" fillId="0" borderId="0" xfId="0" applyNumberFormat="1" applyFont="1" applyProtection="1">
      <protection/>
    </xf>
    <xf numFmtId="0" fontId="4" fillId="0" borderId="0" xfId="0" applyFont="1" applyAlignment="1" applyProtection="1">
      <alignment horizontal="left" vertical="center"/>
      <protection/>
    </xf>
    <xf numFmtId="0" fontId="4" fillId="0" borderId="0" xfId="0" applyFont="1" applyAlignment="1" applyProtection="1">
      <alignment horizontal="center" vertical="center"/>
      <protection/>
    </xf>
    <xf numFmtId="2" fontId="4" fillId="0" borderId="0" xfId="0" applyNumberFormat="1" applyFont="1" applyAlignment="1" applyProtection="1">
      <alignment horizontal="right" vertical="center"/>
      <protection/>
    </xf>
    <xf numFmtId="0" fontId="4" fillId="0" borderId="4" xfId="0" applyFont="1" applyBorder="1" applyAlignment="1" applyProtection="1">
      <alignment vertical="center"/>
      <protection/>
    </xf>
    <xf numFmtId="0" fontId="4" fillId="0" borderId="5" xfId="0" applyFont="1" applyBorder="1" applyAlignment="1" applyProtection="1">
      <alignment horizontal="center" vertical="center"/>
      <protection/>
    </xf>
    <xf numFmtId="0" fontId="23" fillId="0" borderId="5" xfId="0" applyFont="1" applyBorder="1" applyAlignment="1" applyProtection="1">
      <alignment vertical="center"/>
      <protection/>
    </xf>
    <xf numFmtId="0" fontId="30" fillId="0" borderId="5" xfId="0" applyFont="1" applyBorder="1" applyAlignment="1" applyProtection="1">
      <alignment vertical="center"/>
      <protection/>
    </xf>
    <xf numFmtId="0" fontId="4" fillId="0" borderId="5" xfId="0" applyFont="1" applyBorder="1" applyAlignment="1" applyProtection="1">
      <alignment vertical="center"/>
      <protection/>
    </xf>
    <xf numFmtId="2" fontId="4" fillId="0" borderId="5" xfId="0" applyNumberFormat="1" applyFont="1" applyBorder="1" applyAlignment="1" applyProtection="1">
      <alignment vertical="center"/>
      <protection/>
    </xf>
    <xf numFmtId="2" fontId="4" fillId="0" borderId="6" xfId="0" applyNumberFormat="1" applyFont="1" applyBorder="1" applyAlignment="1" applyProtection="1">
      <alignment vertical="center"/>
      <protection/>
    </xf>
    <xf numFmtId="0" fontId="4" fillId="0" borderId="0" xfId="0" applyFont="1" applyAlignment="1" applyProtection="1">
      <alignment horizontal="center"/>
      <protection/>
    </xf>
    <xf numFmtId="0" fontId="4" fillId="0" borderId="0" xfId="0" applyFont="1" applyAlignment="1" applyProtection="1">
      <alignment vertical="top"/>
      <protection/>
    </xf>
    <xf numFmtId="0" fontId="4" fillId="0" borderId="0" xfId="0" applyFont="1" applyAlignment="1" applyProtection="1">
      <alignment horizontal="center" vertical="top"/>
      <protection/>
    </xf>
    <xf numFmtId="0" fontId="4" fillId="0" borderId="0" xfId="0" applyFont="1" applyAlignment="1" applyProtection="1">
      <alignment vertical="top" wrapText="1"/>
      <protection/>
    </xf>
    <xf numFmtId="0" fontId="4" fillId="0" borderId="0" xfId="0" applyFont="1" applyAlignment="1" applyProtection="1">
      <alignment horizontal="right" vertical="top" wrapText="1"/>
      <protection/>
    </xf>
    <xf numFmtId="0" fontId="4" fillId="0" borderId="0" xfId="0" applyFont="1" applyAlignment="1" applyProtection="1">
      <alignment horizontal="right" vertical="top"/>
      <protection/>
    </xf>
    <xf numFmtId="2" fontId="4" fillId="0" borderId="0" xfId="0" applyNumberFormat="1" applyFont="1" applyAlignment="1" applyProtection="1">
      <alignment vertical="top"/>
      <protection/>
    </xf>
    <xf numFmtId="0" fontId="4" fillId="0" borderId="0" xfId="0" applyFont="1" applyAlignment="1" applyProtection="1">
      <alignment/>
      <protection/>
    </xf>
    <xf numFmtId="0" fontId="4" fillId="0" borderId="0" xfId="0" applyFont="1" applyAlignment="1" applyProtection="1">
      <alignment wrapText="1"/>
      <protection/>
    </xf>
    <xf numFmtId="0" fontId="4" fillId="0" borderId="0" xfId="0" applyFont="1" applyAlignment="1" applyProtection="1">
      <alignment horizontal="right"/>
      <protection/>
    </xf>
    <xf numFmtId="2" fontId="4" fillId="0" borderId="0" xfId="0" applyNumberFormat="1" applyFont="1" applyAlignment="1" applyProtection="1">
      <alignment/>
      <protection/>
    </xf>
    <xf numFmtId="0" fontId="5" fillId="0" borderId="0" xfId="0" applyFont="1" applyProtection="1">
      <protection/>
    </xf>
    <xf numFmtId="2" fontId="5" fillId="0" borderId="0" xfId="0" applyNumberFormat="1" applyFont="1" applyProtection="1">
      <protection/>
    </xf>
    <xf numFmtId="0" fontId="5" fillId="0" borderId="0" xfId="0" applyFont="1" applyAlignment="1" applyProtection="1">
      <alignment vertical="center"/>
      <protection/>
    </xf>
    <xf numFmtId="2" fontId="5" fillId="0" borderId="0" xfId="0" applyNumberFormat="1" applyFont="1" applyAlignment="1" applyProtection="1">
      <alignment vertical="center"/>
      <protection/>
    </xf>
    <xf numFmtId="2" fontId="23" fillId="0" borderId="15" xfId="0" applyNumberFormat="1" applyFont="1" applyBorder="1" applyAlignment="1" applyProtection="1">
      <alignment vertical="center"/>
      <protection/>
    </xf>
    <xf numFmtId="0" fontId="5" fillId="0" borderId="4" xfId="0" applyFont="1" applyBorder="1" applyAlignment="1" applyProtection="1">
      <alignment vertical="center"/>
      <protection/>
    </xf>
    <xf numFmtId="0" fontId="5" fillId="0" borderId="5" xfId="0" applyFont="1" applyBorder="1" applyAlignment="1" applyProtection="1">
      <alignment vertical="center"/>
      <protection/>
    </xf>
    <xf numFmtId="2" fontId="5" fillId="0" borderId="5" xfId="0" applyNumberFormat="1" applyFont="1" applyBorder="1" applyAlignment="1" applyProtection="1">
      <alignment vertical="center"/>
      <protection/>
    </xf>
    <xf numFmtId="2" fontId="5" fillId="0" borderId="6" xfId="0" applyNumberFormat="1" applyFont="1" applyBorder="1" applyAlignment="1" applyProtection="1">
      <alignment vertical="center"/>
      <protection/>
    </xf>
    <xf numFmtId="0" fontId="4" fillId="0" borderId="0" xfId="0" applyFont="1" applyAlignment="1" applyProtection="1">
      <alignment vertical="center"/>
      <protection/>
    </xf>
    <xf numFmtId="2" fontId="4" fillId="0" borderId="0" xfId="0" applyNumberFormat="1" applyFont="1" applyAlignment="1" applyProtection="1">
      <alignment vertical="center"/>
      <protection/>
    </xf>
    <xf numFmtId="0" fontId="4" fillId="9" borderId="9" xfId="0" applyFont="1" applyFill="1" applyBorder="1" applyAlignment="1" applyProtection="1">
      <alignment vertical="center"/>
      <protection/>
    </xf>
    <xf numFmtId="0" fontId="4" fillId="9" borderId="10" xfId="0" applyFont="1" applyFill="1" applyBorder="1" applyAlignment="1" applyProtection="1">
      <alignment vertical="center"/>
      <protection/>
    </xf>
    <xf numFmtId="2" fontId="4" fillId="9" borderId="10" xfId="0" applyNumberFormat="1" applyFont="1" applyFill="1" applyBorder="1" applyAlignment="1" applyProtection="1">
      <alignment vertical="center"/>
      <protection/>
    </xf>
    <xf numFmtId="2" fontId="4" fillId="9" borderId="11" xfId="0" applyNumberFormat="1" applyFont="1" applyFill="1" applyBorder="1" applyAlignment="1" applyProtection="1">
      <alignment vertical="center"/>
      <protection/>
    </xf>
    <xf numFmtId="0" fontId="23" fillId="9" borderId="7" xfId="0" applyFont="1" applyFill="1" applyBorder="1" applyAlignment="1" applyProtection="1">
      <alignment vertical="center"/>
      <protection/>
    </xf>
    <xf numFmtId="0" fontId="23" fillId="9" borderId="0" xfId="0" applyFont="1" applyFill="1" applyAlignment="1" applyProtection="1">
      <alignment vertical="center"/>
      <protection/>
    </xf>
    <xf numFmtId="2" fontId="23" fillId="9" borderId="0" xfId="0" applyNumberFormat="1" applyFont="1" applyFill="1" applyAlignment="1" applyProtection="1">
      <alignment vertical="center"/>
      <protection/>
    </xf>
    <xf numFmtId="2" fontId="23" fillId="9" borderId="8" xfId="0" applyNumberFormat="1" applyFont="1" applyFill="1" applyBorder="1" applyAlignment="1" applyProtection="1">
      <alignment horizontal="right" vertical="center"/>
      <protection/>
    </xf>
    <xf numFmtId="0" fontId="4" fillId="9" borderId="42" xfId="0" applyFont="1" applyFill="1" applyBorder="1" applyAlignment="1" applyProtection="1">
      <alignment vertical="center"/>
      <protection/>
    </xf>
    <xf numFmtId="0" fontId="4" fillId="9" borderId="37" xfId="0" applyFont="1" applyFill="1" applyBorder="1" applyAlignment="1" applyProtection="1">
      <alignment vertical="center"/>
      <protection/>
    </xf>
    <xf numFmtId="2" fontId="4" fillId="9" borderId="37" xfId="0" applyNumberFormat="1" applyFont="1" applyFill="1" applyBorder="1" applyAlignment="1" applyProtection="1">
      <alignment vertical="center"/>
      <protection/>
    </xf>
    <xf numFmtId="2" fontId="4" fillId="9" borderId="43" xfId="0" applyNumberFormat="1" applyFont="1" applyFill="1" applyBorder="1" applyAlignment="1" applyProtection="1">
      <alignment vertical="center"/>
      <protection/>
    </xf>
    <xf numFmtId="0" fontId="23" fillId="8" borderId="4" xfId="0" applyFont="1" applyFill="1" applyBorder="1" applyAlignment="1" applyProtection="1">
      <alignment vertical="center"/>
      <protection/>
    </xf>
    <xf numFmtId="0" fontId="23" fillId="0" borderId="4" xfId="0" applyFont="1" applyBorder="1" applyAlignment="1" applyProtection="1">
      <alignment vertical="center"/>
      <protection/>
    </xf>
    <xf numFmtId="0" fontId="23" fillId="0" borderId="5" xfId="0" applyFont="1" applyBorder="1" applyAlignment="1" applyProtection="1">
      <alignment horizontal="center" vertical="center"/>
      <protection/>
    </xf>
    <xf numFmtId="2" fontId="23" fillId="0" borderId="5" xfId="0" applyNumberFormat="1" applyFont="1" applyBorder="1" applyAlignment="1" applyProtection="1">
      <alignment vertical="center"/>
      <protection/>
    </xf>
    <xf numFmtId="2" fontId="23" fillId="0" borderId="6" xfId="0" applyNumberFormat="1" applyFont="1" applyBorder="1" applyAlignment="1" applyProtection="1">
      <alignment vertical="center"/>
      <protection/>
    </xf>
    <xf numFmtId="0" fontId="4" fillId="0" borderId="0" xfId="0" applyFont="1" applyAlignment="1" applyProtection="1">
      <alignment horizontal="right" wrapText="1"/>
      <protection/>
    </xf>
    <xf numFmtId="2" fontId="4" fillId="0" borderId="0" xfId="0" applyNumberFormat="1" applyFont="1" applyAlignment="1" applyProtection="1">
      <alignment vertical="top" wrapText="1"/>
      <protection/>
    </xf>
    <xf numFmtId="2" fontId="23" fillId="0" borderId="15" xfId="0" applyNumberFormat="1" applyFont="1" applyBorder="1" applyProtection="1">
      <protection/>
    </xf>
    <xf numFmtId="0" fontId="30" fillId="0" borderId="4" xfId="0" applyFont="1" applyBorder="1" applyProtection="1">
      <protection/>
    </xf>
    <xf numFmtId="0" fontId="30" fillId="0" borderId="5" xfId="0" applyFont="1" applyBorder="1" applyProtection="1">
      <protection/>
    </xf>
    <xf numFmtId="2" fontId="30" fillId="0" borderId="5" xfId="0" applyNumberFormat="1" applyFont="1" applyBorder="1" applyProtection="1">
      <protection/>
    </xf>
    <xf numFmtId="2" fontId="30" fillId="0" borderId="6" xfId="0" applyNumberFormat="1" applyFont="1" applyBorder="1" applyProtection="1">
      <protection/>
    </xf>
    <xf numFmtId="0" fontId="6" fillId="0" borderId="0" xfId="0" applyFont="1" applyAlignment="1" applyProtection="1">
      <alignment horizontal="center"/>
      <protection/>
    </xf>
    <xf numFmtId="0" fontId="5" fillId="0" borderId="4" xfId="0" applyFont="1" applyBorder="1" applyProtection="1">
      <protection/>
    </xf>
    <xf numFmtId="0" fontId="5" fillId="0" borderId="5" xfId="0" applyFont="1" applyBorder="1" applyProtection="1">
      <protection/>
    </xf>
    <xf numFmtId="0" fontId="23" fillId="0" borderId="5" xfId="0" applyFont="1" applyBorder="1" applyProtection="1">
      <protection/>
    </xf>
    <xf numFmtId="2" fontId="5" fillId="0" borderId="5" xfId="0" applyNumberFormat="1" applyFont="1" applyBorder="1" applyProtection="1">
      <protection/>
    </xf>
    <xf numFmtId="2" fontId="5" fillId="0" borderId="6" xfId="0" applyNumberFormat="1" applyFont="1" applyBorder="1" applyProtection="1">
      <protection/>
    </xf>
    <xf numFmtId="2" fontId="23" fillId="0" borderId="0" xfId="0" applyNumberFormat="1" applyFont="1" applyProtection="1">
      <protection/>
    </xf>
    <xf numFmtId="0" fontId="4" fillId="9" borderId="9" xfId="0" applyFont="1" applyFill="1" applyBorder="1" applyProtection="1">
      <protection/>
    </xf>
    <xf numFmtId="0" fontId="4" fillId="9" borderId="10" xfId="0" applyFont="1" applyFill="1" applyBorder="1" applyProtection="1">
      <protection/>
    </xf>
    <xf numFmtId="2" fontId="4" fillId="9" borderId="10" xfId="0" applyNumberFormat="1" applyFont="1" applyFill="1" applyBorder="1" applyProtection="1">
      <protection/>
    </xf>
    <xf numFmtId="2" fontId="5" fillId="9" borderId="11" xfId="0" applyNumberFormat="1" applyFont="1" applyFill="1" applyBorder="1" applyProtection="1">
      <protection/>
    </xf>
    <xf numFmtId="0" fontId="23" fillId="9" borderId="7" xfId="0" applyFont="1" applyFill="1" applyBorder="1" applyProtection="1">
      <protection/>
    </xf>
    <xf numFmtId="0" fontId="23" fillId="9" borderId="0" xfId="0" applyFont="1" applyFill="1" applyProtection="1">
      <protection/>
    </xf>
    <xf numFmtId="2" fontId="23" fillId="9" borderId="0" xfId="0" applyNumberFormat="1" applyFont="1" applyFill="1" applyProtection="1">
      <protection/>
    </xf>
    <xf numFmtId="2" fontId="23" fillId="9" borderId="8" xfId="0" applyNumberFormat="1" applyFont="1" applyFill="1" applyBorder="1" applyProtection="1">
      <protection/>
    </xf>
    <xf numFmtId="0" fontId="4" fillId="9" borderId="42" xfId="0" applyFont="1" applyFill="1" applyBorder="1" applyProtection="1">
      <protection/>
    </xf>
    <xf numFmtId="0" fontId="4" fillId="9" borderId="37" xfId="0" applyFont="1" applyFill="1" applyBorder="1" applyProtection="1">
      <protection/>
    </xf>
    <xf numFmtId="2" fontId="4" fillId="9" borderId="37" xfId="0" applyNumberFormat="1" applyFont="1" applyFill="1" applyBorder="1" applyProtection="1">
      <protection/>
    </xf>
    <xf numFmtId="2" fontId="4" fillId="9" borderId="43" xfId="0" applyNumberFormat="1" applyFont="1" applyFill="1" applyBorder="1" applyProtection="1">
      <protection/>
    </xf>
    <xf numFmtId="37" fontId="4" fillId="8" borderId="3" xfId="0" applyNumberFormat="1" applyFont="1" applyFill="1" applyBorder="1" applyAlignment="1" applyProtection="1">
      <alignment horizontal="center"/>
      <protection/>
    </xf>
    <xf numFmtId="37" fontId="25" fillId="8" borderId="3" xfId="0" applyNumberFormat="1" applyFont="1" applyFill="1" applyBorder="1" applyAlignment="1" applyProtection="1">
      <alignment horizontal="center"/>
      <protection/>
    </xf>
    <xf numFmtId="37" fontId="12" fillId="0" borderId="3" xfId="0" applyNumberFormat="1" applyFont="1" applyFill="1" applyBorder="1" applyAlignment="1" applyProtection="1">
      <alignment horizontal="center"/>
      <protection/>
    </xf>
    <xf numFmtId="39" fontId="4" fillId="0" borderId="3" xfId="0" applyNumberFormat="1" applyFont="1" applyFill="1" applyBorder="1" applyAlignment="1" applyProtection="1">
      <alignment horizontal="right"/>
      <protection locked="0"/>
    </xf>
    <xf numFmtId="39" fontId="7" fillId="0" borderId="3" xfId="0" applyNumberFormat="1" applyFont="1" applyFill="1" applyBorder="1" applyAlignment="1" applyProtection="1">
      <alignment horizontal="right"/>
      <protection locked="0"/>
    </xf>
    <xf numFmtId="39" fontId="11" fillId="0" borderId="3" xfId="0" applyNumberFormat="1" applyFont="1" applyFill="1" applyBorder="1" applyAlignment="1" applyProtection="1">
      <alignment horizontal="right"/>
      <protection locked="0"/>
    </xf>
    <xf numFmtId="39" fontId="7" fillId="0" borderId="2" xfId="0" applyNumberFormat="1" applyFont="1" applyFill="1" applyBorder="1" applyAlignment="1" applyProtection="1">
      <alignment horizontal="right"/>
      <protection locked="0"/>
    </xf>
    <xf numFmtId="39" fontId="12" fillId="0" borderId="3" xfId="0" applyNumberFormat="1" applyFont="1" applyFill="1" applyBorder="1" applyAlignment="1" applyProtection="1">
      <alignment horizontal="right"/>
      <protection locked="0"/>
    </xf>
    <xf numFmtId="39" fontId="25" fillId="0" borderId="3" xfId="0" applyNumberFormat="1" applyFont="1" applyFill="1" applyBorder="1" applyAlignment="1" applyProtection="1">
      <alignment horizontal="right"/>
      <protection locked="0"/>
    </xf>
    <xf numFmtId="4" fontId="28" fillId="0" borderId="0" xfId="0" applyNumberFormat="1" applyFont="1" applyFill="1" applyBorder="1" applyAlignment="1" applyProtection="1">
      <alignment horizontal="right" vertical="center"/>
      <protection locked="0"/>
    </xf>
    <xf numFmtId="4" fontId="28" fillId="0" borderId="37" xfId="0" applyNumberFormat="1" applyFont="1" applyFill="1" applyBorder="1" applyAlignment="1" applyProtection="1">
      <alignment horizontal="right" vertical="center"/>
      <protection locked="0"/>
    </xf>
    <xf numFmtId="2" fontId="4" fillId="0" borderId="0" xfId="0" applyNumberFormat="1" applyFont="1" applyProtection="1">
      <protection locked="0"/>
    </xf>
    <xf numFmtId="2" fontId="4" fillId="0" borderId="0" xfId="0" applyNumberFormat="1" applyFont="1" applyAlignment="1" applyProtection="1">
      <alignment vertical="top"/>
      <protection locked="0"/>
    </xf>
    <xf numFmtId="2" fontId="4" fillId="0" borderId="0" xfId="0" applyNumberFormat="1" applyFont="1" applyAlignment="1" applyProtection="1">
      <alignment vertical="top" wrapText="1"/>
      <protection locked="0"/>
    </xf>
    <xf numFmtId="2" fontId="4" fillId="0" borderId="0" xfId="0" applyNumberFormat="1" applyFont="1" applyAlignment="1" applyProtection="1">
      <alignment/>
      <protection locked="0"/>
    </xf>
    <xf numFmtId="4" fontId="4" fillId="0" borderId="20" xfId="25" applyNumberFormat="1" applyFont="1" applyFill="1" applyBorder="1" applyAlignment="1" applyProtection="1">
      <alignment vertical="center" wrapText="1"/>
      <protection locked="0"/>
    </xf>
    <xf numFmtId="0" fontId="6" fillId="0" borderId="0" xfId="23" applyFont="1" applyBorder="1" applyAlignment="1">
      <alignment horizontal="justify" wrapText="1"/>
      <protection/>
    </xf>
    <xf numFmtId="0" fontId="4" fillId="0" borderId="0" xfId="23" applyFont="1" applyBorder="1" applyAlignment="1">
      <alignment wrapText="1"/>
      <protection/>
    </xf>
    <xf numFmtId="0" fontId="4" fillId="0" borderId="0" xfId="23" applyFont="1" applyAlignment="1">
      <alignment/>
      <protection/>
    </xf>
    <xf numFmtId="0" fontId="16" fillId="0" borderId="0" xfId="23" applyFont="1" applyAlignment="1">
      <alignment horizontal="center"/>
      <protection/>
    </xf>
    <xf numFmtId="0" fontId="5" fillId="0" borderId="0" xfId="23" applyAlignment="1">
      <alignment horizontal="center"/>
      <protection/>
    </xf>
    <xf numFmtId="0" fontId="1" fillId="0" borderId="0" xfId="23" applyFont="1" applyAlignment="1">
      <alignment horizontal="center"/>
      <protection/>
    </xf>
    <xf numFmtId="0" fontId="14" fillId="0" borderId="40" xfId="23" applyFont="1" applyBorder="1" applyAlignment="1">
      <alignment horizontal="left"/>
      <protection/>
    </xf>
    <xf numFmtId="0" fontId="5" fillId="0" borderId="38" xfId="23" applyBorder="1" applyAlignment="1">
      <alignment/>
      <protection/>
    </xf>
    <xf numFmtId="0" fontId="5" fillId="0" borderId="39" xfId="23" applyBorder="1" applyAlignment="1">
      <alignment/>
      <protection/>
    </xf>
    <xf numFmtId="0" fontId="6" fillId="0" borderId="0" xfId="24" applyFont="1" applyFill="1" applyBorder="1" applyAlignment="1">
      <alignment horizontal="left" wrapText="1"/>
      <protection/>
    </xf>
    <xf numFmtId="0" fontId="5" fillId="0" borderId="0" xfId="24" applyAlignment="1">
      <alignment horizontal="left" wrapText="1"/>
      <protection/>
    </xf>
    <xf numFmtId="0" fontId="6" fillId="0" borderId="0" xfId="23" applyFont="1" applyBorder="1" applyAlignment="1">
      <alignment horizontal="left" wrapText="1"/>
      <protection/>
    </xf>
    <xf numFmtId="37" fontId="7" fillId="0" borderId="24" xfId="0" applyNumberFormat="1" applyFont="1" applyFill="1" applyBorder="1" applyAlignment="1" applyProtection="1">
      <alignment horizontal="center"/>
      <protection/>
    </xf>
    <xf numFmtId="37" fontId="7" fillId="0" borderId="25" xfId="0" applyNumberFormat="1" applyFont="1" applyFill="1" applyBorder="1" applyAlignment="1" applyProtection="1">
      <alignment horizontal="center"/>
      <protection/>
    </xf>
    <xf numFmtId="37" fontId="7" fillId="0" borderId="44" xfId="0" applyNumberFormat="1" applyFont="1" applyFill="1" applyBorder="1" applyAlignment="1" applyProtection="1">
      <alignment horizontal="center"/>
      <protection/>
    </xf>
    <xf numFmtId="0" fontId="6" fillId="0" borderId="0" xfId="21" applyFont="1" applyFill="1" applyAlignment="1" applyProtection="1">
      <alignment vertical="center" wrapText="1"/>
      <protection/>
    </xf>
    <xf numFmtId="49" fontId="29" fillId="0" borderId="45" xfId="0" applyNumberFormat="1" applyFont="1" applyFill="1" applyBorder="1" applyAlignment="1" applyProtection="1">
      <alignment horizontal="center" vertical="center"/>
      <protection/>
    </xf>
    <xf numFmtId="0" fontId="29" fillId="0" borderId="46" xfId="0" applyNumberFormat="1" applyFont="1" applyFill="1" applyBorder="1" applyAlignment="1" applyProtection="1">
      <alignment horizontal="center" vertical="center"/>
      <protection/>
    </xf>
    <xf numFmtId="49" fontId="29" fillId="7" borderId="36" xfId="0" applyNumberFormat="1" applyFont="1" applyFill="1" applyBorder="1" applyAlignment="1" applyProtection="1">
      <alignment horizontal="left" vertical="center"/>
      <protection/>
    </xf>
    <xf numFmtId="0" fontId="29" fillId="7" borderId="36" xfId="0" applyNumberFormat="1" applyFont="1" applyFill="1" applyBorder="1" applyAlignment="1" applyProtection="1">
      <alignment horizontal="left" vertical="center"/>
      <protection/>
    </xf>
    <xf numFmtId="49" fontId="29" fillId="7" borderId="0" xfId="0" applyNumberFormat="1" applyFont="1" applyFill="1" applyBorder="1" applyAlignment="1" applyProtection="1">
      <alignment horizontal="left" vertical="center"/>
      <protection/>
    </xf>
    <xf numFmtId="0" fontId="29" fillId="7" borderId="0" xfId="0" applyNumberFormat="1" applyFont="1" applyFill="1" applyBorder="1" applyAlignment="1" applyProtection="1">
      <alignment horizontal="left" vertical="center"/>
      <protection/>
    </xf>
    <xf numFmtId="49" fontId="29" fillId="0" borderId="10" xfId="0" applyNumberFormat="1" applyFont="1" applyFill="1" applyBorder="1" applyAlignment="1" applyProtection="1">
      <alignment horizontal="left" vertical="center"/>
      <protection/>
    </xf>
    <xf numFmtId="0" fontId="29" fillId="0" borderId="10" xfId="0" applyNumberFormat="1" applyFont="1" applyFill="1" applyBorder="1" applyAlignment="1" applyProtection="1">
      <alignment horizontal="left" vertical="center"/>
      <protection/>
    </xf>
    <xf numFmtId="0" fontId="29" fillId="0" borderId="47" xfId="0" applyNumberFormat="1" applyFont="1" applyFill="1" applyBorder="1" applyAlignment="1" applyProtection="1">
      <alignment horizontal="center" vertical="center"/>
      <protection/>
    </xf>
    <xf numFmtId="0" fontId="4" fillId="0" borderId="5" xfId="25" applyFont="1" applyFill="1" applyBorder="1" applyAlignment="1" applyProtection="1">
      <alignment horizontal="center" vertical="center" wrapText="1"/>
      <protection/>
    </xf>
    <xf numFmtId="0" fontId="4" fillId="0" borderId="5" xfId="34" applyFont="1" applyBorder="1" applyAlignment="1" applyProtection="1">
      <alignment vertical="center" wrapText="1"/>
      <protection/>
    </xf>
    <xf numFmtId="0" fontId="4" fillId="0" borderId="6" xfId="34" applyFont="1" applyBorder="1" applyAlignment="1" applyProtection="1">
      <alignment vertical="center" wrapText="1"/>
      <protection/>
    </xf>
  </cellXfs>
  <cellStyles count="25">
    <cellStyle name="Normal" xfId="0"/>
    <cellStyle name="Percent" xfId="15"/>
    <cellStyle name="Currency" xfId="16"/>
    <cellStyle name="Currency [0]" xfId="17"/>
    <cellStyle name="Comma" xfId="18"/>
    <cellStyle name="Comma [0]" xfId="19"/>
    <cellStyle name="Normální 2" xfId="20"/>
    <cellStyle name="normální_POL.XLS" xfId="21"/>
    <cellStyle name="normální 3" xfId="22"/>
    <cellStyle name="Normální 3 2" xfId="23"/>
    <cellStyle name="normální 4" xfId="24"/>
    <cellStyle name="normální_POL.XLS 3" xfId="25"/>
    <cellStyle name="Normal_Power Voltage Bill 08.06" xfId="26"/>
    <cellStyle name="Normale_Complete_official_price_list_2007CZ" xfId="27"/>
    <cellStyle name="Normální 10" xfId="28"/>
    <cellStyle name="normální 2 2" xfId="29"/>
    <cellStyle name="Normální 5" xfId="30"/>
    <cellStyle name="Normální 6" xfId="31"/>
    <cellStyle name="Normální 7" xfId="32"/>
    <cellStyle name="Normální 8" xfId="33"/>
    <cellStyle name="Normální 8 2" xfId="34"/>
    <cellStyle name="Styl 1" xfId="35"/>
    <cellStyle name="Währung" xfId="36"/>
    <cellStyle name="標準_IPS alpha BOQ ME forms detail_Mechanical_El." xfId="37"/>
    <cellStyle name="normální 9" xfId="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1\projects\Documents%20and%20Settings\vavra\Desktop\vavra\project\daikin\daikin%20II\CONTRACT\Elma-nab-31.8.04\3117806.03%2031.8.2004%20Daikin%20I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407%20Transformace%20DOZP%20Hlinany\01%20Rekonstrukce%20Teplice\4%20-%20VD\4%20-%20DSP\Rozpocet\TO-407-01%20-%20DSP-rozpoce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Michal\Desktop\ROZPO&#268;TY\CHV&#193;TAL\REVOLU&#268;N&#205;%2014%20-%20OPRAVA%20ST&#344;ECHY\Podklady\Expedice\Expedice\hromosvody\rozpo&#269;et%20s%20cenou.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Michal\Desktop\ROZPO&#268;TY\CHV&#193;TAL\REVOLU&#268;N&#205;%2014%20-%20OPRAVA%20ST&#344;ECHY\Podklady\Expedice\Expedice\hromosvody\rozpo&#269;et%20s%20cenou%20el.p&#367;da.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380-01%20Hotel%20CLARION%20Ostrava\3b_DPS\PD%20-%20Rozpocet\000-Kryc&#237;%20li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itulace roz.  vč. kapitol"/>
      <sheetName val="Lightning protection"/>
      <sheetName val="22 kV Switching"/>
      <sheetName val="L.V. Power Supply "/>
      <sheetName val="SLP"/>
      <sheetName val="EXTERNAL LIGHTING"/>
      <sheetName val="Outdoor LV connections"/>
      <sheetName val="PRODUCTION HALL"/>
      <sheetName val="SO 33"/>
      <sheetName val="SO34"/>
      <sheetName val="ELECTRICAL ENERGY SO 35"/>
      <sheetName val="ELECTRICAL ENERGY SO 48,49"/>
      <sheetName val="ELECTRICAL ENERGY SO 50"/>
      <sheetName val="Transformer Station TS-2 "/>
      <sheetName val="Earthing Systém SO 32, 33, 34"/>
      <sheetName val="Rekapitulace roz_  vč_ kapito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L"/>
      <sheetName val="VRN"/>
      <sheetName val="F.1.1. ASR-rekap"/>
      <sheetName val="F.1.1. ASR"/>
      <sheetName val="F.1.4.1. ZVS"/>
      <sheetName val="F.1.4.5. ZZTI"/>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rycí list"/>
      <sheetName val="Rekapitulace"/>
      <sheetName val="Položky"/>
    </sheetNames>
    <sheetDataSet>
      <sheetData sheetId="0">
        <row r="7">
          <cell r="A7" t="str">
            <v>2018</v>
          </cell>
        </row>
      </sheetData>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Krycí list"/>
      <sheetName val="Rekapitulace"/>
      <sheetName val="Položky"/>
    </sheetNames>
    <sheetDataSet>
      <sheetData sheetId="0">
        <row r="5">
          <cell r="A5" t="str">
            <v>4</v>
          </cell>
          <cell r="C5" t="str">
            <v>Krnov, Revoluční 14, el. půda</v>
          </cell>
        </row>
        <row r="7">
          <cell r="A7" t="str">
            <v>2018</v>
          </cell>
          <cell r="C7" t="str">
            <v>Frýdl</v>
          </cell>
        </row>
      </sheetData>
      <sheetData sheetId="1"/>
      <sheetData sheetId="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tavba"/>
      <sheetName val="001-B.1. Priprava uzemi"/>
      <sheetName val="002-A.1. Archstav  reseni"/>
      <sheetName val="002-A.2.1. Zakladani"/>
      <sheetName val="002-A.2.2. Zelbet konstrukce"/>
      <sheetName val="002-A.2.3.OK"/>
      <sheetName val="002-A.3.1. Vytapeni"/>
      <sheetName val="002-A.3.2. Chlad"/>
      <sheetName val="002-A.3.5. ZTI"/>
      <sheetName val="002-A.3.11.1. SADOVE UPRAVY"/>
      <sheetName val="003-B.1. KOMUNIK"/>
      <sheetName val="003-B.2. KANALIZACE"/>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41"/>
  <sheetViews>
    <sheetView showGridLines="0" tabSelected="1" zoomScaleSheetLayoutView="75" workbookViewId="0" topLeftCell="B7">
      <selection activeCell="K15" sqref="K15"/>
    </sheetView>
  </sheetViews>
  <sheetFormatPr defaultColWidth="9.140625" defaultRowHeight="15"/>
  <cols>
    <col min="1" max="1" width="0.5625" style="32" hidden="1" customWidth="1"/>
    <col min="2" max="2" width="7.140625" style="32" customWidth="1"/>
    <col min="3" max="3" width="13.421875" style="32" customWidth="1"/>
    <col min="4" max="4" width="19.7109375" style="32" customWidth="1"/>
    <col min="5" max="5" width="18.57421875" style="32" customWidth="1"/>
    <col min="6" max="6" width="13.140625" style="32" customWidth="1"/>
    <col min="7" max="7" width="16.7109375" style="33" customWidth="1"/>
    <col min="8" max="8" width="16.7109375" style="32" customWidth="1"/>
    <col min="9" max="9" width="17.00390625" style="33" customWidth="1"/>
    <col min="10" max="10" width="20.7109375" style="32" customWidth="1"/>
    <col min="11" max="11" width="17.8515625" style="32" customWidth="1"/>
    <col min="12" max="14" width="10.7109375" style="32" customWidth="1"/>
    <col min="15" max="256" width="9.140625" style="32" customWidth="1"/>
    <col min="257" max="257" width="9.140625" style="32" hidden="1" customWidth="1"/>
    <col min="258" max="258" width="7.140625" style="32" customWidth="1"/>
    <col min="259" max="259" width="13.421875" style="32" customWidth="1"/>
    <col min="260" max="260" width="19.7109375" style="32" customWidth="1"/>
    <col min="261" max="261" width="18.57421875" style="32" customWidth="1"/>
    <col min="262" max="262" width="13.140625" style="32" customWidth="1"/>
    <col min="263" max="264" width="16.7109375" style="32" customWidth="1"/>
    <col min="265" max="265" width="17.00390625" style="32" customWidth="1"/>
    <col min="266" max="266" width="20.7109375" style="32" customWidth="1"/>
    <col min="267" max="267" width="17.8515625" style="32" customWidth="1"/>
    <col min="268" max="270" width="10.7109375" style="32" customWidth="1"/>
    <col min="271" max="512" width="9.140625" style="32" customWidth="1"/>
    <col min="513" max="513" width="9.140625" style="32" hidden="1" customWidth="1"/>
    <col min="514" max="514" width="7.140625" style="32" customWidth="1"/>
    <col min="515" max="515" width="13.421875" style="32" customWidth="1"/>
    <col min="516" max="516" width="19.7109375" style="32" customWidth="1"/>
    <col min="517" max="517" width="18.57421875" style="32" customWidth="1"/>
    <col min="518" max="518" width="13.140625" style="32" customWidth="1"/>
    <col min="519" max="520" width="16.7109375" style="32" customWidth="1"/>
    <col min="521" max="521" width="17.00390625" style="32" customWidth="1"/>
    <col min="522" max="522" width="20.7109375" style="32" customWidth="1"/>
    <col min="523" max="523" width="17.8515625" style="32" customWidth="1"/>
    <col min="524" max="526" width="10.7109375" style="32" customWidth="1"/>
    <col min="527" max="768" width="9.140625" style="32" customWidth="1"/>
    <col min="769" max="769" width="9.140625" style="32" hidden="1" customWidth="1"/>
    <col min="770" max="770" width="7.140625" style="32" customWidth="1"/>
    <col min="771" max="771" width="13.421875" style="32" customWidth="1"/>
    <col min="772" max="772" width="19.7109375" style="32" customWidth="1"/>
    <col min="773" max="773" width="18.57421875" style="32" customWidth="1"/>
    <col min="774" max="774" width="13.140625" style="32" customWidth="1"/>
    <col min="775" max="776" width="16.7109375" style="32" customWidth="1"/>
    <col min="777" max="777" width="17.00390625" style="32" customWidth="1"/>
    <col min="778" max="778" width="20.7109375" style="32" customWidth="1"/>
    <col min="779" max="779" width="17.8515625" style="32" customWidth="1"/>
    <col min="780" max="782" width="10.7109375" style="32" customWidth="1"/>
    <col min="783" max="1024" width="9.140625" style="32" customWidth="1"/>
    <col min="1025" max="1025" width="9.140625" style="32" hidden="1" customWidth="1"/>
    <col min="1026" max="1026" width="7.140625" style="32" customWidth="1"/>
    <col min="1027" max="1027" width="13.421875" style="32" customWidth="1"/>
    <col min="1028" max="1028" width="19.7109375" style="32" customWidth="1"/>
    <col min="1029" max="1029" width="18.57421875" style="32" customWidth="1"/>
    <col min="1030" max="1030" width="13.140625" style="32" customWidth="1"/>
    <col min="1031" max="1032" width="16.7109375" style="32" customWidth="1"/>
    <col min="1033" max="1033" width="17.00390625" style="32" customWidth="1"/>
    <col min="1034" max="1034" width="20.7109375" style="32" customWidth="1"/>
    <col min="1035" max="1035" width="17.8515625" style="32" customWidth="1"/>
    <col min="1036" max="1038" width="10.7109375" style="32" customWidth="1"/>
    <col min="1039" max="1280" width="9.140625" style="32" customWidth="1"/>
    <col min="1281" max="1281" width="9.140625" style="32" hidden="1" customWidth="1"/>
    <col min="1282" max="1282" width="7.140625" style="32" customWidth="1"/>
    <col min="1283" max="1283" width="13.421875" style="32" customWidth="1"/>
    <col min="1284" max="1284" width="19.7109375" style="32" customWidth="1"/>
    <col min="1285" max="1285" width="18.57421875" style="32" customWidth="1"/>
    <col min="1286" max="1286" width="13.140625" style="32" customWidth="1"/>
    <col min="1287" max="1288" width="16.7109375" style="32" customWidth="1"/>
    <col min="1289" max="1289" width="17.00390625" style="32" customWidth="1"/>
    <col min="1290" max="1290" width="20.7109375" style="32" customWidth="1"/>
    <col min="1291" max="1291" width="17.8515625" style="32" customWidth="1"/>
    <col min="1292" max="1294" width="10.7109375" style="32" customWidth="1"/>
    <col min="1295" max="1536" width="9.140625" style="32" customWidth="1"/>
    <col min="1537" max="1537" width="9.140625" style="32" hidden="1" customWidth="1"/>
    <col min="1538" max="1538" width="7.140625" style="32" customWidth="1"/>
    <col min="1539" max="1539" width="13.421875" style="32" customWidth="1"/>
    <col min="1540" max="1540" width="19.7109375" style="32" customWidth="1"/>
    <col min="1541" max="1541" width="18.57421875" style="32" customWidth="1"/>
    <col min="1542" max="1542" width="13.140625" style="32" customWidth="1"/>
    <col min="1543" max="1544" width="16.7109375" style="32" customWidth="1"/>
    <col min="1545" max="1545" width="17.00390625" style="32" customWidth="1"/>
    <col min="1546" max="1546" width="20.7109375" style="32" customWidth="1"/>
    <col min="1547" max="1547" width="17.8515625" style="32" customWidth="1"/>
    <col min="1548" max="1550" width="10.7109375" style="32" customWidth="1"/>
    <col min="1551" max="1792" width="9.140625" style="32" customWidth="1"/>
    <col min="1793" max="1793" width="9.140625" style="32" hidden="1" customWidth="1"/>
    <col min="1794" max="1794" width="7.140625" style="32" customWidth="1"/>
    <col min="1795" max="1795" width="13.421875" style="32" customWidth="1"/>
    <col min="1796" max="1796" width="19.7109375" style="32" customWidth="1"/>
    <col min="1797" max="1797" width="18.57421875" style="32" customWidth="1"/>
    <col min="1798" max="1798" width="13.140625" style="32" customWidth="1"/>
    <col min="1799" max="1800" width="16.7109375" style="32" customWidth="1"/>
    <col min="1801" max="1801" width="17.00390625" style="32" customWidth="1"/>
    <col min="1802" max="1802" width="20.7109375" style="32" customWidth="1"/>
    <col min="1803" max="1803" width="17.8515625" style="32" customWidth="1"/>
    <col min="1804" max="1806" width="10.7109375" style="32" customWidth="1"/>
    <col min="1807" max="2048" width="9.140625" style="32" customWidth="1"/>
    <col min="2049" max="2049" width="9.140625" style="32" hidden="1" customWidth="1"/>
    <col min="2050" max="2050" width="7.140625" style="32" customWidth="1"/>
    <col min="2051" max="2051" width="13.421875" style="32" customWidth="1"/>
    <col min="2052" max="2052" width="19.7109375" style="32" customWidth="1"/>
    <col min="2053" max="2053" width="18.57421875" style="32" customWidth="1"/>
    <col min="2054" max="2054" width="13.140625" style="32" customWidth="1"/>
    <col min="2055" max="2056" width="16.7109375" style="32" customWidth="1"/>
    <col min="2057" max="2057" width="17.00390625" style="32" customWidth="1"/>
    <col min="2058" max="2058" width="20.7109375" style="32" customWidth="1"/>
    <col min="2059" max="2059" width="17.8515625" style="32" customWidth="1"/>
    <col min="2060" max="2062" width="10.7109375" style="32" customWidth="1"/>
    <col min="2063" max="2304" width="9.140625" style="32" customWidth="1"/>
    <col min="2305" max="2305" width="9.140625" style="32" hidden="1" customWidth="1"/>
    <col min="2306" max="2306" width="7.140625" style="32" customWidth="1"/>
    <col min="2307" max="2307" width="13.421875" style="32" customWidth="1"/>
    <col min="2308" max="2308" width="19.7109375" style="32" customWidth="1"/>
    <col min="2309" max="2309" width="18.57421875" style="32" customWidth="1"/>
    <col min="2310" max="2310" width="13.140625" style="32" customWidth="1"/>
    <col min="2311" max="2312" width="16.7109375" style="32" customWidth="1"/>
    <col min="2313" max="2313" width="17.00390625" style="32" customWidth="1"/>
    <col min="2314" max="2314" width="20.7109375" style="32" customWidth="1"/>
    <col min="2315" max="2315" width="17.8515625" style="32" customWidth="1"/>
    <col min="2316" max="2318" width="10.7109375" style="32" customWidth="1"/>
    <col min="2319" max="2560" width="9.140625" style="32" customWidth="1"/>
    <col min="2561" max="2561" width="9.140625" style="32" hidden="1" customWidth="1"/>
    <col min="2562" max="2562" width="7.140625" style="32" customWidth="1"/>
    <col min="2563" max="2563" width="13.421875" style="32" customWidth="1"/>
    <col min="2564" max="2564" width="19.7109375" style="32" customWidth="1"/>
    <col min="2565" max="2565" width="18.57421875" style="32" customWidth="1"/>
    <col min="2566" max="2566" width="13.140625" style="32" customWidth="1"/>
    <col min="2567" max="2568" width="16.7109375" style="32" customWidth="1"/>
    <col min="2569" max="2569" width="17.00390625" style="32" customWidth="1"/>
    <col min="2570" max="2570" width="20.7109375" style="32" customWidth="1"/>
    <col min="2571" max="2571" width="17.8515625" style="32" customWidth="1"/>
    <col min="2572" max="2574" width="10.7109375" style="32" customWidth="1"/>
    <col min="2575" max="2816" width="9.140625" style="32" customWidth="1"/>
    <col min="2817" max="2817" width="9.140625" style="32" hidden="1" customWidth="1"/>
    <col min="2818" max="2818" width="7.140625" style="32" customWidth="1"/>
    <col min="2819" max="2819" width="13.421875" style="32" customWidth="1"/>
    <col min="2820" max="2820" width="19.7109375" style="32" customWidth="1"/>
    <col min="2821" max="2821" width="18.57421875" style="32" customWidth="1"/>
    <col min="2822" max="2822" width="13.140625" style="32" customWidth="1"/>
    <col min="2823" max="2824" width="16.7109375" style="32" customWidth="1"/>
    <col min="2825" max="2825" width="17.00390625" style="32" customWidth="1"/>
    <col min="2826" max="2826" width="20.7109375" style="32" customWidth="1"/>
    <col min="2827" max="2827" width="17.8515625" style="32" customWidth="1"/>
    <col min="2828" max="2830" width="10.7109375" style="32" customWidth="1"/>
    <col min="2831" max="3072" width="9.140625" style="32" customWidth="1"/>
    <col min="3073" max="3073" width="9.140625" style="32" hidden="1" customWidth="1"/>
    <col min="3074" max="3074" width="7.140625" style="32" customWidth="1"/>
    <col min="3075" max="3075" width="13.421875" style="32" customWidth="1"/>
    <col min="3076" max="3076" width="19.7109375" style="32" customWidth="1"/>
    <col min="3077" max="3077" width="18.57421875" style="32" customWidth="1"/>
    <col min="3078" max="3078" width="13.140625" style="32" customWidth="1"/>
    <col min="3079" max="3080" width="16.7109375" style="32" customWidth="1"/>
    <col min="3081" max="3081" width="17.00390625" style="32" customWidth="1"/>
    <col min="3082" max="3082" width="20.7109375" style="32" customWidth="1"/>
    <col min="3083" max="3083" width="17.8515625" style="32" customWidth="1"/>
    <col min="3084" max="3086" width="10.7109375" style="32" customWidth="1"/>
    <col min="3087" max="3328" width="9.140625" style="32" customWidth="1"/>
    <col min="3329" max="3329" width="9.140625" style="32" hidden="1" customWidth="1"/>
    <col min="3330" max="3330" width="7.140625" style="32" customWidth="1"/>
    <col min="3331" max="3331" width="13.421875" style="32" customWidth="1"/>
    <col min="3332" max="3332" width="19.7109375" style="32" customWidth="1"/>
    <col min="3333" max="3333" width="18.57421875" style="32" customWidth="1"/>
    <col min="3334" max="3334" width="13.140625" style="32" customWidth="1"/>
    <col min="3335" max="3336" width="16.7109375" style="32" customWidth="1"/>
    <col min="3337" max="3337" width="17.00390625" style="32" customWidth="1"/>
    <col min="3338" max="3338" width="20.7109375" style="32" customWidth="1"/>
    <col min="3339" max="3339" width="17.8515625" style="32" customWidth="1"/>
    <col min="3340" max="3342" width="10.7109375" style="32" customWidth="1"/>
    <col min="3343" max="3584" width="9.140625" style="32" customWidth="1"/>
    <col min="3585" max="3585" width="9.140625" style="32" hidden="1" customWidth="1"/>
    <col min="3586" max="3586" width="7.140625" style="32" customWidth="1"/>
    <col min="3587" max="3587" width="13.421875" style="32" customWidth="1"/>
    <col min="3588" max="3588" width="19.7109375" style="32" customWidth="1"/>
    <col min="3589" max="3589" width="18.57421875" style="32" customWidth="1"/>
    <col min="3590" max="3590" width="13.140625" style="32" customWidth="1"/>
    <col min="3591" max="3592" width="16.7109375" style="32" customWidth="1"/>
    <col min="3593" max="3593" width="17.00390625" style="32" customWidth="1"/>
    <col min="3594" max="3594" width="20.7109375" style="32" customWidth="1"/>
    <col min="3595" max="3595" width="17.8515625" style="32" customWidth="1"/>
    <col min="3596" max="3598" width="10.7109375" style="32" customWidth="1"/>
    <col min="3599" max="3840" width="9.140625" style="32" customWidth="1"/>
    <col min="3841" max="3841" width="9.140625" style="32" hidden="1" customWidth="1"/>
    <col min="3842" max="3842" width="7.140625" style="32" customWidth="1"/>
    <col min="3843" max="3843" width="13.421875" style="32" customWidth="1"/>
    <col min="3844" max="3844" width="19.7109375" style="32" customWidth="1"/>
    <col min="3845" max="3845" width="18.57421875" style="32" customWidth="1"/>
    <col min="3846" max="3846" width="13.140625" style="32" customWidth="1"/>
    <col min="3847" max="3848" width="16.7109375" style="32" customWidth="1"/>
    <col min="3849" max="3849" width="17.00390625" style="32" customWidth="1"/>
    <col min="3850" max="3850" width="20.7109375" style="32" customWidth="1"/>
    <col min="3851" max="3851" width="17.8515625" style="32" customWidth="1"/>
    <col min="3852" max="3854" width="10.7109375" style="32" customWidth="1"/>
    <col min="3855" max="4096" width="9.140625" style="32" customWidth="1"/>
    <col min="4097" max="4097" width="9.140625" style="32" hidden="1" customWidth="1"/>
    <col min="4098" max="4098" width="7.140625" style="32" customWidth="1"/>
    <col min="4099" max="4099" width="13.421875" style="32" customWidth="1"/>
    <col min="4100" max="4100" width="19.7109375" style="32" customWidth="1"/>
    <col min="4101" max="4101" width="18.57421875" style="32" customWidth="1"/>
    <col min="4102" max="4102" width="13.140625" style="32" customWidth="1"/>
    <col min="4103" max="4104" width="16.7109375" style="32" customWidth="1"/>
    <col min="4105" max="4105" width="17.00390625" style="32" customWidth="1"/>
    <col min="4106" max="4106" width="20.7109375" style="32" customWidth="1"/>
    <col min="4107" max="4107" width="17.8515625" style="32" customWidth="1"/>
    <col min="4108" max="4110" width="10.7109375" style="32" customWidth="1"/>
    <col min="4111" max="4352" width="9.140625" style="32" customWidth="1"/>
    <col min="4353" max="4353" width="9.140625" style="32" hidden="1" customWidth="1"/>
    <col min="4354" max="4354" width="7.140625" style="32" customWidth="1"/>
    <col min="4355" max="4355" width="13.421875" style="32" customWidth="1"/>
    <col min="4356" max="4356" width="19.7109375" style="32" customWidth="1"/>
    <col min="4357" max="4357" width="18.57421875" style="32" customWidth="1"/>
    <col min="4358" max="4358" width="13.140625" style="32" customWidth="1"/>
    <col min="4359" max="4360" width="16.7109375" style="32" customWidth="1"/>
    <col min="4361" max="4361" width="17.00390625" style="32" customWidth="1"/>
    <col min="4362" max="4362" width="20.7109375" style="32" customWidth="1"/>
    <col min="4363" max="4363" width="17.8515625" style="32" customWidth="1"/>
    <col min="4364" max="4366" width="10.7109375" style="32" customWidth="1"/>
    <col min="4367" max="4608" width="9.140625" style="32" customWidth="1"/>
    <col min="4609" max="4609" width="9.140625" style="32" hidden="1" customWidth="1"/>
    <col min="4610" max="4610" width="7.140625" style="32" customWidth="1"/>
    <col min="4611" max="4611" width="13.421875" style="32" customWidth="1"/>
    <col min="4612" max="4612" width="19.7109375" style="32" customWidth="1"/>
    <col min="4613" max="4613" width="18.57421875" style="32" customWidth="1"/>
    <col min="4614" max="4614" width="13.140625" style="32" customWidth="1"/>
    <col min="4615" max="4616" width="16.7109375" style="32" customWidth="1"/>
    <col min="4617" max="4617" width="17.00390625" style="32" customWidth="1"/>
    <col min="4618" max="4618" width="20.7109375" style="32" customWidth="1"/>
    <col min="4619" max="4619" width="17.8515625" style="32" customWidth="1"/>
    <col min="4620" max="4622" width="10.7109375" style="32" customWidth="1"/>
    <col min="4623" max="4864" width="9.140625" style="32" customWidth="1"/>
    <col min="4865" max="4865" width="9.140625" style="32" hidden="1" customWidth="1"/>
    <col min="4866" max="4866" width="7.140625" style="32" customWidth="1"/>
    <col min="4867" max="4867" width="13.421875" style="32" customWidth="1"/>
    <col min="4868" max="4868" width="19.7109375" style="32" customWidth="1"/>
    <col min="4869" max="4869" width="18.57421875" style="32" customWidth="1"/>
    <col min="4870" max="4870" width="13.140625" style="32" customWidth="1"/>
    <col min="4871" max="4872" width="16.7109375" style="32" customWidth="1"/>
    <col min="4873" max="4873" width="17.00390625" style="32" customWidth="1"/>
    <col min="4874" max="4874" width="20.7109375" style="32" customWidth="1"/>
    <col min="4875" max="4875" width="17.8515625" style="32" customWidth="1"/>
    <col min="4876" max="4878" width="10.7109375" style="32" customWidth="1"/>
    <col min="4879" max="5120" width="9.140625" style="32" customWidth="1"/>
    <col min="5121" max="5121" width="9.140625" style="32" hidden="1" customWidth="1"/>
    <col min="5122" max="5122" width="7.140625" style="32" customWidth="1"/>
    <col min="5123" max="5123" width="13.421875" style="32" customWidth="1"/>
    <col min="5124" max="5124" width="19.7109375" style="32" customWidth="1"/>
    <col min="5125" max="5125" width="18.57421875" style="32" customWidth="1"/>
    <col min="5126" max="5126" width="13.140625" style="32" customWidth="1"/>
    <col min="5127" max="5128" width="16.7109375" style="32" customWidth="1"/>
    <col min="5129" max="5129" width="17.00390625" style="32" customWidth="1"/>
    <col min="5130" max="5130" width="20.7109375" style="32" customWidth="1"/>
    <col min="5131" max="5131" width="17.8515625" style="32" customWidth="1"/>
    <col min="5132" max="5134" width="10.7109375" style="32" customWidth="1"/>
    <col min="5135" max="5376" width="9.140625" style="32" customWidth="1"/>
    <col min="5377" max="5377" width="9.140625" style="32" hidden="1" customWidth="1"/>
    <col min="5378" max="5378" width="7.140625" style="32" customWidth="1"/>
    <col min="5379" max="5379" width="13.421875" style="32" customWidth="1"/>
    <col min="5380" max="5380" width="19.7109375" style="32" customWidth="1"/>
    <col min="5381" max="5381" width="18.57421875" style="32" customWidth="1"/>
    <col min="5382" max="5382" width="13.140625" style="32" customWidth="1"/>
    <col min="5383" max="5384" width="16.7109375" style="32" customWidth="1"/>
    <col min="5385" max="5385" width="17.00390625" style="32" customWidth="1"/>
    <col min="5386" max="5386" width="20.7109375" style="32" customWidth="1"/>
    <col min="5387" max="5387" width="17.8515625" style="32" customWidth="1"/>
    <col min="5388" max="5390" width="10.7109375" style="32" customWidth="1"/>
    <col min="5391" max="5632" width="9.140625" style="32" customWidth="1"/>
    <col min="5633" max="5633" width="9.140625" style="32" hidden="1" customWidth="1"/>
    <col min="5634" max="5634" width="7.140625" style="32" customWidth="1"/>
    <col min="5635" max="5635" width="13.421875" style="32" customWidth="1"/>
    <col min="5636" max="5636" width="19.7109375" style="32" customWidth="1"/>
    <col min="5637" max="5637" width="18.57421875" style="32" customWidth="1"/>
    <col min="5638" max="5638" width="13.140625" style="32" customWidth="1"/>
    <col min="5639" max="5640" width="16.7109375" style="32" customWidth="1"/>
    <col min="5641" max="5641" width="17.00390625" style="32" customWidth="1"/>
    <col min="5642" max="5642" width="20.7109375" style="32" customWidth="1"/>
    <col min="5643" max="5643" width="17.8515625" style="32" customWidth="1"/>
    <col min="5644" max="5646" width="10.7109375" style="32" customWidth="1"/>
    <col min="5647" max="5888" width="9.140625" style="32" customWidth="1"/>
    <col min="5889" max="5889" width="9.140625" style="32" hidden="1" customWidth="1"/>
    <col min="5890" max="5890" width="7.140625" style="32" customWidth="1"/>
    <col min="5891" max="5891" width="13.421875" style="32" customWidth="1"/>
    <col min="5892" max="5892" width="19.7109375" style="32" customWidth="1"/>
    <col min="5893" max="5893" width="18.57421875" style="32" customWidth="1"/>
    <col min="5894" max="5894" width="13.140625" style="32" customWidth="1"/>
    <col min="5895" max="5896" width="16.7109375" style="32" customWidth="1"/>
    <col min="5897" max="5897" width="17.00390625" style="32" customWidth="1"/>
    <col min="5898" max="5898" width="20.7109375" style="32" customWidth="1"/>
    <col min="5899" max="5899" width="17.8515625" style="32" customWidth="1"/>
    <col min="5900" max="5902" width="10.7109375" style="32" customWidth="1"/>
    <col min="5903" max="6144" width="9.140625" style="32" customWidth="1"/>
    <col min="6145" max="6145" width="9.140625" style="32" hidden="1" customWidth="1"/>
    <col min="6146" max="6146" width="7.140625" style="32" customWidth="1"/>
    <col min="6147" max="6147" width="13.421875" style="32" customWidth="1"/>
    <col min="6148" max="6148" width="19.7109375" style="32" customWidth="1"/>
    <col min="6149" max="6149" width="18.57421875" style="32" customWidth="1"/>
    <col min="6150" max="6150" width="13.140625" style="32" customWidth="1"/>
    <col min="6151" max="6152" width="16.7109375" style="32" customWidth="1"/>
    <col min="6153" max="6153" width="17.00390625" style="32" customWidth="1"/>
    <col min="6154" max="6154" width="20.7109375" style="32" customWidth="1"/>
    <col min="6155" max="6155" width="17.8515625" style="32" customWidth="1"/>
    <col min="6156" max="6158" width="10.7109375" style="32" customWidth="1"/>
    <col min="6159" max="6400" width="9.140625" style="32" customWidth="1"/>
    <col min="6401" max="6401" width="9.140625" style="32" hidden="1" customWidth="1"/>
    <col min="6402" max="6402" width="7.140625" style="32" customWidth="1"/>
    <col min="6403" max="6403" width="13.421875" style="32" customWidth="1"/>
    <col min="6404" max="6404" width="19.7109375" style="32" customWidth="1"/>
    <col min="6405" max="6405" width="18.57421875" style="32" customWidth="1"/>
    <col min="6406" max="6406" width="13.140625" style="32" customWidth="1"/>
    <col min="6407" max="6408" width="16.7109375" style="32" customWidth="1"/>
    <col min="6409" max="6409" width="17.00390625" style="32" customWidth="1"/>
    <col min="6410" max="6410" width="20.7109375" style="32" customWidth="1"/>
    <col min="6411" max="6411" width="17.8515625" style="32" customWidth="1"/>
    <col min="6412" max="6414" width="10.7109375" style="32" customWidth="1"/>
    <col min="6415" max="6656" width="9.140625" style="32" customWidth="1"/>
    <col min="6657" max="6657" width="9.140625" style="32" hidden="1" customWidth="1"/>
    <col min="6658" max="6658" width="7.140625" style="32" customWidth="1"/>
    <col min="6659" max="6659" width="13.421875" style="32" customWidth="1"/>
    <col min="6660" max="6660" width="19.7109375" style="32" customWidth="1"/>
    <col min="6661" max="6661" width="18.57421875" style="32" customWidth="1"/>
    <col min="6662" max="6662" width="13.140625" style="32" customWidth="1"/>
    <col min="6663" max="6664" width="16.7109375" style="32" customWidth="1"/>
    <col min="6665" max="6665" width="17.00390625" style="32" customWidth="1"/>
    <col min="6666" max="6666" width="20.7109375" style="32" customWidth="1"/>
    <col min="6667" max="6667" width="17.8515625" style="32" customWidth="1"/>
    <col min="6668" max="6670" width="10.7109375" style="32" customWidth="1"/>
    <col min="6671" max="6912" width="9.140625" style="32" customWidth="1"/>
    <col min="6913" max="6913" width="9.140625" style="32" hidden="1" customWidth="1"/>
    <col min="6914" max="6914" width="7.140625" style="32" customWidth="1"/>
    <col min="6915" max="6915" width="13.421875" style="32" customWidth="1"/>
    <col min="6916" max="6916" width="19.7109375" style="32" customWidth="1"/>
    <col min="6917" max="6917" width="18.57421875" style="32" customWidth="1"/>
    <col min="6918" max="6918" width="13.140625" style="32" customWidth="1"/>
    <col min="6919" max="6920" width="16.7109375" style="32" customWidth="1"/>
    <col min="6921" max="6921" width="17.00390625" style="32" customWidth="1"/>
    <col min="6922" max="6922" width="20.7109375" style="32" customWidth="1"/>
    <col min="6923" max="6923" width="17.8515625" style="32" customWidth="1"/>
    <col min="6924" max="6926" width="10.7109375" style="32" customWidth="1"/>
    <col min="6927" max="7168" width="9.140625" style="32" customWidth="1"/>
    <col min="7169" max="7169" width="9.140625" style="32" hidden="1" customWidth="1"/>
    <col min="7170" max="7170" width="7.140625" style="32" customWidth="1"/>
    <col min="7171" max="7171" width="13.421875" style="32" customWidth="1"/>
    <col min="7172" max="7172" width="19.7109375" style="32" customWidth="1"/>
    <col min="7173" max="7173" width="18.57421875" style="32" customWidth="1"/>
    <col min="7174" max="7174" width="13.140625" style="32" customWidth="1"/>
    <col min="7175" max="7176" width="16.7109375" style="32" customWidth="1"/>
    <col min="7177" max="7177" width="17.00390625" style="32" customWidth="1"/>
    <col min="7178" max="7178" width="20.7109375" style="32" customWidth="1"/>
    <col min="7179" max="7179" width="17.8515625" style="32" customWidth="1"/>
    <col min="7180" max="7182" width="10.7109375" style="32" customWidth="1"/>
    <col min="7183" max="7424" width="9.140625" style="32" customWidth="1"/>
    <col min="7425" max="7425" width="9.140625" style="32" hidden="1" customWidth="1"/>
    <col min="7426" max="7426" width="7.140625" style="32" customWidth="1"/>
    <col min="7427" max="7427" width="13.421875" style="32" customWidth="1"/>
    <col min="7428" max="7428" width="19.7109375" style="32" customWidth="1"/>
    <col min="7429" max="7429" width="18.57421875" style="32" customWidth="1"/>
    <col min="7430" max="7430" width="13.140625" style="32" customWidth="1"/>
    <col min="7431" max="7432" width="16.7109375" style="32" customWidth="1"/>
    <col min="7433" max="7433" width="17.00390625" style="32" customWidth="1"/>
    <col min="7434" max="7434" width="20.7109375" style="32" customWidth="1"/>
    <col min="7435" max="7435" width="17.8515625" style="32" customWidth="1"/>
    <col min="7436" max="7438" width="10.7109375" style="32" customWidth="1"/>
    <col min="7439" max="7680" width="9.140625" style="32" customWidth="1"/>
    <col min="7681" max="7681" width="9.140625" style="32" hidden="1" customWidth="1"/>
    <col min="7682" max="7682" width="7.140625" style="32" customWidth="1"/>
    <col min="7683" max="7683" width="13.421875" style="32" customWidth="1"/>
    <col min="7684" max="7684" width="19.7109375" style="32" customWidth="1"/>
    <col min="7685" max="7685" width="18.57421875" style="32" customWidth="1"/>
    <col min="7686" max="7686" width="13.140625" style="32" customWidth="1"/>
    <col min="7687" max="7688" width="16.7109375" style="32" customWidth="1"/>
    <col min="7689" max="7689" width="17.00390625" style="32" customWidth="1"/>
    <col min="7690" max="7690" width="20.7109375" style="32" customWidth="1"/>
    <col min="7691" max="7691" width="17.8515625" style="32" customWidth="1"/>
    <col min="7692" max="7694" width="10.7109375" style="32" customWidth="1"/>
    <col min="7695" max="7936" width="9.140625" style="32" customWidth="1"/>
    <col min="7937" max="7937" width="9.140625" style="32" hidden="1" customWidth="1"/>
    <col min="7938" max="7938" width="7.140625" style="32" customWidth="1"/>
    <col min="7939" max="7939" width="13.421875" style="32" customWidth="1"/>
    <col min="7940" max="7940" width="19.7109375" style="32" customWidth="1"/>
    <col min="7941" max="7941" width="18.57421875" style="32" customWidth="1"/>
    <col min="7942" max="7942" width="13.140625" style="32" customWidth="1"/>
    <col min="7943" max="7944" width="16.7109375" style="32" customWidth="1"/>
    <col min="7945" max="7945" width="17.00390625" style="32" customWidth="1"/>
    <col min="7946" max="7946" width="20.7109375" style="32" customWidth="1"/>
    <col min="7947" max="7947" width="17.8515625" style="32" customWidth="1"/>
    <col min="7948" max="7950" width="10.7109375" style="32" customWidth="1"/>
    <col min="7951" max="8192" width="9.140625" style="32" customWidth="1"/>
    <col min="8193" max="8193" width="9.140625" style="32" hidden="1" customWidth="1"/>
    <col min="8194" max="8194" width="7.140625" style="32" customWidth="1"/>
    <col min="8195" max="8195" width="13.421875" style="32" customWidth="1"/>
    <col min="8196" max="8196" width="19.7109375" style="32" customWidth="1"/>
    <col min="8197" max="8197" width="18.57421875" style="32" customWidth="1"/>
    <col min="8198" max="8198" width="13.140625" style="32" customWidth="1"/>
    <col min="8199" max="8200" width="16.7109375" style="32" customWidth="1"/>
    <col min="8201" max="8201" width="17.00390625" style="32" customWidth="1"/>
    <col min="8202" max="8202" width="20.7109375" style="32" customWidth="1"/>
    <col min="8203" max="8203" width="17.8515625" style="32" customWidth="1"/>
    <col min="8204" max="8206" width="10.7109375" style="32" customWidth="1"/>
    <col min="8207" max="8448" width="9.140625" style="32" customWidth="1"/>
    <col min="8449" max="8449" width="9.140625" style="32" hidden="1" customWidth="1"/>
    <col min="8450" max="8450" width="7.140625" style="32" customWidth="1"/>
    <col min="8451" max="8451" width="13.421875" style="32" customWidth="1"/>
    <col min="8452" max="8452" width="19.7109375" style="32" customWidth="1"/>
    <col min="8453" max="8453" width="18.57421875" style="32" customWidth="1"/>
    <col min="8454" max="8454" width="13.140625" style="32" customWidth="1"/>
    <col min="8455" max="8456" width="16.7109375" style="32" customWidth="1"/>
    <col min="8457" max="8457" width="17.00390625" style="32" customWidth="1"/>
    <col min="8458" max="8458" width="20.7109375" style="32" customWidth="1"/>
    <col min="8459" max="8459" width="17.8515625" style="32" customWidth="1"/>
    <col min="8460" max="8462" width="10.7109375" style="32" customWidth="1"/>
    <col min="8463" max="8704" width="9.140625" style="32" customWidth="1"/>
    <col min="8705" max="8705" width="9.140625" style="32" hidden="1" customWidth="1"/>
    <col min="8706" max="8706" width="7.140625" style="32" customWidth="1"/>
    <col min="8707" max="8707" width="13.421875" style="32" customWidth="1"/>
    <col min="8708" max="8708" width="19.7109375" style="32" customWidth="1"/>
    <col min="8709" max="8709" width="18.57421875" style="32" customWidth="1"/>
    <col min="8710" max="8710" width="13.140625" style="32" customWidth="1"/>
    <col min="8711" max="8712" width="16.7109375" style="32" customWidth="1"/>
    <col min="8713" max="8713" width="17.00390625" style="32" customWidth="1"/>
    <col min="8714" max="8714" width="20.7109375" style="32" customWidth="1"/>
    <col min="8715" max="8715" width="17.8515625" style="32" customWidth="1"/>
    <col min="8716" max="8718" width="10.7109375" style="32" customWidth="1"/>
    <col min="8719" max="8960" width="9.140625" style="32" customWidth="1"/>
    <col min="8961" max="8961" width="9.140625" style="32" hidden="1" customWidth="1"/>
    <col min="8962" max="8962" width="7.140625" style="32" customWidth="1"/>
    <col min="8963" max="8963" width="13.421875" style="32" customWidth="1"/>
    <col min="8964" max="8964" width="19.7109375" style="32" customWidth="1"/>
    <col min="8965" max="8965" width="18.57421875" style="32" customWidth="1"/>
    <col min="8966" max="8966" width="13.140625" style="32" customWidth="1"/>
    <col min="8967" max="8968" width="16.7109375" style="32" customWidth="1"/>
    <col min="8969" max="8969" width="17.00390625" style="32" customWidth="1"/>
    <col min="8970" max="8970" width="20.7109375" style="32" customWidth="1"/>
    <col min="8971" max="8971" width="17.8515625" style="32" customWidth="1"/>
    <col min="8972" max="8974" width="10.7109375" style="32" customWidth="1"/>
    <col min="8975" max="9216" width="9.140625" style="32" customWidth="1"/>
    <col min="9217" max="9217" width="9.140625" style="32" hidden="1" customWidth="1"/>
    <col min="9218" max="9218" width="7.140625" style="32" customWidth="1"/>
    <col min="9219" max="9219" width="13.421875" style="32" customWidth="1"/>
    <col min="9220" max="9220" width="19.7109375" style="32" customWidth="1"/>
    <col min="9221" max="9221" width="18.57421875" style="32" customWidth="1"/>
    <col min="9222" max="9222" width="13.140625" style="32" customWidth="1"/>
    <col min="9223" max="9224" width="16.7109375" style="32" customWidth="1"/>
    <col min="9225" max="9225" width="17.00390625" style="32" customWidth="1"/>
    <col min="9226" max="9226" width="20.7109375" style="32" customWidth="1"/>
    <col min="9227" max="9227" width="17.8515625" style="32" customWidth="1"/>
    <col min="9228" max="9230" width="10.7109375" style="32" customWidth="1"/>
    <col min="9231" max="9472" width="9.140625" style="32" customWidth="1"/>
    <col min="9473" max="9473" width="9.140625" style="32" hidden="1" customWidth="1"/>
    <col min="9474" max="9474" width="7.140625" style="32" customWidth="1"/>
    <col min="9475" max="9475" width="13.421875" style="32" customWidth="1"/>
    <col min="9476" max="9476" width="19.7109375" style="32" customWidth="1"/>
    <col min="9477" max="9477" width="18.57421875" style="32" customWidth="1"/>
    <col min="9478" max="9478" width="13.140625" style="32" customWidth="1"/>
    <col min="9479" max="9480" width="16.7109375" style="32" customWidth="1"/>
    <col min="9481" max="9481" width="17.00390625" style="32" customWidth="1"/>
    <col min="9482" max="9482" width="20.7109375" style="32" customWidth="1"/>
    <col min="9483" max="9483" width="17.8515625" style="32" customWidth="1"/>
    <col min="9484" max="9486" width="10.7109375" style="32" customWidth="1"/>
    <col min="9487" max="9728" width="9.140625" style="32" customWidth="1"/>
    <col min="9729" max="9729" width="9.140625" style="32" hidden="1" customWidth="1"/>
    <col min="9730" max="9730" width="7.140625" style="32" customWidth="1"/>
    <col min="9731" max="9731" width="13.421875" style="32" customWidth="1"/>
    <col min="9732" max="9732" width="19.7109375" style="32" customWidth="1"/>
    <col min="9733" max="9733" width="18.57421875" style="32" customWidth="1"/>
    <col min="9734" max="9734" width="13.140625" style="32" customWidth="1"/>
    <col min="9735" max="9736" width="16.7109375" style="32" customWidth="1"/>
    <col min="9737" max="9737" width="17.00390625" style="32" customWidth="1"/>
    <col min="9738" max="9738" width="20.7109375" style="32" customWidth="1"/>
    <col min="9739" max="9739" width="17.8515625" style="32" customWidth="1"/>
    <col min="9740" max="9742" width="10.7109375" style="32" customWidth="1"/>
    <col min="9743" max="9984" width="9.140625" style="32" customWidth="1"/>
    <col min="9985" max="9985" width="9.140625" style="32" hidden="1" customWidth="1"/>
    <col min="9986" max="9986" width="7.140625" style="32" customWidth="1"/>
    <col min="9987" max="9987" width="13.421875" style="32" customWidth="1"/>
    <col min="9988" max="9988" width="19.7109375" style="32" customWidth="1"/>
    <col min="9989" max="9989" width="18.57421875" style="32" customWidth="1"/>
    <col min="9990" max="9990" width="13.140625" style="32" customWidth="1"/>
    <col min="9991" max="9992" width="16.7109375" style="32" customWidth="1"/>
    <col min="9993" max="9993" width="17.00390625" style="32" customWidth="1"/>
    <col min="9994" max="9994" width="20.7109375" style="32" customWidth="1"/>
    <col min="9995" max="9995" width="17.8515625" style="32" customWidth="1"/>
    <col min="9996" max="9998" width="10.7109375" style="32" customWidth="1"/>
    <col min="9999" max="10240" width="9.140625" style="32" customWidth="1"/>
    <col min="10241" max="10241" width="9.140625" style="32" hidden="1" customWidth="1"/>
    <col min="10242" max="10242" width="7.140625" style="32" customWidth="1"/>
    <col min="10243" max="10243" width="13.421875" style="32" customWidth="1"/>
    <col min="10244" max="10244" width="19.7109375" style="32" customWidth="1"/>
    <col min="10245" max="10245" width="18.57421875" style="32" customWidth="1"/>
    <col min="10246" max="10246" width="13.140625" style="32" customWidth="1"/>
    <col min="10247" max="10248" width="16.7109375" style="32" customWidth="1"/>
    <col min="10249" max="10249" width="17.00390625" style="32" customWidth="1"/>
    <col min="10250" max="10250" width="20.7109375" style="32" customWidth="1"/>
    <col min="10251" max="10251" width="17.8515625" style="32" customWidth="1"/>
    <col min="10252" max="10254" width="10.7109375" style="32" customWidth="1"/>
    <col min="10255" max="10496" width="9.140625" style="32" customWidth="1"/>
    <col min="10497" max="10497" width="9.140625" style="32" hidden="1" customWidth="1"/>
    <col min="10498" max="10498" width="7.140625" style="32" customWidth="1"/>
    <col min="10499" max="10499" width="13.421875" style="32" customWidth="1"/>
    <col min="10500" max="10500" width="19.7109375" style="32" customWidth="1"/>
    <col min="10501" max="10501" width="18.57421875" style="32" customWidth="1"/>
    <col min="10502" max="10502" width="13.140625" style="32" customWidth="1"/>
    <col min="10503" max="10504" width="16.7109375" style="32" customWidth="1"/>
    <col min="10505" max="10505" width="17.00390625" style="32" customWidth="1"/>
    <col min="10506" max="10506" width="20.7109375" style="32" customWidth="1"/>
    <col min="10507" max="10507" width="17.8515625" style="32" customWidth="1"/>
    <col min="10508" max="10510" width="10.7109375" style="32" customWidth="1"/>
    <col min="10511" max="10752" width="9.140625" style="32" customWidth="1"/>
    <col min="10753" max="10753" width="9.140625" style="32" hidden="1" customWidth="1"/>
    <col min="10754" max="10754" width="7.140625" style="32" customWidth="1"/>
    <col min="10755" max="10755" width="13.421875" style="32" customWidth="1"/>
    <col min="10756" max="10756" width="19.7109375" style="32" customWidth="1"/>
    <col min="10757" max="10757" width="18.57421875" style="32" customWidth="1"/>
    <col min="10758" max="10758" width="13.140625" style="32" customWidth="1"/>
    <col min="10759" max="10760" width="16.7109375" style="32" customWidth="1"/>
    <col min="10761" max="10761" width="17.00390625" style="32" customWidth="1"/>
    <col min="10762" max="10762" width="20.7109375" style="32" customWidth="1"/>
    <col min="10763" max="10763" width="17.8515625" style="32" customWidth="1"/>
    <col min="10764" max="10766" width="10.7109375" style="32" customWidth="1"/>
    <col min="10767" max="11008" width="9.140625" style="32" customWidth="1"/>
    <col min="11009" max="11009" width="9.140625" style="32" hidden="1" customWidth="1"/>
    <col min="11010" max="11010" width="7.140625" style="32" customWidth="1"/>
    <col min="11011" max="11011" width="13.421875" style="32" customWidth="1"/>
    <col min="11012" max="11012" width="19.7109375" style="32" customWidth="1"/>
    <col min="11013" max="11013" width="18.57421875" style="32" customWidth="1"/>
    <col min="11014" max="11014" width="13.140625" style="32" customWidth="1"/>
    <col min="11015" max="11016" width="16.7109375" style="32" customWidth="1"/>
    <col min="11017" max="11017" width="17.00390625" style="32" customWidth="1"/>
    <col min="11018" max="11018" width="20.7109375" style="32" customWidth="1"/>
    <col min="11019" max="11019" width="17.8515625" style="32" customWidth="1"/>
    <col min="11020" max="11022" width="10.7109375" style="32" customWidth="1"/>
    <col min="11023" max="11264" width="9.140625" style="32" customWidth="1"/>
    <col min="11265" max="11265" width="9.140625" style="32" hidden="1" customWidth="1"/>
    <col min="11266" max="11266" width="7.140625" style="32" customWidth="1"/>
    <col min="11267" max="11267" width="13.421875" style="32" customWidth="1"/>
    <col min="11268" max="11268" width="19.7109375" style="32" customWidth="1"/>
    <col min="11269" max="11269" width="18.57421875" style="32" customWidth="1"/>
    <col min="11270" max="11270" width="13.140625" style="32" customWidth="1"/>
    <col min="11271" max="11272" width="16.7109375" style="32" customWidth="1"/>
    <col min="11273" max="11273" width="17.00390625" style="32" customWidth="1"/>
    <col min="11274" max="11274" width="20.7109375" style="32" customWidth="1"/>
    <col min="11275" max="11275" width="17.8515625" style="32" customWidth="1"/>
    <col min="11276" max="11278" width="10.7109375" style="32" customWidth="1"/>
    <col min="11279" max="11520" width="9.140625" style="32" customWidth="1"/>
    <col min="11521" max="11521" width="9.140625" style="32" hidden="1" customWidth="1"/>
    <col min="11522" max="11522" width="7.140625" style="32" customWidth="1"/>
    <col min="11523" max="11523" width="13.421875" style="32" customWidth="1"/>
    <col min="11524" max="11524" width="19.7109375" style="32" customWidth="1"/>
    <col min="11525" max="11525" width="18.57421875" style="32" customWidth="1"/>
    <col min="11526" max="11526" width="13.140625" style="32" customWidth="1"/>
    <col min="11527" max="11528" width="16.7109375" style="32" customWidth="1"/>
    <col min="11529" max="11529" width="17.00390625" style="32" customWidth="1"/>
    <col min="11530" max="11530" width="20.7109375" style="32" customWidth="1"/>
    <col min="11531" max="11531" width="17.8515625" style="32" customWidth="1"/>
    <col min="11532" max="11534" width="10.7109375" style="32" customWidth="1"/>
    <col min="11535" max="11776" width="9.140625" style="32" customWidth="1"/>
    <col min="11777" max="11777" width="9.140625" style="32" hidden="1" customWidth="1"/>
    <col min="11778" max="11778" width="7.140625" style="32" customWidth="1"/>
    <col min="11779" max="11779" width="13.421875" style="32" customWidth="1"/>
    <col min="11780" max="11780" width="19.7109375" style="32" customWidth="1"/>
    <col min="11781" max="11781" width="18.57421875" style="32" customWidth="1"/>
    <col min="11782" max="11782" width="13.140625" style="32" customWidth="1"/>
    <col min="11783" max="11784" width="16.7109375" style="32" customWidth="1"/>
    <col min="11785" max="11785" width="17.00390625" style="32" customWidth="1"/>
    <col min="11786" max="11786" width="20.7109375" style="32" customWidth="1"/>
    <col min="11787" max="11787" width="17.8515625" style="32" customWidth="1"/>
    <col min="11788" max="11790" width="10.7109375" style="32" customWidth="1"/>
    <col min="11791" max="12032" width="9.140625" style="32" customWidth="1"/>
    <col min="12033" max="12033" width="9.140625" style="32" hidden="1" customWidth="1"/>
    <col min="12034" max="12034" width="7.140625" style="32" customWidth="1"/>
    <col min="12035" max="12035" width="13.421875" style="32" customWidth="1"/>
    <col min="12036" max="12036" width="19.7109375" style="32" customWidth="1"/>
    <col min="12037" max="12037" width="18.57421875" style="32" customWidth="1"/>
    <col min="12038" max="12038" width="13.140625" style="32" customWidth="1"/>
    <col min="12039" max="12040" width="16.7109375" style="32" customWidth="1"/>
    <col min="12041" max="12041" width="17.00390625" style="32" customWidth="1"/>
    <col min="12042" max="12042" width="20.7109375" style="32" customWidth="1"/>
    <col min="12043" max="12043" width="17.8515625" style="32" customWidth="1"/>
    <col min="12044" max="12046" width="10.7109375" style="32" customWidth="1"/>
    <col min="12047" max="12288" width="9.140625" style="32" customWidth="1"/>
    <col min="12289" max="12289" width="9.140625" style="32" hidden="1" customWidth="1"/>
    <col min="12290" max="12290" width="7.140625" style="32" customWidth="1"/>
    <col min="12291" max="12291" width="13.421875" style="32" customWidth="1"/>
    <col min="12292" max="12292" width="19.7109375" style="32" customWidth="1"/>
    <col min="12293" max="12293" width="18.57421875" style="32" customWidth="1"/>
    <col min="12294" max="12294" width="13.140625" style="32" customWidth="1"/>
    <col min="12295" max="12296" width="16.7109375" style="32" customWidth="1"/>
    <col min="12297" max="12297" width="17.00390625" style="32" customWidth="1"/>
    <col min="12298" max="12298" width="20.7109375" style="32" customWidth="1"/>
    <col min="12299" max="12299" width="17.8515625" style="32" customWidth="1"/>
    <col min="12300" max="12302" width="10.7109375" style="32" customWidth="1"/>
    <col min="12303" max="12544" width="9.140625" style="32" customWidth="1"/>
    <col min="12545" max="12545" width="9.140625" style="32" hidden="1" customWidth="1"/>
    <col min="12546" max="12546" width="7.140625" style="32" customWidth="1"/>
    <col min="12547" max="12547" width="13.421875" style="32" customWidth="1"/>
    <col min="12548" max="12548" width="19.7109375" style="32" customWidth="1"/>
    <col min="12549" max="12549" width="18.57421875" style="32" customWidth="1"/>
    <col min="12550" max="12550" width="13.140625" style="32" customWidth="1"/>
    <col min="12551" max="12552" width="16.7109375" style="32" customWidth="1"/>
    <col min="12553" max="12553" width="17.00390625" style="32" customWidth="1"/>
    <col min="12554" max="12554" width="20.7109375" style="32" customWidth="1"/>
    <col min="12555" max="12555" width="17.8515625" style="32" customWidth="1"/>
    <col min="12556" max="12558" width="10.7109375" style="32" customWidth="1"/>
    <col min="12559" max="12800" width="9.140625" style="32" customWidth="1"/>
    <col min="12801" max="12801" width="9.140625" style="32" hidden="1" customWidth="1"/>
    <col min="12802" max="12802" width="7.140625" style="32" customWidth="1"/>
    <col min="12803" max="12803" width="13.421875" style="32" customWidth="1"/>
    <col min="12804" max="12804" width="19.7109375" style="32" customWidth="1"/>
    <col min="12805" max="12805" width="18.57421875" style="32" customWidth="1"/>
    <col min="12806" max="12806" width="13.140625" style="32" customWidth="1"/>
    <col min="12807" max="12808" width="16.7109375" style="32" customWidth="1"/>
    <col min="12809" max="12809" width="17.00390625" style="32" customWidth="1"/>
    <col min="12810" max="12810" width="20.7109375" style="32" customWidth="1"/>
    <col min="12811" max="12811" width="17.8515625" style="32" customWidth="1"/>
    <col min="12812" max="12814" width="10.7109375" style="32" customWidth="1"/>
    <col min="12815" max="13056" width="9.140625" style="32" customWidth="1"/>
    <col min="13057" max="13057" width="9.140625" style="32" hidden="1" customWidth="1"/>
    <col min="13058" max="13058" width="7.140625" style="32" customWidth="1"/>
    <col min="13059" max="13059" width="13.421875" style="32" customWidth="1"/>
    <col min="13060" max="13060" width="19.7109375" style="32" customWidth="1"/>
    <col min="13061" max="13061" width="18.57421875" style="32" customWidth="1"/>
    <col min="13062" max="13062" width="13.140625" style="32" customWidth="1"/>
    <col min="13063" max="13064" width="16.7109375" style="32" customWidth="1"/>
    <col min="13065" max="13065" width="17.00390625" style="32" customWidth="1"/>
    <col min="13066" max="13066" width="20.7109375" style="32" customWidth="1"/>
    <col min="13067" max="13067" width="17.8515625" style="32" customWidth="1"/>
    <col min="13068" max="13070" width="10.7109375" style="32" customWidth="1"/>
    <col min="13071" max="13312" width="9.140625" style="32" customWidth="1"/>
    <col min="13313" max="13313" width="9.140625" style="32" hidden="1" customWidth="1"/>
    <col min="13314" max="13314" width="7.140625" style="32" customWidth="1"/>
    <col min="13315" max="13315" width="13.421875" style="32" customWidth="1"/>
    <col min="13316" max="13316" width="19.7109375" style="32" customWidth="1"/>
    <col min="13317" max="13317" width="18.57421875" style="32" customWidth="1"/>
    <col min="13318" max="13318" width="13.140625" style="32" customWidth="1"/>
    <col min="13319" max="13320" width="16.7109375" style="32" customWidth="1"/>
    <col min="13321" max="13321" width="17.00390625" style="32" customWidth="1"/>
    <col min="13322" max="13322" width="20.7109375" style="32" customWidth="1"/>
    <col min="13323" max="13323" width="17.8515625" style="32" customWidth="1"/>
    <col min="13324" max="13326" width="10.7109375" style="32" customWidth="1"/>
    <col min="13327" max="13568" width="9.140625" style="32" customWidth="1"/>
    <col min="13569" max="13569" width="9.140625" style="32" hidden="1" customWidth="1"/>
    <col min="13570" max="13570" width="7.140625" style="32" customWidth="1"/>
    <col min="13571" max="13571" width="13.421875" style="32" customWidth="1"/>
    <col min="13572" max="13572" width="19.7109375" style="32" customWidth="1"/>
    <col min="13573" max="13573" width="18.57421875" style="32" customWidth="1"/>
    <col min="13574" max="13574" width="13.140625" style="32" customWidth="1"/>
    <col min="13575" max="13576" width="16.7109375" style="32" customWidth="1"/>
    <col min="13577" max="13577" width="17.00390625" style="32" customWidth="1"/>
    <col min="13578" max="13578" width="20.7109375" style="32" customWidth="1"/>
    <col min="13579" max="13579" width="17.8515625" style="32" customWidth="1"/>
    <col min="13580" max="13582" width="10.7109375" style="32" customWidth="1"/>
    <col min="13583" max="13824" width="9.140625" style="32" customWidth="1"/>
    <col min="13825" max="13825" width="9.140625" style="32" hidden="1" customWidth="1"/>
    <col min="13826" max="13826" width="7.140625" style="32" customWidth="1"/>
    <col min="13827" max="13827" width="13.421875" style="32" customWidth="1"/>
    <col min="13828" max="13828" width="19.7109375" style="32" customWidth="1"/>
    <col min="13829" max="13829" width="18.57421875" style="32" customWidth="1"/>
    <col min="13830" max="13830" width="13.140625" style="32" customWidth="1"/>
    <col min="13831" max="13832" width="16.7109375" style="32" customWidth="1"/>
    <col min="13833" max="13833" width="17.00390625" style="32" customWidth="1"/>
    <col min="13834" max="13834" width="20.7109375" style="32" customWidth="1"/>
    <col min="13835" max="13835" width="17.8515625" style="32" customWidth="1"/>
    <col min="13836" max="13838" width="10.7109375" style="32" customWidth="1"/>
    <col min="13839" max="14080" width="9.140625" style="32" customWidth="1"/>
    <col min="14081" max="14081" width="9.140625" style="32" hidden="1" customWidth="1"/>
    <col min="14082" max="14082" width="7.140625" style="32" customWidth="1"/>
    <col min="14083" max="14083" width="13.421875" style="32" customWidth="1"/>
    <col min="14084" max="14084" width="19.7109375" style="32" customWidth="1"/>
    <col min="14085" max="14085" width="18.57421875" style="32" customWidth="1"/>
    <col min="14086" max="14086" width="13.140625" style="32" customWidth="1"/>
    <col min="14087" max="14088" width="16.7109375" style="32" customWidth="1"/>
    <col min="14089" max="14089" width="17.00390625" style="32" customWidth="1"/>
    <col min="14090" max="14090" width="20.7109375" style="32" customWidth="1"/>
    <col min="14091" max="14091" width="17.8515625" style="32" customWidth="1"/>
    <col min="14092" max="14094" width="10.7109375" style="32" customWidth="1"/>
    <col min="14095" max="14336" width="9.140625" style="32" customWidth="1"/>
    <col min="14337" max="14337" width="9.140625" style="32" hidden="1" customWidth="1"/>
    <col min="14338" max="14338" width="7.140625" style="32" customWidth="1"/>
    <col min="14339" max="14339" width="13.421875" style="32" customWidth="1"/>
    <col min="14340" max="14340" width="19.7109375" style="32" customWidth="1"/>
    <col min="14341" max="14341" width="18.57421875" style="32" customWidth="1"/>
    <col min="14342" max="14342" width="13.140625" style="32" customWidth="1"/>
    <col min="14343" max="14344" width="16.7109375" style="32" customWidth="1"/>
    <col min="14345" max="14345" width="17.00390625" style="32" customWidth="1"/>
    <col min="14346" max="14346" width="20.7109375" style="32" customWidth="1"/>
    <col min="14347" max="14347" width="17.8515625" style="32" customWidth="1"/>
    <col min="14348" max="14350" width="10.7109375" style="32" customWidth="1"/>
    <col min="14351" max="14592" width="9.140625" style="32" customWidth="1"/>
    <col min="14593" max="14593" width="9.140625" style="32" hidden="1" customWidth="1"/>
    <col min="14594" max="14594" width="7.140625" style="32" customWidth="1"/>
    <col min="14595" max="14595" width="13.421875" style="32" customWidth="1"/>
    <col min="14596" max="14596" width="19.7109375" style="32" customWidth="1"/>
    <col min="14597" max="14597" width="18.57421875" style="32" customWidth="1"/>
    <col min="14598" max="14598" width="13.140625" style="32" customWidth="1"/>
    <col min="14599" max="14600" width="16.7109375" style="32" customWidth="1"/>
    <col min="14601" max="14601" width="17.00390625" style="32" customWidth="1"/>
    <col min="14602" max="14602" width="20.7109375" style="32" customWidth="1"/>
    <col min="14603" max="14603" width="17.8515625" style="32" customWidth="1"/>
    <col min="14604" max="14606" width="10.7109375" style="32" customWidth="1"/>
    <col min="14607" max="14848" width="9.140625" style="32" customWidth="1"/>
    <col min="14849" max="14849" width="9.140625" style="32" hidden="1" customWidth="1"/>
    <col min="14850" max="14850" width="7.140625" style="32" customWidth="1"/>
    <col min="14851" max="14851" width="13.421875" style="32" customWidth="1"/>
    <col min="14852" max="14852" width="19.7109375" style="32" customWidth="1"/>
    <col min="14853" max="14853" width="18.57421875" style="32" customWidth="1"/>
    <col min="14854" max="14854" width="13.140625" style="32" customWidth="1"/>
    <col min="14855" max="14856" width="16.7109375" style="32" customWidth="1"/>
    <col min="14857" max="14857" width="17.00390625" style="32" customWidth="1"/>
    <col min="14858" max="14858" width="20.7109375" style="32" customWidth="1"/>
    <col min="14859" max="14859" width="17.8515625" style="32" customWidth="1"/>
    <col min="14860" max="14862" width="10.7109375" style="32" customWidth="1"/>
    <col min="14863" max="15104" width="9.140625" style="32" customWidth="1"/>
    <col min="15105" max="15105" width="9.140625" style="32" hidden="1" customWidth="1"/>
    <col min="15106" max="15106" width="7.140625" style="32" customWidth="1"/>
    <col min="15107" max="15107" width="13.421875" style="32" customWidth="1"/>
    <col min="15108" max="15108" width="19.7109375" style="32" customWidth="1"/>
    <col min="15109" max="15109" width="18.57421875" style="32" customWidth="1"/>
    <col min="15110" max="15110" width="13.140625" style="32" customWidth="1"/>
    <col min="15111" max="15112" width="16.7109375" style="32" customWidth="1"/>
    <col min="15113" max="15113" width="17.00390625" style="32" customWidth="1"/>
    <col min="15114" max="15114" width="20.7109375" style="32" customWidth="1"/>
    <col min="15115" max="15115" width="17.8515625" style="32" customWidth="1"/>
    <col min="15116" max="15118" width="10.7109375" style="32" customWidth="1"/>
    <col min="15119" max="15360" width="9.140625" style="32" customWidth="1"/>
    <col min="15361" max="15361" width="9.140625" style="32" hidden="1" customWidth="1"/>
    <col min="15362" max="15362" width="7.140625" style="32" customWidth="1"/>
    <col min="15363" max="15363" width="13.421875" style="32" customWidth="1"/>
    <col min="15364" max="15364" width="19.7109375" style="32" customWidth="1"/>
    <col min="15365" max="15365" width="18.57421875" style="32" customWidth="1"/>
    <col min="15366" max="15366" width="13.140625" style="32" customWidth="1"/>
    <col min="15367" max="15368" width="16.7109375" style="32" customWidth="1"/>
    <col min="15369" max="15369" width="17.00390625" style="32" customWidth="1"/>
    <col min="15370" max="15370" width="20.7109375" style="32" customWidth="1"/>
    <col min="15371" max="15371" width="17.8515625" style="32" customWidth="1"/>
    <col min="15372" max="15374" width="10.7109375" style="32" customWidth="1"/>
    <col min="15375" max="15616" width="9.140625" style="32" customWidth="1"/>
    <col min="15617" max="15617" width="9.140625" style="32" hidden="1" customWidth="1"/>
    <col min="15618" max="15618" width="7.140625" style="32" customWidth="1"/>
    <col min="15619" max="15619" width="13.421875" style="32" customWidth="1"/>
    <col min="15620" max="15620" width="19.7109375" style="32" customWidth="1"/>
    <col min="15621" max="15621" width="18.57421875" style="32" customWidth="1"/>
    <col min="15622" max="15622" width="13.140625" style="32" customWidth="1"/>
    <col min="15623" max="15624" width="16.7109375" style="32" customWidth="1"/>
    <col min="15625" max="15625" width="17.00390625" style="32" customWidth="1"/>
    <col min="15626" max="15626" width="20.7109375" style="32" customWidth="1"/>
    <col min="15627" max="15627" width="17.8515625" style="32" customWidth="1"/>
    <col min="15628" max="15630" width="10.7109375" style="32" customWidth="1"/>
    <col min="15631" max="15872" width="9.140625" style="32" customWidth="1"/>
    <col min="15873" max="15873" width="9.140625" style="32" hidden="1" customWidth="1"/>
    <col min="15874" max="15874" width="7.140625" style="32" customWidth="1"/>
    <col min="15875" max="15875" width="13.421875" style="32" customWidth="1"/>
    <col min="15876" max="15876" width="19.7109375" style="32" customWidth="1"/>
    <col min="15877" max="15877" width="18.57421875" style="32" customWidth="1"/>
    <col min="15878" max="15878" width="13.140625" style="32" customWidth="1"/>
    <col min="15879" max="15880" width="16.7109375" style="32" customWidth="1"/>
    <col min="15881" max="15881" width="17.00390625" style="32" customWidth="1"/>
    <col min="15882" max="15882" width="20.7109375" style="32" customWidth="1"/>
    <col min="15883" max="15883" width="17.8515625" style="32" customWidth="1"/>
    <col min="15884" max="15886" width="10.7109375" style="32" customWidth="1"/>
    <col min="15887" max="16128" width="9.140625" style="32" customWidth="1"/>
    <col min="16129" max="16129" width="9.140625" style="32" hidden="1" customWidth="1"/>
    <col min="16130" max="16130" width="7.140625" style="32" customWidth="1"/>
    <col min="16131" max="16131" width="13.421875" style="32" customWidth="1"/>
    <col min="16132" max="16132" width="19.7109375" style="32" customWidth="1"/>
    <col min="16133" max="16133" width="18.57421875" style="32" customWidth="1"/>
    <col min="16134" max="16134" width="13.140625" style="32" customWidth="1"/>
    <col min="16135" max="16136" width="16.7109375" style="32" customWidth="1"/>
    <col min="16137" max="16137" width="17.00390625" style="32" customWidth="1"/>
    <col min="16138" max="16138" width="20.7109375" style="32" customWidth="1"/>
    <col min="16139" max="16139" width="17.8515625" style="32" customWidth="1"/>
    <col min="16140" max="16142" width="10.7109375" style="32" customWidth="1"/>
    <col min="16143" max="16384" width="9.140625" style="32" customWidth="1"/>
  </cols>
  <sheetData>
    <row r="1" ht="12" customHeight="1"/>
    <row r="2" spans="2:10" ht="17.25" customHeight="1">
      <c r="B2" s="330" t="s">
        <v>861</v>
      </c>
      <c r="C2" s="331"/>
      <c r="D2" s="331"/>
      <c r="E2" s="331"/>
      <c r="F2" s="331"/>
      <c r="G2" s="331"/>
      <c r="H2" s="331"/>
      <c r="I2" s="331"/>
      <c r="J2" s="34"/>
    </row>
    <row r="3" spans="2:10" ht="17.25" customHeight="1">
      <c r="B3" s="122"/>
      <c r="C3" s="123"/>
      <c r="D3" s="123"/>
      <c r="E3" s="123"/>
      <c r="F3" s="123"/>
      <c r="G3" s="123"/>
      <c r="H3" s="123"/>
      <c r="I3" s="123"/>
      <c r="J3" s="34"/>
    </row>
    <row r="4" spans="2:9" ht="12.75" customHeight="1">
      <c r="B4" s="332" t="s">
        <v>619</v>
      </c>
      <c r="C4" s="331"/>
      <c r="D4" s="331"/>
      <c r="E4" s="331"/>
      <c r="F4" s="331"/>
      <c r="G4" s="331"/>
      <c r="H4" s="331"/>
      <c r="I4" s="331"/>
    </row>
    <row r="5" ht="12.75" customHeight="1"/>
    <row r="6" spans="3:14" ht="21" customHeight="1">
      <c r="C6" s="35" t="s">
        <v>32</v>
      </c>
      <c r="D6" s="36" t="s">
        <v>58</v>
      </c>
      <c r="E6" s="37"/>
      <c r="F6" s="37"/>
      <c r="G6" s="37"/>
      <c r="H6" s="37"/>
      <c r="I6" s="38"/>
      <c r="N6" s="39"/>
    </row>
    <row r="7" spans="3:14" ht="13.5" customHeight="1">
      <c r="C7" s="35"/>
      <c r="D7" s="40"/>
      <c r="E7" s="41"/>
      <c r="F7" s="41"/>
      <c r="G7" s="41"/>
      <c r="H7" s="42"/>
      <c r="I7" s="38"/>
      <c r="N7" s="39"/>
    </row>
    <row r="8" spans="3:10" ht="15">
      <c r="C8" s="43" t="s">
        <v>33</v>
      </c>
      <c r="D8" s="44" t="s">
        <v>59</v>
      </c>
      <c r="H8" s="45"/>
      <c r="J8" s="44"/>
    </row>
    <row r="9" spans="3:10" ht="15">
      <c r="C9" s="44"/>
      <c r="D9" s="44"/>
      <c r="H9" s="45"/>
      <c r="J9" s="44"/>
    </row>
    <row r="10" spans="3:10" ht="15">
      <c r="C10" s="43" t="s">
        <v>34</v>
      </c>
      <c r="D10" s="125" t="s">
        <v>50</v>
      </c>
      <c r="H10" s="45"/>
      <c r="J10" s="44"/>
    </row>
    <row r="11" spans="4:10" ht="15">
      <c r="D11" s="44"/>
      <c r="H11" s="45"/>
      <c r="J11" s="44"/>
    </row>
    <row r="12" spans="3:8" ht="24.75" customHeight="1">
      <c r="C12" s="124" t="s">
        <v>35</v>
      </c>
      <c r="H12" s="124" t="s">
        <v>36</v>
      </c>
    </row>
    <row r="13" ht="12.75" customHeight="1"/>
    <row r="14" spans="3:8" ht="28.5" customHeight="1">
      <c r="C14" s="124" t="s">
        <v>37</v>
      </c>
      <c r="H14" s="124" t="s">
        <v>37</v>
      </c>
    </row>
    <row r="15" ht="25.5" customHeight="1"/>
    <row r="16" spans="2:10" ht="13.5" customHeight="1">
      <c r="B16" s="46"/>
      <c r="C16" s="47"/>
      <c r="D16" s="47"/>
      <c r="E16" s="48"/>
      <c r="F16" s="49"/>
      <c r="G16" s="50"/>
      <c r="H16" s="51"/>
      <c r="I16" s="52" t="s">
        <v>38</v>
      </c>
      <c r="J16" s="53"/>
    </row>
    <row r="17" spans="2:10" ht="15" customHeight="1">
      <c r="B17" s="54" t="s">
        <v>39</v>
      </c>
      <c r="C17" s="55"/>
      <c r="D17" s="56">
        <v>15</v>
      </c>
      <c r="E17" s="57" t="s">
        <v>26</v>
      </c>
      <c r="F17" s="58"/>
      <c r="G17" s="59"/>
      <c r="H17" s="59"/>
      <c r="I17" s="60">
        <f>G36</f>
        <v>400000</v>
      </c>
      <c r="J17" s="61"/>
    </row>
    <row r="18" spans="2:10" ht="15">
      <c r="B18" s="54" t="s">
        <v>40</v>
      </c>
      <c r="C18" s="55"/>
      <c r="D18" s="56">
        <v>15</v>
      </c>
      <c r="E18" s="57" t="s">
        <v>26</v>
      </c>
      <c r="F18" s="62"/>
      <c r="G18" s="63"/>
      <c r="H18" s="63"/>
      <c r="I18" s="64">
        <f>I36</f>
        <v>60000</v>
      </c>
      <c r="J18" s="61"/>
    </row>
    <row r="19" spans="2:10" ht="15">
      <c r="B19" s="54" t="s">
        <v>39</v>
      </c>
      <c r="C19" s="55"/>
      <c r="D19" s="56">
        <v>21</v>
      </c>
      <c r="E19" s="57" t="s">
        <v>26</v>
      </c>
      <c r="F19" s="62"/>
      <c r="G19" s="63"/>
      <c r="H19" s="63"/>
      <c r="I19" s="64"/>
      <c r="J19" s="61"/>
    </row>
    <row r="20" spans="2:10" ht="13.8" thickBot="1">
      <c r="B20" s="54" t="s">
        <v>40</v>
      </c>
      <c r="C20" s="55"/>
      <c r="D20" s="56">
        <v>21</v>
      </c>
      <c r="E20" s="57" t="s">
        <v>26</v>
      </c>
      <c r="F20" s="65"/>
      <c r="G20" s="66"/>
      <c r="H20" s="66"/>
      <c r="I20" s="67"/>
      <c r="J20" s="61"/>
    </row>
    <row r="21" spans="2:10" ht="16.2" thickBot="1">
      <c r="B21" s="110" t="s">
        <v>41</v>
      </c>
      <c r="C21" s="111"/>
      <c r="D21" s="111"/>
      <c r="E21" s="112"/>
      <c r="F21" s="113"/>
      <c r="G21" s="114"/>
      <c r="H21" s="114"/>
      <c r="I21" s="115">
        <f>SUM(I17:I20)</f>
        <v>460000</v>
      </c>
      <c r="J21" s="68"/>
    </row>
    <row r="23" ht="15">
      <c r="J23" s="69"/>
    </row>
    <row r="24" ht="1.5" customHeight="1"/>
    <row r="25" spans="2:11" ht="15.75" customHeight="1">
      <c r="B25" s="70" t="s">
        <v>42</v>
      </c>
      <c r="C25" s="122"/>
      <c r="D25" s="122"/>
      <c r="E25" s="122"/>
      <c r="F25" s="122"/>
      <c r="G25" s="122"/>
      <c r="H25" s="122"/>
      <c r="I25" s="122"/>
      <c r="J25" s="71"/>
      <c r="K25" s="72"/>
    </row>
    <row r="26" ht="5.25" customHeight="1">
      <c r="K26" s="72"/>
    </row>
    <row r="27" spans="2:9" ht="24" customHeight="1">
      <c r="B27" s="73" t="s">
        <v>43</v>
      </c>
      <c r="C27" s="74"/>
      <c r="D27" s="74"/>
      <c r="E27" s="75"/>
      <c r="F27" s="76" t="s">
        <v>7</v>
      </c>
      <c r="G27" s="77" t="str">
        <f>CONCATENATE("Základ DPH ",SazbaDPH1," %")</f>
        <v>Základ DPH 15 %</v>
      </c>
      <c r="H27" s="76" t="str">
        <f>CONCATENATE("Základ DPH ",SazbaDPH2," %")</f>
        <v>Základ DPH 21 %</v>
      </c>
      <c r="I27" s="76" t="s">
        <v>44</v>
      </c>
    </row>
    <row r="28" spans="2:11" ht="15">
      <c r="B28" s="223" t="s">
        <v>750</v>
      </c>
      <c r="C28" s="78"/>
      <c r="D28" s="79"/>
      <c r="E28" s="80"/>
      <c r="F28" s="81"/>
      <c r="G28" s="82"/>
      <c r="H28" s="82"/>
      <c r="I28" s="83"/>
      <c r="K28" s="84"/>
    </row>
    <row r="29" spans="2:12" ht="15">
      <c r="B29" s="85"/>
      <c r="C29" s="333" t="s">
        <v>794</v>
      </c>
      <c r="D29" s="334"/>
      <c r="E29" s="335"/>
      <c r="F29" s="86">
        <f>G29+H29+I29</f>
        <v>0</v>
      </c>
      <c r="G29" s="86">
        <f>'1.1. Bytové a nebytové prostory'!H484</f>
        <v>0</v>
      </c>
      <c r="H29" s="87"/>
      <c r="I29" s="88">
        <f aca="true" t="shared" si="0" ref="I29:I34">(G29*SazbaDPH1)/100+(H29*SazbaDPH2)/100</f>
        <v>0</v>
      </c>
      <c r="K29" s="89"/>
      <c r="L29" s="89"/>
    </row>
    <row r="30" spans="2:12" ht="15">
      <c r="B30" s="85"/>
      <c r="C30" s="198" t="s">
        <v>747</v>
      </c>
      <c r="D30" s="196"/>
      <c r="E30" s="197"/>
      <c r="F30" s="86">
        <f aca="true" t="shared" si="1" ref="F30:F34">G30+H30+I30</f>
        <v>0</v>
      </c>
      <c r="G30" s="86">
        <f>'1.2. Elektro'!J41</f>
        <v>0</v>
      </c>
      <c r="H30" s="87"/>
      <c r="I30" s="88">
        <f t="shared" si="0"/>
        <v>0</v>
      </c>
      <c r="K30" s="89"/>
      <c r="L30" s="89"/>
    </row>
    <row r="31" spans="2:12" ht="15">
      <c r="B31" s="85"/>
      <c r="C31" s="198" t="s">
        <v>748</v>
      </c>
      <c r="D31" s="196"/>
      <c r="E31" s="197"/>
      <c r="F31" s="86">
        <f t="shared" si="1"/>
        <v>0</v>
      </c>
      <c r="G31" s="86">
        <f>'1.3 Hromosvod'!G37+'1.3 Hromosvod'!G94</f>
        <v>0</v>
      </c>
      <c r="H31" s="87"/>
      <c r="I31" s="88">
        <f t="shared" si="0"/>
        <v>0</v>
      </c>
      <c r="K31" s="89"/>
      <c r="L31" s="89"/>
    </row>
    <row r="32" spans="2:12" ht="15">
      <c r="B32" s="85"/>
      <c r="C32" s="198" t="s">
        <v>749</v>
      </c>
      <c r="D32" s="196"/>
      <c r="E32" s="197"/>
      <c r="F32" s="219">
        <f t="shared" si="1"/>
        <v>0</v>
      </c>
      <c r="G32" s="219">
        <f>'1.4. Všeobecné konstrukce'!G13</f>
        <v>0</v>
      </c>
      <c r="H32" s="220"/>
      <c r="I32" s="88">
        <f t="shared" si="0"/>
        <v>0</v>
      </c>
      <c r="K32" s="89"/>
      <c r="L32" s="89"/>
    </row>
    <row r="33" spans="2:11" ht="15">
      <c r="B33" s="223" t="s">
        <v>751</v>
      </c>
      <c r="C33" s="78"/>
      <c r="D33" s="79"/>
      <c r="E33" s="80"/>
      <c r="F33" s="221"/>
      <c r="G33" s="222"/>
      <c r="H33" s="222"/>
      <c r="I33" s="83"/>
      <c r="K33" s="84"/>
    </row>
    <row r="34" spans="2:12" ht="15">
      <c r="B34" s="85"/>
      <c r="C34" s="206" t="s">
        <v>795</v>
      </c>
      <c r="D34" s="196"/>
      <c r="E34" s="197"/>
      <c r="F34" s="86">
        <f t="shared" si="1"/>
        <v>0</v>
      </c>
      <c r="G34" s="86">
        <f>'2.1. Bytové a nebytové prostory'!H189</f>
        <v>0</v>
      </c>
      <c r="H34" s="87"/>
      <c r="I34" s="88">
        <f t="shared" si="0"/>
        <v>0</v>
      </c>
      <c r="K34" s="89"/>
      <c r="L34" s="89"/>
    </row>
    <row r="35" spans="2:12" ht="15">
      <c r="B35" s="85"/>
      <c r="C35" s="224" t="s">
        <v>796</v>
      </c>
      <c r="D35" s="225"/>
      <c r="E35" s="226"/>
      <c r="F35" s="86">
        <f aca="true" t="shared" si="2" ref="F35">G35+H35+I35</f>
        <v>460000</v>
      </c>
      <c r="G35" s="86">
        <f>'2.2. Všeobecné konstrukce'!G14</f>
        <v>400000</v>
      </c>
      <c r="H35" s="87"/>
      <c r="I35" s="88">
        <f aca="true" t="shared" si="3" ref="I35">(G35*SazbaDPH1)/100+(H35*SazbaDPH2)/100</f>
        <v>60000</v>
      </c>
      <c r="K35" s="89"/>
      <c r="L35" s="89"/>
    </row>
    <row r="36" spans="1:9" ht="17.25" customHeight="1">
      <c r="A36" s="116"/>
      <c r="B36" s="117" t="s">
        <v>46</v>
      </c>
      <c r="C36" s="118"/>
      <c r="D36" s="119"/>
      <c r="E36" s="120"/>
      <c r="F36" s="121">
        <f>SUM(F29:F35)</f>
        <v>460000</v>
      </c>
      <c r="G36" s="121">
        <f>SUM(G29:G35)</f>
        <v>400000</v>
      </c>
      <c r="H36" s="121"/>
      <c r="I36" s="121">
        <f>SUM(I29:I35)</f>
        <v>60000</v>
      </c>
    </row>
    <row r="37" spans="2:9" s="97" customFormat="1" ht="17.25" customHeight="1">
      <c r="B37" s="98"/>
      <c r="C37" s="99"/>
      <c r="D37" s="98"/>
      <c r="E37" s="100"/>
      <c r="F37" s="101"/>
      <c r="G37" s="101"/>
      <c r="H37" s="101"/>
      <c r="I37" s="101"/>
    </row>
    <row r="38" spans="2:9" ht="17.4">
      <c r="B38" s="70" t="s">
        <v>29</v>
      </c>
      <c r="C38" s="122"/>
      <c r="D38" s="122"/>
      <c r="E38" s="122"/>
      <c r="F38" s="122"/>
      <c r="G38" s="122"/>
      <c r="H38" s="122"/>
      <c r="I38" s="122"/>
    </row>
    <row r="39" spans="1:9" s="90" customFormat="1" ht="26.25" customHeight="1">
      <c r="A39" s="336" t="s">
        <v>47</v>
      </c>
      <c r="B39" s="337"/>
      <c r="C39" s="337"/>
      <c r="D39" s="337"/>
      <c r="E39" s="337"/>
      <c r="F39" s="337"/>
      <c r="G39" s="337"/>
      <c r="H39" s="337"/>
      <c r="I39" s="337"/>
    </row>
    <row r="40" spans="1:15" s="93" customFormat="1" ht="44.25" customHeight="1">
      <c r="A40" s="338" t="s">
        <v>48</v>
      </c>
      <c r="B40" s="328"/>
      <c r="C40" s="328"/>
      <c r="D40" s="328"/>
      <c r="E40" s="328"/>
      <c r="F40" s="328"/>
      <c r="G40" s="328"/>
      <c r="H40" s="329"/>
      <c r="I40" s="329"/>
      <c r="J40" s="91"/>
      <c r="K40" s="92"/>
      <c r="M40" s="94"/>
      <c r="O40" s="95"/>
    </row>
    <row r="41" spans="1:13" s="93" customFormat="1" ht="24.6" customHeight="1">
      <c r="A41" s="327" t="s">
        <v>862</v>
      </c>
      <c r="B41" s="328"/>
      <c r="C41" s="328"/>
      <c r="D41" s="328"/>
      <c r="E41" s="328"/>
      <c r="F41" s="328"/>
      <c r="G41" s="328"/>
      <c r="H41" s="329"/>
      <c r="I41" s="329"/>
      <c r="J41" s="91"/>
      <c r="K41" s="92"/>
      <c r="M41" s="96"/>
    </row>
  </sheetData>
  <mergeCells count="6">
    <mergeCell ref="A41:I41"/>
    <mergeCell ref="B2:I2"/>
    <mergeCell ref="B4:I4"/>
    <mergeCell ref="C29:E29"/>
    <mergeCell ref="A39:I39"/>
    <mergeCell ref="A40:I40"/>
  </mergeCells>
  <printOptions horizontalCentered="1"/>
  <pageMargins left="0.7086614173228347" right="0.7086614173228347" top="0.7480314960629921" bottom="0.7480314960629921" header="0.31496062992125984" footer="0.31496062992125984"/>
  <pageSetup fitToHeight="99"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9"/>
  <sheetViews>
    <sheetView workbookViewId="0" topLeftCell="A424">
      <selection activeCell="A402" sqref="A402"/>
    </sheetView>
  </sheetViews>
  <sheetFormatPr defaultColWidth="9.140625" defaultRowHeight="15"/>
  <cols>
    <col min="1" max="1" width="6.7109375" style="7" customWidth="1"/>
    <col min="2" max="2" width="4.7109375" style="7" customWidth="1"/>
    <col min="3" max="3" width="13.7109375" style="7" customWidth="1"/>
    <col min="4" max="4" width="64.7109375" style="7" customWidth="1"/>
    <col min="5" max="5" width="6.7109375" style="7" customWidth="1"/>
    <col min="6" max="6" width="8.7109375" style="7" customWidth="1"/>
    <col min="7" max="7" width="10.7109375" style="195" customWidth="1"/>
    <col min="8" max="8" width="13.7109375" style="7" customWidth="1"/>
  </cols>
  <sheetData>
    <row r="1" spans="1:8" ht="21">
      <c r="A1" s="4" t="s">
        <v>863</v>
      </c>
      <c r="B1" s="5"/>
      <c r="C1" s="5"/>
      <c r="D1" s="5"/>
      <c r="E1" s="5"/>
      <c r="F1" s="5"/>
      <c r="G1" s="191"/>
      <c r="H1" s="5"/>
    </row>
    <row r="2" spans="1:8" ht="15">
      <c r="A2" s="2" t="s">
        <v>60</v>
      </c>
      <c r="B2" s="2"/>
      <c r="C2" s="6"/>
      <c r="D2" s="6"/>
      <c r="E2" s="6"/>
      <c r="F2" s="6"/>
      <c r="G2" s="191"/>
      <c r="H2" s="5"/>
    </row>
    <row r="3" spans="1:8" ht="15">
      <c r="A3" s="2" t="s">
        <v>61</v>
      </c>
      <c r="B3" s="1"/>
      <c r="C3" s="3"/>
      <c r="D3" s="9"/>
      <c r="E3" s="9"/>
      <c r="F3" s="9"/>
      <c r="G3" s="192"/>
      <c r="H3" s="9"/>
    </row>
    <row r="4" spans="1:8" ht="15">
      <c r="A4" s="2" t="s">
        <v>797</v>
      </c>
      <c r="B4" s="1"/>
      <c r="C4" s="3"/>
      <c r="D4" s="9"/>
      <c r="E4" s="9"/>
      <c r="F4" s="9"/>
      <c r="G4" s="192"/>
      <c r="H4" s="9"/>
    </row>
    <row r="5" spans="1:8" ht="15">
      <c r="A5" s="2"/>
      <c r="B5" s="1"/>
      <c r="C5" s="3"/>
      <c r="D5" s="9"/>
      <c r="E5" s="9"/>
      <c r="F5" s="9"/>
      <c r="G5" s="192"/>
      <c r="H5" s="9"/>
    </row>
    <row r="6" spans="1:8" ht="21.6">
      <c r="A6" s="205" t="s">
        <v>0</v>
      </c>
      <c r="B6" s="8" t="s">
        <v>1</v>
      </c>
      <c r="C6" s="8" t="s">
        <v>2</v>
      </c>
      <c r="D6" s="8" t="s">
        <v>3</v>
      </c>
      <c r="E6" s="8" t="s">
        <v>4</v>
      </c>
      <c r="F6" s="8" t="s">
        <v>5</v>
      </c>
      <c r="G6" s="193" t="s">
        <v>6</v>
      </c>
      <c r="H6" s="8" t="s">
        <v>7</v>
      </c>
    </row>
    <row r="7" spans="1:8" ht="15">
      <c r="A7" s="205" t="s">
        <v>8</v>
      </c>
      <c r="B7" s="8" t="s">
        <v>9</v>
      </c>
      <c r="C7" s="8" t="s">
        <v>10</v>
      </c>
      <c r="D7" s="8" t="s">
        <v>11</v>
      </c>
      <c r="E7" s="8" t="s">
        <v>12</v>
      </c>
      <c r="F7" s="8" t="s">
        <v>13</v>
      </c>
      <c r="G7" s="193" t="s">
        <v>14</v>
      </c>
      <c r="H7" s="8">
        <v>8</v>
      </c>
    </row>
    <row r="8" spans="1:8" ht="20.1" customHeight="1">
      <c r="A8" s="199"/>
      <c r="B8" s="10"/>
      <c r="C8" s="10" t="s">
        <v>15</v>
      </c>
      <c r="D8" s="10" t="s">
        <v>16</v>
      </c>
      <c r="E8" s="10"/>
      <c r="F8" s="11"/>
      <c r="G8" s="12"/>
      <c r="H8" s="12">
        <f>H9+H28+H43+H54+H75+H100+H137</f>
        <v>0</v>
      </c>
    </row>
    <row r="9" spans="1:8" ht="15" customHeight="1">
      <c r="A9" s="200"/>
      <c r="B9" s="13"/>
      <c r="C9" s="13">
        <v>1</v>
      </c>
      <c r="D9" s="13" t="s">
        <v>51</v>
      </c>
      <c r="E9" s="13"/>
      <c r="F9" s="14"/>
      <c r="G9" s="15"/>
      <c r="H9" s="15">
        <f>SUM(H10:H27)</f>
        <v>0</v>
      </c>
    </row>
    <row r="10" spans="1:8" s="129" customFormat="1" ht="13.5" customHeight="1">
      <c r="A10" s="201">
        <v>1</v>
      </c>
      <c r="B10" s="24">
        <v>113</v>
      </c>
      <c r="C10" s="24">
        <v>113106111</v>
      </c>
      <c r="D10" s="24" t="s">
        <v>256</v>
      </c>
      <c r="E10" s="24" t="s">
        <v>18</v>
      </c>
      <c r="F10" s="25">
        <f>F11</f>
        <v>86</v>
      </c>
      <c r="G10" s="314"/>
      <c r="H10" s="26">
        <f>F10*G10</f>
        <v>0</v>
      </c>
    </row>
    <row r="11" spans="1:10" s="127" customFormat="1" ht="40.5" customHeight="1">
      <c r="A11" s="201"/>
      <c r="B11" s="24"/>
      <c r="C11" s="24"/>
      <c r="D11" s="27" t="s">
        <v>395</v>
      </c>
      <c r="E11" s="24"/>
      <c r="F11" s="28">
        <v>86</v>
      </c>
      <c r="G11" s="314"/>
      <c r="H11" s="26"/>
      <c r="J11" s="129"/>
    </row>
    <row r="12" spans="1:8" s="129" customFormat="1" ht="13.5" customHeight="1">
      <c r="A12" s="201">
        <v>2</v>
      </c>
      <c r="B12" s="24">
        <v>113</v>
      </c>
      <c r="C12" s="24">
        <v>113154234</v>
      </c>
      <c r="D12" s="24" t="s">
        <v>257</v>
      </c>
      <c r="E12" s="24" t="s">
        <v>18</v>
      </c>
      <c r="F12" s="25">
        <f>F13</f>
        <v>93.6</v>
      </c>
      <c r="G12" s="314"/>
      <c r="H12" s="26">
        <f>F12*G12</f>
        <v>0</v>
      </c>
    </row>
    <row r="13" spans="1:10" s="127" customFormat="1" ht="27" customHeight="1">
      <c r="A13" s="201"/>
      <c r="B13" s="24"/>
      <c r="C13" s="24"/>
      <c r="D13" s="27" t="s">
        <v>394</v>
      </c>
      <c r="E13" s="24"/>
      <c r="F13" s="28">
        <v>93.6</v>
      </c>
      <c r="G13" s="314"/>
      <c r="H13" s="26"/>
      <c r="J13" s="129"/>
    </row>
    <row r="14" spans="1:8" s="129" customFormat="1" ht="13.5" customHeight="1">
      <c r="A14" s="201">
        <v>3</v>
      </c>
      <c r="B14" s="24">
        <v>113</v>
      </c>
      <c r="C14" s="24">
        <v>113107122</v>
      </c>
      <c r="D14" s="24" t="s">
        <v>258</v>
      </c>
      <c r="E14" s="24" t="s">
        <v>18</v>
      </c>
      <c r="F14" s="25">
        <f>F15</f>
        <v>93.6</v>
      </c>
      <c r="G14" s="314"/>
      <c r="H14" s="26">
        <f>F14*G14</f>
        <v>0</v>
      </c>
    </row>
    <row r="15" spans="1:10" s="127" customFormat="1" ht="40.5" customHeight="1">
      <c r="A15" s="201"/>
      <c r="B15" s="24"/>
      <c r="C15" s="24"/>
      <c r="D15" s="27" t="s">
        <v>259</v>
      </c>
      <c r="E15" s="24"/>
      <c r="F15" s="28">
        <f>F12</f>
        <v>93.6</v>
      </c>
      <c r="G15" s="314"/>
      <c r="H15" s="26"/>
      <c r="J15" s="129"/>
    </row>
    <row r="16" spans="1:8" s="129" customFormat="1" ht="13.5" customHeight="1">
      <c r="A16" s="201">
        <v>4</v>
      </c>
      <c r="B16" s="24">
        <v>131</v>
      </c>
      <c r="C16" s="24">
        <v>131201102</v>
      </c>
      <c r="D16" s="24" t="s">
        <v>260</v>
      </c>
      <c r="E16" s="24" t="s">
        <v>17</v>
      </c>
      <c r="F16" s="25">
        <f>F17</f>
        <v>257.3</v>
      </c>
      <c r="G16" s="314"/>
      <c r="H16" s="26">
        <f>F16*G16</f>
        <v>0</v>
      </c>
    </row>
    <row r="17" spans="1:10" s="127" customFormat="1" ht="27" customHeight="1">
      <c r="A17" s="201"/>
      <c r="B17" s="24"/>
      <c r="C17" s="24"/>
      <c r="D17" s="27" t="s">
        <v>393</v>
      </c>
      <c r="E17" s="24"/>
      <c r="F17" s="28">
        <v>257.3</v>
      </c>
      <c r="G17" s="314"/>
      <c r="H17" s="26"/>
      <c r="J17" s="129"/>
    </row>
    <row r="18" spans="1:8" s="129" customFormat="1" ht="13.5" customHeight="1">
      <c r="A18" s="201">
        <v>5</v>
      </c>
      <c r="B18" s="24">
        <v>151</v>
      </c>
      <c r="C18" s="24">
        <v>151101201</v>
      </c>
      <c r="D18" s="24" t="s">
        <v>261</v>
      </c>
      <c r="E18" s="24" t="s">
        <v>18</v>
      </c>
      <c r="F18" s="25">
        <v>321.6</v>
      </c>
      <c r="G18" s="314"/>
      <c r="H18" s="26">
        <f>F18*G18</f>
        <v>0</v>
      </c>
    </row>
    <row r="19" spans="1:8" s="129" customFormat="1" ht="13.5" customHeight="1">
      <c r="A19" s="201">
        <v>6</v>
      </c>
      <c r="B19" s="24">
        <v>151</v>
      </c>
      <c r="C19" s="24">
        <v>151101211</v>
      </c>
      <c r="D19" s="24" t="s">
        <v>262</v>
      </c>
      <c r="E19" s="24" t="s">
        <v>18</v>
      </c>
      <c r="F19" s="25">
        <f>F18</f>
        <v>321.6</v>
      </c>
      <c r="G19" s="314"/>
      <c r="H19" s="26">
        <f>F19*G19</f>
        <v>0</v>
      </c>
    </row>
    <row r="20" spans="1:8" s="129" customFormat="1" ht="13.5" customHeight="1">
      <c r="A20" s="201">
        <v>7</v>
      </c>
      <c r="B20" s="24">
        <v>151</v>
      </c>
      <c r="C20" s="24">
        <v>151101301</v>
      </c>
      <c r="D20" s="24" t="s">
        <v>263</v>
      </c>
      <c r="E20" s="24" t="s">
        <v>17</v>
      </c>
      <c r="F20" s="25">
        <f>F16</f>
        <v>257.3</v>
      </c>
      <c r="G20" s="314"/>
      <c r="H20" s="26">
        <f>F20*G20</f>
        <v>0</v>
      </c>
    </row>
    <row r="21" spans="1:8" s="129" customFormat="1" ht="13.5" customHeight="1">
      <c r="A21" s="201">
        <v>8</v>
      </c>
      <c r="B21" s="24">
        <v>151</v>
      </c>
      <c r="C21" s="24">
        <v>151101311</v>
      </c>
      <c r="D21" s="24" t="s">
        <v>264</v>
      </c>
      <c r="E21" s="24" t="s">
        <v>17</v>
      </c>
      <c r="F21" s="25">
        <f>F20</f>
        <v>257.3</v>
      </c>
      <c r="G21" s="314"/>
      <c r="H21" s="26">
        <f>F21*G21</f>
        <v>0</v>
      </c>
    </row>
    <row r="22" spans="1:8" s="129" customFormat="1" ht="13.5" customHeight="1">
      <c r="A22" s="201">
        <v>9</v>
      </c>
      <c r="B22" s="24">
        <v>161</v>
      </c>
      <c r="C22" s="24">
        <v>161101101</v>
      </c>
      <c r="D22" s="24" t="s">
        <v>307</v>
      </c>
      <c r="E22" s="24" t="s">
        <v>17</v>
      </c>
      <c r="F22" s="25">
        <f>F23</f>
        <v>257.3</v>
      </c>
      <c r="G22" s="314"/>
      <c r="H22" s="26">
        <f>F22*G22</f>
        <v>0</v>
      </c>
    </row>
    <row r="23" spans="1:10" s="127" customFormat="1" ht="40.5" customHeight="1">
      <c r="A23" s="201"/>
      <c r="B23" s="24"/>
      <c r="C23" s="24"/>
      <c r="D23" s="27" t="s">
        <v>308</v>
      </c>
      <c r="E23" s="24"/>
      <c r="F23" s="28">
        <f>F16</f>
        <v>257.3</v>
      </c>
      <c r="G23" s="314"/>
      <c r="H23" s="26"/>
      <c r="J23" s="129"/>
    </row>
    <row r="24" spans="1:8" s="129" customFormat="1" ht="13.5" customHeight="1">
      <c r="A24" s="201">
        <v>10</v>
      </c>
      <c r="B24" s="24">
        <v>171</v>
      </c>
      <c r="C24" s="24">
        <v>171201101</v>
      </c>
      <c r="D24" s="24" t="s">
        <v>309</v>
      </c>
      <c r="E24" s="24" t="s">
        <v>17</v>
      </c>
      <c r="F24" s="25">
        <f>F25</f>
        <v>257.3</v>
      </c>
      <c r="G24" s="314"/>
      <c r="H24" s="26">
        <f>F24*G24</f>
        <v>0</v>
      </c>
    </row>
    <row r="25" spans="1:10" s="127" customFormat="1" ht="27" customHeight="1">
      <c r="A25" s="201"/>
      <c r="B25" s="24"/>
      <c r="C25" s="24"/>
      <c r="D25" s="27" t="s">
        <v>310</v>
      </c>
      <c r="E25" s="24"/>
      <c r="F25" s="28">
        <f>F16</f>
        <v>257.3</v>
      </c>
      <c r="G25" s="314"/>
      <c r="H25" s="26"/>
      <c r="J25" s="129"/>
    </row>
    <row r="26" spans="1:8" s="129" customFormat="1" ht="13.5" customHeight="1">
      <c r="A26" s="311">
        <v>11</v>
      </c>
      <c r="B26" s="24">
        <v>174</v>
      </c>
      <c r="C26" s="24">
        <v>174101101</v>
      </c>
      <c r="D26" s="24" t="s">
        <v>306</v>
      </c>
      <c r="E26" s="24" t="s">
        <v>17</v>
      </c>
      <c r="F26" s="25">
        <f>F27</f>
        <v>37.5</v>
      </c>
      <c r="G26" s="314"/>
      <c r="H26" s="26">
        <f>F26*G26</f>
        <v>0</v>
      </c>
    </row>
    <row r="27" spans="1:10" s="127" customFormat="1" ht="27" customHeight="1">
      <c r="A27" s="201"/>
      <c r="B27" s="24"/>
      <c r="C27" s="24"/>
      <c r="D27" s="27" t="s">
        <v>396</v>
      </c>
      <c r="E27" s="24"/>
      <c r="F27" s="28">
        <v>37.5</v>
      </c>
      <c r="G27" s="314"/>
      <c r="H27" s="26"/>
      <c r="J27" s="129"/>
    </row>
    <row r="28" spans="1:8" ht="15" customHeight="1">
      <c r="A28" s="200"/>
      <c r="B28" s="13"/>
      <c r="C28" s="13">
        <v>2</v>
      </c>
      <c r="D28" s="13" t="s">
        <v>54</v>
      </c>
      <c r="E28" s="13"/>
      <c r="F28" s="14"/>
      <c r="G28" s="315"/>
      <c r="H28" s="15">
        <f>SUM(H29:H42)</f>
        <v>0</v>
      </c>
    </row>
    <row r="29" spans="1:8" s="126" customFormat="1" ht="13.5" customHeight="1">
      <c r="A29" s="201">
        <v>12</v>
      </c>
      <c r="B29" s="24">
        <v>215</v>
      </c>
      <c r="C29" s="24">
        <v>215901101</v>
      </c>
      <c r="D29" s="24" t="s">
        <v>265</v>
      </c>
      <c r="E29" s="24" t="s">
        <v>18</v>
      </c>
      <c r="F29" s="25">
        <f>F30</f>
        <v>160.8</v>
      </c>
      <c r="G29" s="314"/>
      <c r="H29" s="26">
        <f>F29*G29</f>
        <v>0</v>
      </c>
    </row>
    <row r="30" spans="1:10" s="127" customFormat="1" ht="27" customHeight="1">
      <c r="A30" s="201"/>
      <c r="B30" s="24"/>
      <c r="C30" s="24"/>
      <c r="D30" s="27" t="s">
        <v>397</v>
      </c>
      <c r="E30" s="24"/>
      <c r="F30" s="28">
        <v>160.8</v>
      </c>
      <c r="G30" s="314"/>
      <c r="H30" s="26"/>
      <c r="J30" s="129"/>
    </row>
    <row r="31" spans="1:8" s="126" customFormat="1" ht="13.5" customHeight="1">
      <c r="A31" s="201">
        <v>13</v>
      </c>
      <c r="B31" s="24">
        <v>271</v>
      </c>
      <c r="C31" s="24">
        <v>271532212</v>
      </c>
      <c r="D31" s="24" t="s">
        <v>202</v>
      </c>
      <c r="E31" s="24" t="s">
        <v>17</v>
      </c>
      <c r="F31" s="25">
        <f>F32</f>
        <v>0.1</v>
      </c>
      <c r="G31" s="314"/>
      <c r="H31" s="26">
        <f>F31*G31</f>
        <v>0</v>
      </c>
    </row>
    <row r="32" spans="1:10" s="127" customFormat="1" ht="13.5" customHeight="1">
      <c r="A32" s="203"/>
      <c r="B32" s="27"/>
      <c r="C32" s="27"/>
      <c r="D32" s="27" t="s">
        <v>398</v>
      </c>
      <c r="E32" s="27"/>
      <c r="F32" s="131">
        <v>0.1</v>
      </c>
      <c r="G32" s="316"/>
      <c r="H32" s="128"/>
      <c r="J32" s="129"/>
    </row>
    <row r="33" spans="1:8" s="126" customFormat="1" ht="13.5" customHeight="1">
      <c r="A33" s="201">
        <v>14</v>
      </c>
      <c r="B33" s="24">
        <v>273</v>
      </c>
      <c r="C33" s="24">
        <v>273322511</v>
      </c>
      <c r="D33" s="24" t="s">
        <v>266</v>
      </c>
      <c r="E33" s="24" t="s">
        <v>17</v>
      </c>
      <c r="F33" s="25">
        <f>F34</f>
        <v>6.3</v>
      </c>
      <c r="G33" s="314"/>
      <c r="H33" s="26">
        <f>F33*G33</f>
        <v>0</v>
      </c>
    </row>
    <row r="34" spans="1:10" s="127" customFormat="1" ht="27" customHeight="1">
      <c r="A34" s="201"/>
      <c r="B34" s="24"/>
      <c r="C34" s="24"/>
      <c r="D34" s="27" t="s">
        <v>399</v>
      </c>
      <c r="E34" s="24"/>
      <c r="F34" s="28">
        <v>6.3</v>
      </c>
      <c r="G34" s="314"/>
      <c r="H34" s="26"/>
      <c r="J34" s="129"/>
    </row>
    <row r="35" spans="1:8" s="126" customFormat="1" ht="13.5" customHeight="1">
      <c r="A35" s="201">
        <v>15</v>
      </c>
      <c r="B35" s="24">
        <v>273</v>
      </c>
      <c r="C35" s="24">
        <v>273351121</v>
      </c>
      <c r="D35" s="24" t="s">
        <v>267</v>
      </c>
      <c r="E35" s="24" t="s">
        <v>18</v>
      </c>
      <c r="F35" s="25">
        <v>7</v>
      </c>
      <c r="G35" s="314"/>
      <c r="H35" s="26">
        <f>F35*G35</f>
        <v>0</v>
      </c>
    </row>
    <row r="36" spans="1:8" s="126" customFormat="1" ht="13.5" customHeight="1">
      <c r="A36" s="201">
        <v>16</v>
      </c>
      <c r="B36" s="24">
        <v>273</v>
      </c>
      <c r="C36" s="24">
        <v>273351122</v>
      </c>
      <c r="D36" s="24" t="s">
        <v>268</v>
      </c>
      <c r="E36" s="24" t="s">
        <v>18</v>
      </c>
      <c r="F36" s="25">
        <f>F35</f>
        <v>7</v>
      </c>
      <c r="G36" s="314"/>
      <c r="H36" s="26">
        <f>F36*G36</f>
        <v>0</v>
      </c>
    </row>
    <row r="37" spans="1:8" s="126" customFormat="1" ht="13.5" customHeight="1">
      <c r="A37" s="201">
        <v>17</v>
      </c>
      <c r="B37" s="24">
        <v>273</v>
      </c>
      <c r="C37" s="24">
        <v>273362021</v>
      </c>
      <c r="D37" s="24" t="s">
        <v>269</v>
      </c>
      <c r="E37" s="24" t="s">
        <v>19</v>
      </c>
      <c r="F37" s="25">
        <f>F38</f>
        <v>1</v>
      </c>
      <c r="G37" s="314"/>
      <c r="H37" s="26">
        <f>F37*G37</f>
        <v>0</v>
      </c>
    </row>
    <row r="38" spans="1:10" s="127" customFormat="1" ht="13.5" customHeight="1">
      <c r="A38" s="203"/>
      <c r="B38" s="27"/>
      <c r="C38" s="27"/>
      <c r="D38" s="27" t="s">
        <v>400</v>
      </c>
      <c r="E38" s="27"/>
      <c r="F38" s="131">
        <v>1</v>
      </c>
      <c r="G38" s="316"/>
      <c r="H38" s="128"/>
      <c r="J38" s="129"/>
    </row>
    <row r="39" spans="1:8" s="126" customFormat="1" ht="13.5" customHeight="1">
      <c r="A39" s="201">
        <v>18</v>
      </c>
      <c r="B39" s="24">
        <v>271</v>
      </c>
      <c r="C39" s="24">
        <v>275313711</v>
      </c>
      <c r="D39" s="24" t="s">
        <v>203</v>
      </c>
      <c r="E39" s="24" t="s">
        <v>17</v>
      </c>
      <c r="F39" s="25">
        <f>F40</f>
        <v>0.1</v>
      </c>
      <c r="G39" s="314"/>
      <c r="H39" s="26">
        <f>F39*G39</f>
        <v>0</v>
      </c>
    </row>
    <row r="40" spans="1:10" s="127" customFormat="1" ht="13.5" customHeight="1">
      <c r="A40" s="203"/>
      <c r="B40" s="27"/>
      <c r="C40" s="27"/>
      <c r="D40" s="27" t="s">
        <v>401</v>
      </c>
      <c r="E40" s="27"/>
      <c r="F40" s="131">
        <v>0.1</v>
      </c>
      <c r="G40" s="316"/>
      <c r="H40" s="128"/>
      <c r="J40" s="129"/>
    </row>
    <row r="41" spans="1:8" s="126" customFormat="1" ht="13.5" customHeight="1">
      <c r="A41" s="201">
        <v>19</v>
      </c>
      <c r="B41" s="24">
        <v>271</v>
      </c>
      <c r="C41" s="24">
        <v>275351121</v>
      </c>
      <c r="D41" s="24" t="s">
        <v>204</v>
      </c>
      <c r="E41" s="24" t="s">
        <v>18</v>
      </c>
      <c r="F41" s="25">
        <v>0.6</v>
      </c>
      <c r="G41" s="314"/>
      <c r="H41" s="26">
        <f>F41*G41</f>
        <v>0</v>
      </c>
    </row>
    <row r="42" spans="1:8" s="126" customFormat="1" ht="13.5" customHeight="1">
      <c r="A42" s="201">
        <v>20</v>
      </c>
      <c r="B42" s="24">
        <v>271</v>
      </c>
      <c r="C42" s="24">
        <v>275351122</v>
      </c>
      <c r="D42" s="24" t="s">
        <v>205</v>
      </c>
      <c r="E42" s="24" t="s">
        <v>18</v>
      </c>
      <c r="F42" s="25">
        <f>F41</f>
        <v>0.6</v>
      </c>
      <c r="G42" s="314"/>
      <c r="H42" s="26">
        <f>F42*G42</f>
        <v>0</v>
      </c>
    </row>
    <row r="43" spans="1:8" ht="15" customHeight="1">
      <c r="A43" s="200"/>
      <c r="B43" s="13"/>
      <c r="C43" s="13">
        <v>3</v>
      </c>
      <c r="D43" s="13" t="s">
        <v>20</v>
      </c>
      <c r="E43" s="13"/>
      <c r="F43" s="14"/>
      <c r="G43" s="315"/>
      <c r="H43" s="15">
        <f>SUM(H44:H53)</f>
        <v>0</v>
      </c>
    </row>
    <row r="44" spans="1:10" s="127" customFormat="1" ht="13.5" customHeight="1">
      <c r="A44" s="201">
        <v>21</v>
      </c>
      <c r="B44" s="29" t="s">
        <v>337</v>
      </c>
      <c r="C44" s="24">
        <v>311231139</v>
      </c>
      <c r="D44" s="24" t="s">
        <v>338</v>
      </c>
      <c r="E44" s="24" t="s">
        <v>17</v>
      </c>
      <c r="F44" s="25">
        <f>F45</f>
        <v>4.2</v>
      </c>
      <c r="G44" s="314"/>
      <c r="H44" s="26">
        <f>F44*G44</f>
        <v>0</v>
      </c>
      <c r="J44" s="129"/>
    </row>
    <row r="45" spans="1:10" s="127" customFormat="1" ht="13.5" customHeight="1">
      <c r="A45" s="203"/>
      <c r="B45" s="27"/>
      <c r="C45" s="27"/>
      <c r="D45" s="27" t="s">
        <v>339</v>
      </c>
      <c r="E45" s="27"/>
      <c r="F45" s="131">
        <v>4.2</v>
      </c>
      <c r="G45" s="316"/>
      <c r="H45" s="128"/>
      <c r="J45" s="129"/>
    </row>
    <row r="46" spans="1:10" s="127" customFormat="1" ht="13.5" customHeight="1">
      <c r="A46" s="203"/>
      <c r="B46" s="27"/>
      <c r="C46" s="27"/>
      <c r="D46" s="27" t="s">
        <v>342</v>
      </c>
      <c r="E46" s="27"/>
      <c r="F46" s="131"/>
      <c r="G46" s="316"/>
      <c r="H46" s="128"/>
      <c r="J46" s="129"/>
    </row>
    <row r="47" spans="1:10" s="127" customFormat="1" ht="27" customHeight="1">
      <c r="A47" s="201">
        <v>22</v>
      </c>
      <c r="B47" s="24" t="s">
        <v>337</v>
      </c>
      <c r="C47" s="24">
        <v>311272031</v>
      </c>
      <c r="D47" s="24" t="s">
        <v>340</v>
      </c>
      <c r="E47" s="24" t="s">
        <v>18</v>
      </c>
      <c r="F47" s="25">
        <f>F48</f>
        <v>95.8</v>
      </c>
      <c r="G47" s="314"/>
      <c r="H47" s="26">
        <f>F47*G47</f>
        <v>0</v>
      </c>
      <c r="J47" s="129"/>
    </row>
    <row r="48" spans="1:10" s="130" customFormat="1" ht="27" customHeight="1">
      <c r="A48" s="201"/>
      <c r="B48" s="24"/>
      <c r="C48" s="24"/>
      <c r="D48" s="27" t="s">
        <v>341</v>
      </c>
      <c r="E48" s="24"/>
      <c r="F48" s="28">
        <v>95.8</v>
      </c>
      <c r="G48" s="314"/>
      <c r="H48" s="26"/>
      <c r="J48" s="129"/>
    </row>
    <row r="49" spans="1:10" s="127" customFormat="1" ht="13.5" customHeight="1">
      <c r="A49" s="203"/>
      <c r="B49" s="27"/>
      <c r="C49" s="27"/>
      <c r="D49" s="27" t="s">
        <v>343</v>
      </c>
      <c r="E49" s="27"/>
      <c r="F49" s="131"/>
      <c r="G49" s="316"/>
      <c r="H49" s="128"/>
      <c r="J49" s="129"/>
    </row>
    <row r="50" spans="1:10" s="127" customFormat="1" ht="13.5" customHeight="1">
      <c r="A50" s="201">
        <v>23</v>
      </c>
      <c r="B50" s="29" t="s">
        <v>406</v>
      </c>
      <c r="C50" s="24">
        <v>317121103</v>
      </c>
      <c r="D50" s="24" t="s">
        <v>407</v>
      </c>
      <c r="E50" s="24" t="s">
        <v>31</v>
      </c>
      <c r="F50" s="25">
        <f>F51</f>
        <v>11</v>
      </c>
      <c r="G50" s="314"/>
      <c r="H50" s="26">
        <f>F50*G50</f>
        <v>0</v>
      </c>
      <c r="J50" s="129"/>
    </row>
    <row r="51" spans="1:10" s="127" customFormat="1" ht="13.5" customHeight="1">
      <c r="A51" s="203"/>
      <c r="B51" s="27"/>
      <c r="C51" s="27"/>
      <c r="D51" s="27" t="s">
        <v>408</v>
      </c>
      <c r="E51" s="27"/>
      <c r="F51" s="131">
        <v>11</v>
      </c>
      <c r="G51" s="316"/>
      <c r="H51" s="128"/>
      <c r="J51" s="129"/>
    </row>
    <row r="52" spans="1:10" s="127" customFormat="1" ht="13.5" customHeight="1">
      <c r="A52" s="201">
        <v>24</v>
      </c>
      <c r="B52" s="29" t="s">
        <v>406</v>
      </c>
      <c r="C52" s="24" t="s">
        <v>411</v>
      </c>
      <c r="D52" s="24" t="s">
        <v>410</v>
      </c>
      <c r="E52" s="24" t="s">
        <v>31</v>
      </c>
      <c r="F52" s="25">
        <f>F50</f>
        <v>11</v>
      </c>
      <c r="G52" s="314"/>
      <c r="H52" s="26">
        <f>F52*G52</f>
        <v>0</v>
      </c>
      <c r="J52" s="129"/>
    </row>
    <row r="53" spans="1:10" s="130" customFormat="1" ht="27" customHeight="1">
      <c r="A53" s="201"/>
      <c r="B53" s="24"/>
      <c r="C53" s="24"/>
      <c r="D53" s="27" t="s">
        <v>409</v>
      </c>
      <c r="E53" s="24"/>
      <c r="F53" s="28"/>
      <c r="G53" s="314"/>
      <c r="H53" s="26"/>
      <c r="J53" s="129"/>
    </row>
    <row r="54" spans="1:8" ht="15" customHeight="1">
      <c r="A54" s="200"/>
      <c r="B54" s="13"/>
      <c r="C54" s="13">
        <v>4</v>
      </c>
      <c r="D54" s="13" t="s">
        <v>209</v>
      </c>
      <c r="E54" s="13"/>
      <c r="F54" s="14"/>
      <c r="G54" s="315"/>
      <c r="H54" s="15">
        <f>SUM(H55:H74)</f>
        <v>0</v>
      </c>
    </row>
    <row r="55" spans="1:8" s="129" customFormat="1" ht="13.5" customHeight="1">
      <c r="A55" s="311">
        <v>25</v>
      </c>
      <c r="B55" s="24">
        <v>411</v>
      </c>
      <c r="C55" s="24">
        <v>411321515</v>
      </c>
      <c r="D55" s="24" t="s">
        <v>214</v>
      </c>
      <c r="E55" s="24" t="s">
        <v>17</v>
      </c>
      <c r="F55" s="25">
        <f>F56</f>
        <v>2.6</v>
      </c>
      <c r="G55" s="314"/>
      <c r="H55" s="26">
        <f>F55*G55</f>
        <v>0</v>
      </c>
    </row>
    <row r="56" spans="1:10" s="130" customFormat="1" ht="27" customHeight="1">
      <c r="A56" s="201"/>
      <c r="B56" s="24"/>
      <c r="C56" s="24"/>
      <c r="D56" s="27" t="s">
        <v>404</v>
      </c>
      <c r="E56" s="24"/>
      <c r="F56" s="28">
        <v>2.6</v>
      </c>
      <c r="G56" s="314"/>
      <c r="H56" s="26"/>
      <c r="J56" s="129"/>
    </row>
    <row r="57" spans="1:10" s="127" customFormat="1" ht="13.5" customHeight="1">
      <c r="A57" s="203"/>
      <c r="B57" s="27"/>
      <c r="C57" s="27"/>
      <c r="D57" s="27" t="s">
        <v>847</v>
      </c>
      <c r="E57" s="27"/>
      <c r="F57" s="131"/>
      <c r="G57" s="316"/>
      <c r="H57" s="128"/>
      <c r="I57" s="130"/>
      <c r="J57" s="154"/>
    </row>
    <row r="58" spans="1:8" s="129" customFormat="1" ht="13.5" customHeight="1">
      <c r="A58" s="201">
        <v>26</v>
      </c>
      <c r="B58" s="24">
        <v>411</v>
      </c>
      <c r="C58" s="24">
        <v>411351011</v>
      </c>
      <c r="D58" s="24" t="s">
        <v>416</v>
      </c>
      <c r="E58" s="24" t="s">
        <v>18</v>
      </c>
      <c r="F58" s="25">
        <f>F59</f>
        <v>2.4</v>
      </c>
      <c r="G58" s="314"/>
      <c r="H58" s="26">
        <f>F58*G58</f>
        <v>0</v>
      </c>
    </row>
    <row r="59" spans="1:10" s="130" customFormat="1" ht="27" customHeight="1">
      <c r="A59" s="201"/>
      <c r="B59" s="24"/>
      <c r="C59" s="24"/>
      <c r="D59" s="27" t="s">
        <v>417</v>
      </c>
      <c r="E59" s="24"/>
      <c r="F59" s="28">
        <v>2.4</v>
      </c>
      <c r="G59" s="314"/>
      <c r="H59" s="26"/>
      <c r="J59" s="129"/>
    </row>
    <row r="60" spans="1:8" s="129" customFormat="1" ht="13.5" customHeight="1">
      <c r="A60" s="201">
        <v>27</v>
      </c>
      <c r="B60" s="24">
        <v>411</v>
      </c>
      <c r="C60" s="24">
        <v>411351012</v>
      </c>
      <c r="D60" s="24" t="s">
        <v>418</v>
      </c>
      <c r="E60" s="24" t="s">
        <v>18</v>
      </c>
      <c r="F60" s="25">
        <f>F58</f>
        <v>2.4</v>
      </c>
      <c r="G60" s="314"/>
      <c r="H60" s="26">
        <f>F60*G60</f>
        <v>0</v>
      </c>
    </row>
    <row r="61" spans="1:8" s="129" customFormat="1" ht="13.5" customHeight="1">
      <c r="A61" s="201">
        <v>28</v>
      </c>
      <c r="B61" s="24">
        <v>411</v>
      </c>
      <c r="C61" s="24">
        <v>411354711</v>
      </c>
      <c r="D61" s="24" t="s">
        <v>210</v>
      </c>
      <c r="E61" s="24" t="s">
        <v>18</v>
      </c>
      <c r="F61" s="25">
        <f>F62</f>
        <v>15</v>
      </c>
      <c r="G61" s="314"/>
      <c r="H61" s="26">
        <f>F61*G61</f>
        <v>0</v>
      </c>
    </row>
    <row r="62" spans="1:10" s="130" customFormat="1" ht="27" customHeight="1">
      <c r="A62" s="201"/>
      <c r="B62" s="24"/>
      <c r="C62" s="24"/>
      <c r="D62" s="27" t="s">
        <v>403</v>
      </c>
      <c r="E62" s="24"/>
      <c r="F62" s="28">
        <v>15</v>
      </c>
      <c r="G62" s="314"/>
      <c r="H62" s="26"/>
      <c r="J62" s="129"/>
    </row>
    <row r="63" spans="1:8" s="129" customFormat="1" ht="13.5" customHeight="1">
      <c r="A63" s="201">
        <v>29</v>
      </c>
      <c r="B63" s="24">
        <v>411</v>
      </c>
      <c r="C63" s="24">
        <v>411354712</v>
      </c>
      <c r="D63" s="24" t="s">
        <v>211</v>
      </c>
      <c r="E63" s="24" t="s">
        <v>18</v>
      </c>
      <c r="F63" s="25">
        <f>F61</f>
        <v>15</v>
      </c>
      <c r="G63" s="314"/>
      <c r="H63" s="26">
        <f>F63*G63</f>
        <v>0</v>
      </c>
    </row>
    <row r="64" spans="1:8" s="129" customFormat="1" ht="13.5" customHeight="1">
      <c r="A64" s="201">
        <v>30</v>
      </c>
      <c r="B64" s="24">
        <v>411</v>
      </c>
      <c r="C64" s="24">
        <v>411354795</v>
      </c>
      <c r="D64" s="24" t="s">
        <v>212</v>
      </c>
      <c r="E64" s="24" t="s">
        <v>18</v>
      </c>
      <c r="F64" s="25">
        <f>F65</f>
        <v>5</v>
      </c>
      <c r="G64" s="314"/>
      <c r="H64" s="26">
        <f>F64*G64</f>
        <v>0</v>
      </c>
    </row>
    <row r="65" spans="1:10" s="130" customFormat="1" ht="27" customHeight="1">
      <c r="A65" s="201"/>
      <c r="B65" s="24"/>
      <c r="C65" s="24"/>
      <c r="D65" s="27" t="s">
        <v>402</v>
      </c>
      <c r="E65" s="24"/>
      <c r="F65" s="28">
        <v>5</v>
      </c>
      <c r="G65" s="314"/>
      <c r="H65" s="26"/>
      <c r="J65" s="129"/>
    </row>
    <row r="66" spans="1:8" s="129" customFormat="1" ht="13.5" customHeight="1">
      <c r="A66" s="201">
        <v>31</v>
      </c>
      <c r="B66" s="24">
        <v>411</v>
      </c>
      <c r="C66" s="24">
        <v>411354796</v>
      </c>
      <c r="D66" s="24" t="s">
        <v>213</v>
      </c>
      <c r="E66" s="24" t="s">
        <v>18</v>
      </c>
      <c r="F66" s="25">
        <f>F64</f>
        <v>5</v>
      </c>
      <c r="G66" s="314"/>
      <c r="H66" s="26">
        <f>F66*G66</f>
        <v>0</v>
      </c>
    </row>
    <row r="67" spans="1:8" s="129" customFormat="1" ht="13.5" customHeight="1">
      <c r="A67" s="311">
        <v>32</v>
      </c>
      <c r="B67" s="24">
        <v>411</v>
      </c>
      <c r="C67" s="24">
        <v>411362021</v>
      </c>
      <c r="D67" s="24" t="s">
        <v>419</v>
      </c>
      <c r="E67" s="24" t="s">
        <v>19</v>
      </c>
      <c r="F67" s="25">
        <v>0.03</v>
      </c>
      <c r="G67" s="314"/>
      <c r="H67" s="26">
        <f>F67*G67</f>
        <v>0</v>
      </c>
    </row>
    <row r="68" spans="1:10" s="130" customFormat="1" ht="54" customHeight="1">
      <c r="A68" s="201"/>
      <c r="B68" s="24"/>
      <c r="C68" s="24"/>
      <c r="D68" s="27" t="s">
        <v>420</v>
      </c>
      <c r="E68" s="24"/>
      <c r="F68" s="28"/>
      <c r="G68" s="314"/>
      <c r="H68" s="26"/>
      <c r="J68" s="129"/>
    </row>
    <row r="69" spans="1:10" s="127" customFormat="1" ht="27" customHeight="1">
      <c r="A69" s="201">
        <v>33</v>
      </c>
      <c r="B69" s="24">
        <v>411</v>
      </c>
      <c r="C69" s="24" t="s">
        <v>216</v>
      </c>
      <c r="D69" s="24" t="s">
        <v>218</v>
      </c>
      <c r="E69" s="24" t="s">
        <v>31</v>
      </c>
      <c r="F69" s="25">
        <f>F70</f>
        <v>10</v>
      </c>
      <c r="G69" s="314"/>
      <c r="H69" s="26">
        <f>F69*G69</f>
        <v>0</v>
      </c>
      <c r="J69" s="129"/>
    </row>
    <row r="70" spans="1:10" s="127" customFormat="1" ht="13.5" customHeight="1">
      <c r="A70" s="203"/>
      <c r="B70" s="27"/>
      <c r="C70" s="27"/>
      <c r="D70" s="27" t="s">
        <v>208</v>
      </c>
      <c r="E70" s="27"/>
      <c r="F70" s="131">
        <v>10</v>
      </c>
      <c r="G70" s="316"/>
      <c r="H70" s="128"/>
      <c r="I70" s="130"/>
      <c r="J70" s="154"/>
    </row>
    <row r="71" spans="1:10" s="127" customFormat="1" ht="13.5" customHeight="1">
      <c r="A71" s="203"/>
      <c r="B71" s="27"/>
      <c r="C71" s="27"/>
      <c r="D71" s="27" t="s">
        <v>107</v>
      </c>
      <c r="E71" s="27"/>
      <c r="F71" s="131"/>
      <c r="G71" s="316"/>
      <c r="H71" s="128"/>
      <c r="I71" s="130"/>
      <c r="J71" s="154"/>
    </row>
    <row r="72" spans="1:8" s="129" customFormat="1" ht="13.5" customHeight="1">
      <c r="A72" s="201">
        <v>34</v>
      </c>
      <c r="B72" s="24">
        <v>411</v>
      </c>
      <c r="C72" s="24" t="s">
        <v>220</v>
      </c>
      <c r="D72" s="24" t="s">
        <v>217</v>
      </c>
      <c r="E72" s="24" t="s">
        <v>31</v>
      </c>
      <c r="F72" s="25">
        <f>F73</f>
        <v>4</v>
      </c>
      <c r="G72" s="314"/>
      <c r="H72" s="26">
        <f>F72*G72</f>
        <v>0</v>
      </c>
    </row>
    <row r="73" spans="1:10" s="130" customFormat="1" ht="27" customHeight="1">
      <c r="A73" s="201"/>
      <c r="B73" s="24"/>
      <c r="C73" s="24"/>
      <c r="D73" s="27" t="s">
        <v>219</v>
      </c>
      <c r="E73" s="24"/>
      <c r="F73" s="28">
        <v>4</v>
      </c>
      <c r="G73" s="314"/>
      <c r="H73" s="26"/>
      <c r="J73" s="129"/>
    </row>
    <row r="74" spans="1:10" s="127" customFormat="1" ht="13.5" customHeight="1">
      <c r="A74" s="203"/>
      <c r="B74" s="27"/>
      <c r="C74" s="27"/>
      <c r="D74" s="27" t="s">
        <v>107</v>
      </c>
      <c r="E74" s="27"/>
      <c r="F74" s="131"/>
      <c r="G74" s="316"/>
      <c r="H74" s="128"/>
      <c r="I74" s="130"/>
      <c r="J74" s="154"/>
    </row>
    <row r="75" spans="1:8" ht="15" customHeight="1">
      <c r="A75" s="200"/>
      <c r="B75" s="13"/>
      <c r="C75" s="13" t="s">
        <v>13</v>
      </c>
      <c r="D75" s="13" t="s">
        <v>21</v>
      </c>
      <c r="E75" s="13"/>
      <c r="F75" s="14"/>
      <c r="G75" s="315"/>
      <c r="H75" s="15">
        <f>SUM(H76:H99)</f>
        <v>0</v>
      </c>
    </row>
    <row r="76" spans="1:10" s="127" customFormat="1" ht="13.5" customHeight="1">
      <c r="A76" s="201">
        <v>35</v>
      </c>
      <c r="B76" s="29">
        <v>612</v>
      </c>
      <c r="C76" s="24">
        <v>612321121</v>
      </c>
      <c r="D76" s="24" t="s">
        <v>344</v>
      </c>
      <c r="E76" s="24" t="s">
        <v>18</v>
      </c>
      <c r="F76" s="25">
        <f>F77</f>
        <v>488.9</v>
      </c>
      <c r="G76" s="314"/>
      <c r="H76" s="26">
        <f>F76*G76</f>
        <v>0</v>
      </c>
      <c r="J76" s="129"/>
    </row>
    <row r="77" spans="1:10" s="127" customFormat="1" ht="27" customHeight="1">
      <c r="A77" s="203"/>
      <c r="B77" s="27"/>
      <c r="C77" s="27"/>
      <c r="D77" s="27" t="s">
        <v>345</v>
      </c>
      <c r="E77" s="27"/>
      <c r="F77" s="131">
        <v>488.9</v>
      </c>
      <c r="G77" s="316"/>
      <c r="H77" s="128"/>
      <c r="I77" s="130"/>
      <c r="J77" s="154"/>
    </row>
    <row r="78" spans="1:10" s="127" customFormat="1" ht="13.5" customHeight="1">
      <c r="A78" s="201">
        <v>36</v>
      </c>
      <c r="B78" s="29">
        <v>622</v>
      </c>
      <c r="C78" s="24">
        <v>621131101</v>
      </c>
      <c r="D78" s="24" t="s">
        <v>283</v>
      </c>
      <c r="E78" s="24" t="s">
        <v>18</v>
      </c>
      <c r="F78" s="25">
        <f>F79</f>
        <v>166</v>
      </c>
      <c r="G78" s="314"/>
      <c r="H78" s="26">
        <f>F78*G78</f>
        <v>0</v>
      </c>
      <c r="J78" s="129"/>
    </row>
    <row r="79" spans="1:10" s="127" customFormat="1" ht="13.5" customHeight="1">
      <c r="A79" s="203"/>
      <c r="B79" s="27"/>
      <c r="C79" s="27"/>
      <c r="D79" s="27" t="s">
        <v>332</v>
      </c>
      <c r="E79" s="27"/>
      <c r="F79" s="131">
        <v>166</v>
      </c>
      <c r="G79" s="316"/>
      <c r="H79" s="128"/>
      <c r="I79" s="130"/>
      <c r="J79" s="154"/>
    </row>
    <row r="80" spans="1:10" s="127" customFormat="1" ht="13.5" customHeight="1">
      <c r="A80" s="201">
        <v>37</v>
      </c>
      <c r="B80" s="29" t="s">
        <v>281</v>
      </c>
      <c r="C80" s="24">
        <v>621331111</v>
      </c>
      <c r="D80" s="24" t="s">
        <v>282</v>
      </c>
      <c r="E80" s="24" t="s">
        <v>18</v>
      </c>
      <c r="F80" s="25">
        <f>F81</f>
        <v>408.7</v>
      </c>
      <c r="G80" s="314"/>
      <c r="H80" s="26">
        <f>F80*G80</f>
        <v>0</v>
      </c>
      <c r="J80" s="129"/>
    </row>
    <row r="81" spans="1:10" s="130" customFormat="1" ht="27" customHeight="1">
      <c r="A81" s="201"/>
      <c r="B81" s="24"/>
      <c r="C81" s="24"/>
      <c r="D81" s="27" t="s">
        <v>335</v>
      </c>
      <c r="E81" s="24"/>
      <c r="F81" s="28">
        <v>408.7</v>
      </c>
      <c r="G81" s="314"/>
      <c r="H81" s="26"/>
      <c r="J81" s="129"/>
    </row>
    <row r="82" spans="1:10" s="127" customFormat="1" ht="13.5" customHeight="1">
      <c r="A82" s="201">
        <v>38</v>
      </c>
      <c r="B82" s="29" t="s">
        <v>56</v>
      </c>
      <c r="C82" s="24">
        <v>622111111</v>
      </c>
      <c r="D82" s="24" t="s">
        <v>314</v>
      </c>
      <c r="E82" s="24" t="s">
        <v>18</v>
      </c>
      <c r="F82" s="25">
        <f>F83</f>
        <v>451.4</v>
      </c>
      <c r="G82" s="314"/>
      <c r="H82" s="26">
        <f>F82*G82</f>
        <v>0</v>
      </c>
      <c r="J82" s="129"/>
    </row>
    <row r="83" spans="1:10" s="127" customFormat="1" ht="13.5" customHeight="1">
      <c r="A83" s="203"/>
      <c r="B83" s="27"/>
      <c r="C83" s="27"/>
      <c r="D83" s="27" t="s">
        <v>315</v>
      </c>
      <c r="E83" s="27"/>
      <c r="F83" s="131">
        <v>451.4</v>
      </c>
      <c r="G83" s="316"/>
      <c r="H83" s="128"/>
      <c r="I83" s="130"/>
      <c r="J83" s="154"/>
    </row>
    <row r="84" spans="1:10" s="127" customFormat="1" ht="13.5" customHeight="1">
      <c r="A84" s="201">
        <v>39</v>
      </c>
      <c r="B84" s="29">
        <v>622</v>
      </c>
      <c r="C84" s="24" t="s">
        <v>333</v>
      </c>
      <c r="D84" s="24" t="s">
        <v>330</v>
      </c>
      <c r="E84" s="24" t="s">
        <v>18</v>
      </c>
      <c r="F84" s="25">
        <f>F85</f>
        <v>52.1</v>
      </c>
      <c r="G84" s="314"/>
      <c r="H84" s="26">
        <f>F84*G84</f>
        <v>0</v>
      </c>
      <c r="J84" s="129"/>
    </row>
    <row r="85" spans="1:10" s="130" customFormat="1" ht="27" customHeight="1">
      <c r="A85" s="201"/>
      <c r="B85" s="24"/>
      <c r="C85" s="24"/>
      <c r="D85" s="27" t="s">
        <v>329</v>
      </c>
      <c r="E85" s="24"/>
      <c r="F85" s="28">
        <v>52.1</v>
      </c>
      <c r="G85" s="314"/>
      <c r="H85" s="26"/>
      <c r="J85" s="129"/>
    </row>
    <row r="86" spans="1:10" s="127" customFormat="1" ht="13.5" customHeight="1">
      <c r="A86" s="311">
        <v>40</v>
      </c>
      <c r="B86" s="29">
        <v>622</v>
      </c>
      <c r="C86" s="24">
        <v>621332321</v>
      </c>
      <c r="D86" s="24" t="s">
        <v>848</v>
      </c>
      <c r="E86" s="24" t="s">
        <v>18</v>
      </c>
      <c r="F86" s="25">
        <f>F87</f>
        <v>14</v>
      </c>
      <c r="G86" s="314"/>
      <c r="H86" s="26">
        <f>F86*G86</f>
        <v>0</v>
      </c>
      <c r="J86" s="129"/>
    </row>
    <row r="87" spans="1:10" s="130" customFormat="1" ht="27" customHeight="1">
      <c r="A87" s="201"/>
      <c r="B87" s="24"/>
      <c r="C87" s="24"/>
      <c r="D87" s="27" t="s">
        <v>854</v>
      </c>
      <c r="E87" s="24"/>
      <c r="F87" s="28">
        <v>14</v>
      </c>
      <c r="G87" s="314"/>
      <c r="H87" s="26"/>
      <c r="J87" s="129"/>
    </row>
    <row r="88" spans="1:10" s="130" customFormat="1" ht="13.5" customHeight="1">
      <c r="A88" s="201"/>
      <c r="B88" s="24"/>
      <c r="C88" s="24"/>
      <c r="D88" s="27" t="s">
        <v>855</v>
      </c>
      <c r="E88" s="24"/>
      <c r="F88" s="28"/>
      <c r="G88" s="314"/>
      <c r="H88" s="26"/>
      <c r="J88" s="129"/>
    </row>
    <row r="89" spans="1:10" s="127" customFormat="1" ht="13.5" customHeight="1">
      <c r="A89" s="311">
        <v>41</v>
      </c>
      <c r="B89" s="29">
        <v>622</v>
      </c>
      <c r="C89" s="24">
        <v>622332321</v>
      </c>
      <c r="D89" s="24" t="s">
        <v>803</v>
      </c>
      <c r="E89" s="24" t="s">
        <v>18</v>
      </c>
      <c r="F89" s="25">
        <f>F90</f>
        <v>1207.3</v>
      </c>
      <c r="G89" s="314"/>
      <c r="H89" s="26">
        <f>F89*G89</f>
        <v>0</v>
      </c>
      <c r="J89" s="129"/>
    </row>
    <row r="90" spans="1:10" s="130" customFormat="1" ht="27" customHeight="1">
      <c r="A90" s="201"/>
      <c r="B90" s="24"/>
      <c r="C90" s="24"/>
      <c r="D90" s="27" t="s">
        <v>820</v>
      </c>
      <c r="E90" s="24"/>
      <c r="F90" s="28">
        <v>1207.3</v>
      </c>
      <c r="G90" s="314"/>
      <c r="H90" s="26"/>
      <c r="J90" s="129"/>
    </row>
    <row r="91" spans="1:10" s="127" customFormat="1" ht="13.5" customHeight="1">
      <c r="A91" s="201">
        <v>42</v>
      </c>
      <c r="B91" s="29">
        <v>622</v>
      </c>
      <c r="C91" s="24">
        <v>622335202</v>
      </c>
      <c r="D91" s="24" t="s">
        <v>334</v>
      </c>
      <c r="E91" s="24" t="s">
        <v>18</v>
      </c>
      <c r="F91" s="25">
        <f>F92</f>
        <v>314</v>
      </c>
      <c r="G91" s="314"/>
      <c r="H91" s="26">
        <f>F91*G91</f>
        <v>0</v>
      </c>
      <c r="J91" s="129"/>
    </row>
    <row r="92" spans="1:10" s="130" customFormat="1" ht="27" customHeight="1">
      <c r="A92" s="201"/>
      <c r="B92" s="24"/>
      <c r="C92" s="24"/>
      <c r="D92" s="27" t="s">
        <v>771</v>
      </c>
      <c r="E92" s="24"/>
      <c r="F92" s="28">
        <v>314</v>
      </c>
      <c r="G92" s="314"/>
      <c r="H92" s="26"/>
      <c r="J92" s="129"/>
    </row>
    <row r="93" spans="1:10" s="127" customFormat="1" ht="13.5" customHeight="1">
      <c r="A93" s="201">
        <v>43</v>
      </c>
      <c r="B93" s="29">
        <v>629</v>
      </c>
      <c r="C93" s="24">
        <v>629995201</v>
      </c>
      <c r="D93" s="24" t="s">
        <v>316</v>
      </c>
      <c r="E93" s="24" t="s">
        <v>18</v>
      </c>
      <c r="F93" s="25">
        <f>F94</f>
        <v>1404.7</v>
      </c>
      <c r="G93" s="314"/>
      <c r="H93" s="26">
        <f>F93*G93</f>
        <v>0</v>
      </c>
      <c r="J93" s="129"/>
    </row>
    <row r="94" spans="1:10" s="127" customFormat="1" ht="13.5" customHeight="1">
      <c r="A94" s="203"/>
      <c r="B94" s="27"/>
      <c r="C94" s="27"/>
      <c r="D94" s="27" t="s">
        <v>331</v>
      </c>
      <c r="E94" s="27"/>
      <c r="F94" s="131">
        <v>1404.7</v>
      </c>
      <c r="G94" s="316"/>
      <c r="H94" s="128"/>
      <c r="I94" s="130"/>
      <c r="J94" s="154"/>
    </row>
    <row r="95" spans="1:10" s="127" customFormat="1" ht="13.5" customHeight="1">
      <c r="A95" s="311">
        <v>44</v>
      </c>
      <c r="B95" s="29">
        <v>631</v>
      </c>
      <c r="C95" s="24">
        <v>631311115</v>
      </c>
      <c r="D95" s="24" t="s">
        <v>412</v>
      </c>
      <c r="E95" s="24" t="s">
        <v>17</v>
      </c>
      <c r="F95" s="25">
        <f>F96</f>
        <v>3.5</v>
      </c>
      <c r="G95" s="314"/>
      <c r="H95" s="26">
        <f>F95*G95</f>
        <v>0</v>
      </c>
      <c r="J95" s="129"/>
    </row>
    <row r="96" spans="1:10" s="130" customFormat="1" ht="27" customHeight="1">
      <c r="A96" s="201"/>
      <c r="B96" s="24"/>
      <c r="C96" s="24"/>
      <c r="D96" s="27" t="s">
        <v>413</v>
      </c>
      <c r="E96" s="24"/>
      <c r="F96" s="28">
        <v>3.5</v>
      </c>
      <c r="G96" s="314"/>
      <c r="H96" s="26"/>
      <c r="J96" s="129"/>
    </row>
    <row r="97" spans="1:10" s="127" customFormat="1" ht="13.5" customHeight="1">
      <c r="A97" s="203"/>
      <c r="B97" s="27"/>
      <c r="C97" s="27"/>
      <c r="D97" s="27" t="s">
        <v>860</v>
      </c>
      <c r="E97" s="27"/>
      <c r="F97" s="131"/>
      <c r="G97" s="316"/>
      <c r="H97" s="128"/>
      <c r="I97" s="130"/>
      <c r="J97" s="154"/>
    </row>
    <row r="98" spans="1:10" s="127" customFormat="1" ht="13.5" customHeight="1">
      <c r="A98" s="201">
        <v>45</v>
      </c>
      <c r="B98" s="29">
        <v>631</v>
      </c>
      <c r="C98" s="24">
        <v>631362021</v>
      </c>
      <c r="D98" s="24" t="s">
        <v>414</v>
      </c>
      <c r="E98" s="24" t="s">
        <v>19</v>
      </c>
      <c r="F98" s="25">
        <f>F99</f>
        <v>0.06</v>
      </c>
      <c r="G98" s="314"/>
      <c r="H98" s="26">
        <f>F98*G98</f>
        <v>0</v>
      </c>
      <c r="J98" s="129"/>
    </row>
    <row r="99" spans="1:10" s="127" customFormat="1" ht="13.5" customHeight="1">
      <c r="A99" s="203"/>
      <c r="B99" s="27"/>
      <c r="C99" s="27"/>
      <c r="D99" s="27" t="s">
        <v>415</v>
      </c>
      <c r="E99" s="27"/>
      <c r="F99" s="131">
        <v>0.06</v>
      </c>
      <c r="G99" s="316"/>
      <c r="H99" s="128"/>
      <c r="I99" s="130"/>
      <c r="J99" s="154"/>
    </row>
    <row r="100" spans="1:8" ht="15" customHeight="1">
      <c r="A100" s="200"/>
      <c r="B100" s="13"/>
      <c r="C100" s="13">
        <v>9</v>
      </c>
      <c r="D100" s="13" t="s">
        <v>53</v>
      </c>
      <c r="E100" s="13"/>
      <c r="F100" s="14"/>
      <c r="G100" s="315"/>
      <c r="H100" s="15">
        <f>SUM(H101:H136)</f>
        <v>0</v>
      </c>
    </row>
    <row r="101" spans="1:10" s="127" customFormat="1" ht="27" customHeight="1">
      <c r="A101" s="311">
        <v>46</v>
      </c>
      <c r="B101" s="29">
        <v>941</v>
      </c>
      <c r="C101" s="24" t="s">
        <v>808</v>
      </c>
      <c r="D101" s="24" t="s">
        <v>346</v>
      </c>
      <c r="E101" s="24" t="s">
        <v>18</v>
      </c>
      <c r="F101" s="25">
        <f>F102</f>
        <v>1675.5</v>
      </c>
      <c r="G101" s="314"/>
      <c r="H101" s="26">
        <f>F101*G101</f>
        <v>0</v>
      </c>
      <c r="J101" s="129"/>
    </row>
    <row r="102" spans="1:10" s="130" customFormat="1" ht="27" customHeight="1">
      <c r="A102" s="201"/>
      <c r="B102" s="24"/>
      <c r="C102" s="24"/>
      <c r="D102" s="27" t="s">
        <v>807</v>
      </c>
      <c r="E102" s="24"/>
      <c r="F102" s="28">
        <v>1675.5</v>
      </c>
      <c r="G102" s="314"/>
      <c r="H102" s="26"/>
      <c r="J102" s="129"/>
    </row>
    <row r="103" spans="1:10" s="130" customFormat="1" ht="27" customHeight="1">
      <c r="A103" s="201"/>
      <c r="B103" s="24"/>
      <c r="C103" s="24"/>
      <c r="D103" s="27" t="s">
        <v>809</v>
      </c>
      <c r="E103" s="24"/>
      <c r="F103" s="28"/>
      <c r="G103" s="314"/>
      <c r="H103" s="26"/>
      <c r="J103" s="129"/>
    </row>
    <row r="104" spans="1:10" s="127" customFormat="1" ht="27" customHeight="1">
      <c r="A104" s="311">
        <v>47</v>
      </c>
      <c r="B104" s="29" t="s">
        <v>350</v>
      </c>
      <c r="C104" s="24">
        <v>941121812</v>
      </c>
      <c r="D104" s="24" t="s">
        <v>349</v>
      </c>
      <c r="E104" s="24" t="s">
        <v>18</v>
      </c>
      <c r="F104" s="25">
        <f>F101</f>
        <v>1675.5</v>
      </c>
      <c r="G104" s="314"/>
      <c r="H104" s="26">
        <f>F104*G104</f>
        <v>0</v>
      </c>
      <c r="J104" s="129"/>
    </row>
    <row r="105" spans="1:10" s="130" customFormat="1" ht="27" customHeight="1">
      <c r="A105" s="201"/>
      <c r="B105" s="24"/>
      <c r="C105" s="24"/>
      <c r="D105" s="27" t="s">
        <v>810</v>
      </c>
      <c r="E105" s="24"/>
      <c r="F105" s="28"/>
      <c r="G105" s="314"/>
      <c r="H105" s="26"/>
      <c r="J105" s="129"/>
    </row>
    <row r="106" spans="1:10" s="127" customFormat="1" ht="13.5" customHeight="1">
      <c r="A106" s="311">
        <v>48</v>
      </c>
      <c r="B106" s="29">
        <v>944</v>
      </c>
      <c r="C106" s="24" t="s">
        <v>811</v>
      </c>
      <c r="D106" s="24" t="s">
        <v>347</v>
      </c>
      <c r="E106" s="24" t="s">
        <v>18</v>
      </c>
      <c r="F106" s="25">
        <f>F107</f>
        <v>1675.5</v>
      </c>
      <c r="G106" s="314"/>
      <c r="H106" s="26">
        <f>F106*G106</f>
        <v>0</v>
      </c>
      <c r="J106" s="129"/>
    </row>
    <row r="107" spans="1:10" s="127" customFormat="1" ht="13.5" customHeight="1">
      <c r="A107" s="203"/>
      <c r="B107" s="27"/>
      <c r="C107" s="27"/>
      <c r="D107" s="27" t="s">
        <v>348</v>
      </c>
      <c r="E107" s="27"/>
      <c r="F107" s="131">
        <f>F101</f>
        <v>1675.5</v>
      </c>
      <c r="G107" s="316"/>
      <c r="H107" s="128"/>
      <c r="I107" s="130"/>
      <c r="J107" s="154"/>
    </row>
    <row r="108" spans="1:10" s="127" customFormat="1" ht="13.5" customHeight="1">
      <c r="A108" s="203"/>
      <c r="B108" s="27"/>
      <c r="C108" s="27"/>
      <c r="D108" s="27" t="s">
        <v>812</v>
      </c>
      <c r="E108" s="27"/>
      <c r="F108" s="131"/>
      <c r="G108" s="316"/>
      <c r="H108" s="128"/>
      <c r="I108" s="130"/>
      <c r="J108" s="154"/>
    </row>
    <row r="109" spans="1:10" s="127" customFormat="1" ht="13.5" customHeight="1">
      <c r="A109" s="201">
        <v>49</v>
      </c>
      <c r="B109" s="29">
        <v>944</v>
      </c>
      <c r="C109" s="24">
        <v>944511811</v>
      </c>
      <c r="D109" s="24" t="s">
        <v>351</v>
      </c>
      <c r="E109" s="24" t="s">
        <v>18</v>
      </c>
      <c r="F109" s="25">
        <f>F106</f>
        <v>1675.5</v>
      </c>
      <c r="G109" s="314"/>
      <c r="H109" s="26">
        <f>F109*G109</f>
        <v>0</v>
      </c>
      <c r="J109" s="129"/>
    </row>
    <row r="110" spans="1:10" s="127" customFormat="1" ht="13.5" customHeight="1">
      <c r="A110" s="311">
        <v>50</v>
      </c>
      <c r="B110" s="29">
        <v>944</v>
      </c>
      <c r="C110" s="24" t="s">
        <v>814</v>
      </c>
      <c r="D110" s="24" t="s">
        <v>353</v>
      </c>
      <c r="E110" s="24" t="s">
        <v>111</v>
      </c>
      <c r="F110" s="25">
        <f>F111</f>
        <v>34.6</v>
      </c>
      <c r="G110" s="314"/>
      <c r="H110" s="26">
        <f>F110*G110</f>
        <v>0</v>
      </c>
      <c r="J110" s="129"/>
    </row>
    <row r="111" spans="1:10" s="130" customFormat="1" ht="27" customHeight="1">
      <c r="A111" s="201"/>
      <c r="B111" s="24"/>
      <c r="C111" s="24"/>
      <c r="D111" s="27" t="s">
        <v>354</v>
      </c>
      <c r="E111" s="24"/>
      <c r="F111" s="28">
        <v>34.6</v>
      </c>
      <c r="G111" s="314"/>
      <c r="H111" s="26"/>
      <c r="J111" s="129"/>
    </row>
    <row r="112" spans="1:10" s="127" customFormat="1" ht="13.5" customHeight="1">
      <c r="A112" s="203"/>
      <c r="B112" s="27"/>
      <c r="C112" s="27"/>
      <c r="D112" s="27" t="s">
        <v>813</v>
      </c>
      <c r="E112" s="27"/>
      <c r="F112" s="131"/>
      <c r="G112" s="316"/>
      <c r="H112" s="128"/>
      <c r="I112" s="130"/>
      <c r="J112" s="154"/>
    </row>
    <row r="113" spans="1:10" s="127" customFormat="1" ht="13.5" customHeight="1">
      <c r="A113" s="201">
        <v>51</v>
      </c>
      <c r="B113" s="29">
        <v>944</v>
      </c>
      <c r="C113" s="24">
        <v>944711812</v>
      </c>
      <c r="D113" s="24" t="s">
        <v>352</v>
      </c>
      <c r="E113" s="24" t="s">
        <v>111</v>
      </c>
      <c r="F113" s="25">
        <f>F110</f>
        <v>34.6</v>
      </c>
      <c r="G113" s="314"/>
      <c r="H113" s="26">
        <f>F113*G113</f>
        <v>0</v>
      </c>
      <c r="J113" s="129"/>
    </row>
    <row r="114" spans="1:10" s="127" customFormat="1" ht="13.5" customHeight="1">
      <c r="A114" s="201">
        <v>52</v>
      </c>
      <c r="B114" s="29" t="s">
        <v>356</v>
      </c>
      <c r="C114" s="24">
        <v>952901111</v>
      </c>
      <c r="D114" s="24" t="s">
        <v>355</v>
      </c>
      <c r="E114" s="24" t="s">
        <v>18</v>
      </c>
      <c r="F114" s="25">
        <f>F115</f>
        <v>1897.6</v>
      </c>
      <c r="G114" s="314"/>
      <c r="H114" s="26">
        <f>F114*G114</f>
        <v>0</v>
      </c>
      <c r="J114" s="129"/>
    </row>
    <row r="115" spans="1:10" s="130" customFormat="1" ht="27" customHeight="1">
      <c r="A115" s="201"/>
      <c r="B115" s="24"/>
      <c r="C115" s="24"/>
      <c r="D115" s="27" t="s">
        <v>357</v>
      </c>
      <c r="E115" s="24"/>
      <c r="F115" s="28">
        <v>1897.6</v>
      </c>
      <c r="G115" s="314"/>
      <c r="H115" s="26"/>
      <c r="J115" s="129"/>
    </row>
    <row r="116" spans="1:10" s="127" customFormat="1" ht="13.5" customHeight="1">
      <c r="A116" s="201">
        <v>53</v>
      </c>
      <c r="B116" s="29">
        <v>962</v>
      </c>
      <c r="C116" s="24">
        <v>962032241</v>
      </c>
      <c r="D116" s="24" t="s">
        <v>391</v>
      </c>
      <c r="E116" s="24" t="s">
        <v>17</v>
      </c>
      <c r="F116" s="25">
        <f>F117</f>
        <v>7.4</v>
      </c>
      <c r="G116" s="314"/>
      <c r="H116" s="26">
        <f>F116*G116</f>
        <v>0</v>
      </c>
      <c r="J116" s="129"/>
    </row>
    <row r="117" spans="1:10" s="130" customFormat="1" ht="27" customHeight="1">
      <c r="A117" s="201"/>
      <c r="B117" s="24"/>
      <c r="C117" s="24"/>
      <c r="D117" s="27" t="s">
        <v>392</v>
      </c>
      <c r="E117" s="24"/>
      <c r="F117" s="28">
        <v>7.4</v>
      </c>
      <c r="G117" s="314"/>
      <c r="H117" s="26"/>
      <c r="J117" s="129"/>
    </row>
    <row r="118" spans="1:10" s="127" customFormat="1" ht="13.5" customHeight="1">
      <c r="A118" s="203"/>
      <c r="B118" s="27"/>
      <c r="C118" s="27"/>
      <c r="D118" s="27" t="s">
        <v>405</v>
      </c>
      <c r="E118" s="27"/>
      <c r="F118" s="131"/>
      <c r="G118" s="316"/>
      <c r="H118" s="128"/>
      <c r="I118" s="130"/>
      <c r="J118" s="154"/>
    </row>
    <row r="119" spans="1:10" s="127" customFormat="1" ht="13.5" customHeight="1">
      <c r="A119" s="201">
        <v>54</v>
      </c>
      <c r="B119" s="29">
        <v>963</v>
      </c>
      <c r="C119" s="24">
        <v>963042819</v>
      </c>
      <c r="D119" s="24" t="s">
        <v>360</v>
      </c>
      <c r="E119" s="24" t="s">
        <v>111</v>
      </c>
      <c r="F119" s="25">
        <f>F120</f>
        <v>6.4</v>
      </c>
      <c r="G119" s="314"/>
      <c r="H119" s="26">
        <f>F119*G119</f>
        <v>0</v>
      </c>
      <c r="J119" s="129"/>
    </row>
    <row r="120" spans="1:10" s="127" customFormat="1" ht="13.5" customHeight="1">
      <c r="A120" s="203"/>
      <c r="B120" s="27"/>
      <c r="C120" s="27"/>
      <c r="D120" s="27" t="s">
        <v>361</v>
      </c>
      <c r="E120" s="27"/>
      <c r="F120" s="131">
        <v>6.4</v>
      </c>
      <c r="G120" s="316"/>
      <c r="H120" s="128"/>
      <c r="I120" s="130"/>
      <c r="J120" s="154"/>
    </row>
    <row r="121" spans="1:10" s="127" customFormat="1" ht="13.5" customHeight="1">
      <c r="A121" s="201">
        <v>55</v>
      </c>
      <c r="B121" s="29">
        <v>965</v>
      </c>
      <c r="C121" s="24">
        <v>965041441</v>
      </c>
      <c r="D121" s="24" t="s">
        <v>304</v>
      </c>
      <c r="E121" s="24" t="s">
        <v>17</v>
      </c>
      <c r="F121" s="25">
        <f>F122</f>
        <v>7.6</v>
      </c>
      <c r="G121" s="314"/>
      <c r="H121" s="26">
        <f>F121*G121</f>
        <v>0</v>
      </c>
      <c r="J121" s="129"/>
    </row>
    <row r="122" spans="1:10" s="127" customFormat="1" ht="13.5" customHeight="1">
      <c r="A122" s="203"/>
      <c r="B122" s="27"/>
      <c r="C122" s="27"/>
      <c r="D122" s="27" t="s">
        <v>305</v>
      </c>
      <c r="E122" s="27"/>
      <c r="F122" s="131">
        <v>7.6</v>
      </c>
      <c r="G122" s="316"/>
      <c r="H122" s="128"/>
      <c r="I122" s="130"/>
      <c r="J122" s="154"/>
    </row>
    <row r="123" spans="1:10" s="127" customFormat="1" ht="13.5" customHeight="1">
      <c r="A123" s="201">
        <v>56</v>
      </c>
      <c r="B123" s="29">
        <v>966</v>
      </c>
      <c r="C123" s="24">
        <v>966043121</v>
      </c>
      <c r="D123" s="24" t="s">
        <v>358</v>
      </c>
      <c r="E123" s="24" t="s">
        <v>111</v>
      </c>
      <c r="F123" s="25">
        <f>F124</f>
        <v>66.6</v>
      </c>
      <c r="G123" s="314"/>
      <c r="H123" s="26">
        <f>F123*G123</f>
        <v>0</v>
      </c>
      <c r="J123" s="129"/>
    </row>
    <row r="124" spans="1:10" s="127" customFormat="1" ht="13.5" customHeight="1">
      <c r="A124" s="203"/>
      <c r="B124" s="27"/>
      <c r="C124" s="27"/>
      <c r="D124" s="27" t="s">
        <v>359</v>
      </c>
      <c r="E124" s="27"/>
      <c r="F124" s="131">
        <v>66.6</v>
      </c>
      <c r="G124" s="316"/>
      <c r="H124" s="128"/>
      <c r="I124" s="130"/>
      <c r="J124" s="154"/>
    </row>
    <row r="125" spans="1:10" s="127" customFormat="1" ht="13.5" customHeight="1">
      <c r="A125" s="201">
        <v>57</v>
      </c>
      <c r="B125" s="29">
        <v>966</v>
      </c>
      <c r="C125" s="24" t="s">
        <v>196</v>
      </c>
      <c r="D125" s="24" t="s">
        <v>197</v>
      </c>
      <c r="E125" s="24" t="s">
        <v>31</v>
      </c>
      <c r="F125" s="25">
        <f>F126</f>
        <v>1</v>
      </c>
      <c r="G125" s="314"/>
      <c r="H125" s="26">
        <f>F125*G125</f>
        <v>0</v>
      </c>
      <c r="J125" s="129"/>
    </row>
    <row r="126" spans="1:10" s="127" customFormat="1" ht="13.5" customHeight="1">
      <c r="A126" s="203"/>
      <c r="B126" s="27"/>
      <c r="C126" s="27"/>
      <c r="D126" s="27" t="s">
        <v>198</v>
      </c>
      <c r="E126" s="27"/>
      <c r="F126" s="131">
        <v>1</v>
      </c>
      <c r="G126" s="316"/>
      <c r="H126" s="128"/>
      <c r="I126" s="130"/>
      <c r="J126" s="154"/>
    </row>
    <row r="127" spans="1:10" s="127" customFormat="1" ht="13.5" customHeight="1">
      <c r="A127" s="201">
        <v>58</v>
      </c>
      <c r="B127" s="29">
        <v>966</v>
      </c>
      <c r="C127" s="24" t="s">
        <v>199</v>
      </c>
      <c r="D127" s="24" t="s">
        <v>200</v>
      </c>
      <c r="E127" s="24" t="s">
        <v>31</v>
      </c>
      <c r="F127" s="25">
        <f>F128</f>
        <v>1</v>
      </c>
      <c r="G127" s="314"/>
      <c r="H127" s="26">
        <f>F127*G127</f>
        <v>0</v>
      </c>
      <c r="J127" s="129"/>
    </row>
    <row r="128" spans="1:10" s="127" customFormat="1" ht="13.5" customHeight="1">
      <c r="A128" s="203"/>
      <c r="B128" s="27"/>
      <c r="C128" s="27"/>
      <c r="D128" s="27" t="s">
        <v>201</v>
      </c>
      <c r="E128" s="27"/>
      <c r="F128" s="131">
        <v>1</v>
      </c>
      <c r="G128" s="316"/>
      <c r="H128" s="128"/>
      <c r="I128" s="130"/>
      <c r="J128" s="154"/>
    </row>
    <row r="129" spans="1:10" s="127" customFormat="1" ht="13.5" customHeight="1">
      <c r="A129" s="201">
        <v>59</v>
      </c>
      <c r="B129" s="29">
        <v>967</v>
      </c>
      <c r="C129" s="24">
        <v>967031132</v>
      </c>
      <c r="D129" s="24" t="s">
        <v>389</v>
      </c>
      <c r="E129" s="24" t="s">
        <v>18</v>
      </c>
      <c r="F129" s="25">
        <f>F130</f>
        <v>1.5</v>
      </c>
      <c r="G129" s="314"/>
      <c r="H129" s="26">
        <f>F129*G129</f>
        <v>0</v>
      </c>
      <c r="J129" s="129"/>
    </row>
    <row r="130" spans="1:10" s="130" customFormat="1" ht="27" customHeight="1">
      <c r="A130" s="201"/>
      <c r="B130" s="24"/>
      <c r="C130" s="24"/>
      <c r="D130" s="27" t="s">
        <v>390</v>
      </c>
      <c r="E130" s="24"/>
      <c r="F130" s="28">
        <v>1.5</v>
      </c>
      <c r="G130" s="314"/>
      <c r="H130" s="26"/>
      <c r="J130" s="129"/>
    </row>
    <row r="131" spans="1:10" s="127" customFormat="1" ht="13.5" customHeight="1">
      <c r="A131" s="201">
        <v>60</v>
      </c>
      <c r="B131" s="29">
        <v>978</v>
      </c>
      <c r="C131" s="24">
        <v>978035127</v>
      </c>
      <c r="D131" s="24" t="s">
        <v>279</v>
      </c>
      <c r="E131" s="24" t="s">
        <v>18</v>
      </c>
      <c r="F131" s="25">
        <f>F132</f>
        <v>40</v>
      </c>
      <c r="G131" s="314"/>
      <c r="H131" s="26">
        <f>F131*G131</f>
        <v>0</v>
      </c>
      <c r="J131" s="129"/>
    </row>
    <row r="132" spans="1:10" s="130" customFormat="1" ht="27" customHeight="1">
      <c r="A132" s="201"/>
      <c r="B132" s="24"/>
      <c r="C132" s="24"/>
      <c r="D132" s="27" t="s">
        <v>280</v>
      </c>
      <c r="E132" s="24"/>
      <c r="F132" s="28">
        <v>40</v>
      </c>
      <c r="G132" s="314"/>
      <c r="H132" s="26"/>
      <c r="J132" s="129"/>
    </row>
    <row r="133" spans="1:8" s="127" customFormat="1" ht="13.5" customHeight="1">
      <c r="A133" s="201">
        <v>61</v>
      </c>
      <c r="B133" s="24">
        <v>978</v>
      </c>
      <c r="C133" s="24" t="s">
        <v>311</v>
      </c>
      <c r="D133" s="24" t="s">
        <v>312</v>
      </c>
      <c r="E133" s="24" t="s">
        <v>17</v>
      </c>
      <c r="F133" s="25">
        <f>F134</f>
        <v>219.8</v>
      </c>
      <c r="G133" s="314"/>
      <c r="H133" s="26">
        <f>F133*G133</f>
        <v>0</v>
      </c>
    </row>
    <row r="134" spans="1:8" ht="40.5" customHeight="1">
      <c r="A134" s="313"/>
      <c r="B134" s="215"/>
      <c r="C134" s="216"/>
      <c r="D134" s="27" t="s">
        <v>313</v>
      </c>
      <c r="E134" s="27"/>
      <c r="F134" s="28">
        <f>F16-F26</f>
        <v>219.8</v>
      </c>
      <c r="G134" s="314"/>
      <c r="H134" s="26"/>
    </row>
    <row r="135" spans="1:10" s="127" customFormat="1" ht="13.5" customHeight="1">
      <c r="A135" s="311">
        <v>62</v>
      </c>
      <c r="B135" s="29">
        <v>997</v>
      </c>
      <c r="C135" s="24" t="s">
        <v>805</v>
      </c>
      <c r="D135" s="24" t="s">
        <v>804</v>
      </c>
      <c r="E135" s="24" t="s">
        <v>19</v>
      </c>
      <c r="F135" s="25">
        <v>139.8</v>
      </c>
      <c r="G135" s="314"/>
      <c r="H135" s="26">
        <f>F135*G135</f>
        <v>0</v>
      </c>
      <c r="J135" s="129"/>
    </row>
    <row r="136" spans="1:8" ht="40.5" customHeight="1">
      <c r="A136" s="313"/>
      <c r="B136" s="215"/>
      <c r="C136" s="216"/>
      <c r="D136" s="27" t="s">
        <v>806</v>
      </c>
      <c r="E136" s="27"/>
      <c r="F136" s="28"/>
      <c r="G136" s="314"/>
      <c r="H136" s="26"/>
    </row>
    <row r="137" spans="1:8" ht="15" customHeight="1">
      <c r="A137" s="200"/>
      <c r="B137" s="13"/>
      <c r="C137" s="13" t="s">
        <v>22</v>
      </c>
      <c r="D137" s="13" t="s">
        <v>23</v>
      </c>
      <c r="E137" s="13"/>
      <c r="F137" s="14"/>
      <c r="G137" s="315"/>
      <c r="H137" s="15">
        <f>SUM(H138:H138)</f>
        <v>0</v>
      </c>
    </row>
    <row r="138" spans="1:10" s="127" customFormat="1" ht="13.5" customHeight="1">
      <c r="A138" s="201">
        <v>63</v>
      </c>
      <c r="B138" s="24">
        <v>998</v>
      </c>
      <c r="C138" s="24">
        <v>998011002</v>
      </c>
      <c r="D138" s="24" t="s">
        <v>318</v>
      </c>
      <c r="E138" s="24" t="s">
        <v>19</v>
      </c>
      <c r="F138" s="25">
        <v>151.6</v>
      </c>
      <c r="G138" s="314"/>
      <c r="H138" s="26">
        <f>F138*G138</f>
        <v>0</v>
      </c>
      <c r="J138" s="129"/>
    </row>
    <row r="139" spans="1:10" ht="20.1" customHeight="1">
      <c r="A139" s="199"/>
      <c r="B139" s="10"/>
      <c r="C139" s="10" t="s">
        <v>24</v>
      </c>
      <c r="D139" s="10" t="s">
        <v>25</v>
      </c>
      <c r="E139" s="10"/>
      <c r="F139" s="11"/>
      <c r="G139" s="317"/>
      <c r="H139" s="12">
        <f>H140+H165+H237+H245+H251+H258+H310+H389+H414+H426+H435+H451</f>
        <v>0</v>
      </c>
      <c r="J139" s="129"/>
    </row>
    <row r="140" spans="1:8" ht="15" customHeight="1">
      <c r="A140" s="200"/>
      <c r="B140" s="13"/>
      <c r="C140" s="13">
        <v>711</v>
      </c>
      <c r="D140" s="13" t="s">
        <v>57</v>
      </c>
      <c r="E140" s="13"/>
      <c r="F140" s="14"/>
      <c r="G140" s="315"/>
      <c r="H140" s="15">
        <f>SUM(H141:H164)</f>
        <v>0</v>
      </c>
    </row>
    <row r="141" spans="1:10" s="127" customFormat="1" ht="27" customHeight="1">
      <c r="A141" s="201">
        <v>64</v>
      </c>
      <c r="B141" s="24">
        <v>711</v>
      </c>
      <c r="C141" s="24">
        <v>711111051</v>
      </c>
      <c r="D141" s="24" t="s">
        <v>284</v>
      </c>
      <c r="E141" s="24" t="s">
        <v>18</v>
      </c>
      <c r="F141" s="25">
        <f>F142</f>
        <v>50</v>
      </c>
      <c r="G141" s="314"/>
      <c r="H141" s="26">
        <f>F141*G141</f>
        <v>0</v>
      </c>
      <c r="J141" s="129"/>
    </row>
    <row r="142" spans="1:10" s="133" customFormat="1" ht="27" customHeight="1">
      <c r="A142" s="204"/>
      <c r="B142" s="132"/>
      <c r="C142" s="132"/>
      <c r="D142" s="27" t="s">
        <v>285</v>
      </c>
      <c r="E142" s="132"/>
      <c r="F142" s="28">
        <v>50</v>
      </c>
      <c r="G142" s="318"/>
      <c r="H142" s="26"/>
      <c r="J142" s="129"/>
    </row>
    <row r="143" spans="1:10" s="137" customFormat="1" ht="13.5" customHeight="1">
      <c r="A143" s="202">
        <v>65</v>
      </c>
      <c r="B143" s="134">
        <v>246</v>
      </c>
      <c r="C143" s="134">
        <v>24617150</v>
      </c>
      <c r="D143" s="134" t="s">
        <v>286</v>
      </c>
      <c r="E143" s="134" t="s">
        <v>52</v>
      </c>
      <c r="F143" s="135">
        <v>75</v>
      </c>
      <c r="G143" s="319"/>
      <c r="H143" s="136">
        <f>F143*G143</f>
        <v>0</v>
      </c>
      <c r="J143" s="153"/>
    </row>
    <row r="144" spans="1:10" s="127" customFormat="1" ht="13.5" customHeight="1">
      <c r="A144" s="201">
        <v>66</v>
      </c>
      <c r="B144" s="24">
        <v>711</v>
      </c>
      <c r="C144" s="24">
        <v>711111002</v>
      </c>
      <c r="D144" s="24" t="s">
        <v>425</v>
      </c>
      <c r="E144" s="24" t="s">
        <v>18</v>
      </c>
      <c r="F144" s="25">
        <f>F145</f>
        <v>2.8</v>
      </c>
      <c r="G144" s="314"/>
      <c r="H144" s="26">
        <f>F144*G144</f>
        <v>0</v>
      </c>
      <c r="J144" s="129"/>
    </row>
    <row r="145" spans="1:10" s="133" customFormat="1" ht="27" customHeight="1">
      <c r="A145" s="204"/>
      <c r="B145" s="132"/>
      <c r="C145" s="132"/>
      <c r="D145" s="27" t="s">
        <v>426</v>
      </c>
      <c r="E145" s="132"/>
      <c r="F145" s="28">
        <v>2.8</v>
      </c>
      <c r="G145" s="318"/>
      <c r="H145" s="26"/>
      <c r="J145" s="129"/>
    </row>
    <row r="146" spans="1:10" s="127" customFormat="1" ht="13.5" customHeight="1">
      <c r="A146" s="201">
        <v>67</v>
      </c>
      <c r="B146" s="24">
        <v>711</v>
      </c>
      <c r="C146" s="24">
        <v>711112002</v>
      </c>
      <c r="D146" s="24" t="s">
        <v>423</v>
      </c>
      <c r="E146" s="24" t="s">
        <v>18</v>
      </c>
      <c r="F146" s="25">
        <f>F147</f>
        <v>52</v>
      </c>
      <c r="G146" s="314"/>
      <c r="H146" s="26">
        <f>F146*G146</f>
        <v>0</v>
      </c>
      <c r="J146" s="129"/>
    </row>
    <row r="147" spans="1:10" s="133" customFormat="1" ht="27" customHeight="1">
      <c r="A147" s="204"/>
      <c r="B147" s="132"/>
      <c r="C147" s="132"/>
      <c r="D147" s="27" t="s">
        <v>424</v>
      </c>
      <c r="E147" s="132"/>
      <c r="F147" s="28">
        <f>20.8+31.2</f>
        <v>52</v>
      </c>
      <c r="G147" s="318"/>
      <c r="H147" s="26"/>
      <c r="J147" s="129"/>
    </row>
    <row r="148" spans="1:10" s="137" customFormat="1" ht="13.5" customHeight="1">
      <c r="A148" s="202">
        <v>68</v>
      </c>
      <c r="B148" s="134">
        <v>246</v>
      </c>
      <c r="C148" s="134">
        <v>24617026</v>
      </c>
      <c r="D148" s="134" t="s">
        <v>319</v>
      </c>
      <c r="E148" s="134" t="s">
        <v>52</v>
      </c>
      <c r="F148" s="135">
        <v>12</v>
      </c>
      <c r="G148" s="319"/>
      <c r="H148" s="26">
        <f>F148*G148</f>
        <v>0</v>
      </c>
      <c r="J148" s="153"/>
    </row>
    <row r="149" spans="1:10" s="127" customFormat="1" ht="13.5" customHeight="1">
      <c r="A149" s="201">
        <v>69</v>
      </c>
      <c r="B149" s="24">
        <v>711</v>
      </c>
      <c r="C149" s="24">
        <v>711131101</v>
      </c>
      <c r="D149" s="24" t="s">
        <v>421</v>
      </c>
      <c r="E149" s="24" t="s">
        <v>18</v>
      </c>
      <c r="F149" s="25">
        <f>F150</f>
        <v>2.8</v>
      </c>
      <c r="G149" s="314"/>
      <c r="H149" s="26">
        <f>F149*G149</f>
        <v>0</v>
      </c>
      <c r="J149" s="129"/>
    </row>
    <row r="150" spans="1:10" s="133" customFormat="1" ht="27" customHeight="1">
      <c r="A150" s="204"/>
      <c r="B150" s="132"/>
      <c r="C150" s="132"/>
      <c r="D150" s="27" t="s">
        <v>422</v>
      </c>
      <c r="E150" s="132"/>
      <c r="F150" s="28">
        <v>2.8</v>
      </c>
      <c r="G150" s="318"/>
      <c r="H150" s="26"/>
      <c r="J150" s="129"/>
    </row>
    <row r="151" spans="1:10" s="127" customFormat="1" ht="13.5" customHeight="1">
      <c r="A151" s="201">
        <v>70</v>
      </c>
      <c r="B151" s="24">
        <v>711</v>
      </c>
      <c r="C151" s="24">
        <v>711132101</v>
      </c>
      <c r="D151" s="24" t="s">
        <v>323</v>
      </c>
      <c r="E151" s="24" t="s">
        <v>18</v>
      </c>
      <c r="F151" s="25">
        <f>F152</f>
        <v>146.7</v>
      </c>
      <c r="G151" s="314"/>
      <c r="H151" s="26">
        <f>F151*G151</f>
        <v>0</v>
      </c>
      <c r="J151" s="129"/>
    </row>
    <row r="152" spans="1:10" s="133" customFormat="1" ht="13.5" customHeight="1">
      <c r="A152" s="204"/>
      <c r="B152" s="132"/>
      <c r="C152" s="132"/>
      <c r="D152" s="27" t="s">
        <v>324</v>
      </c>
      <c r="E152" s="132"/>
      <c r="F152" s="28">
        <v>146.7</v>
      </c>
      <c r="G152" s="318"/>
      <c r="H152" s="26"/>
      <c r="J152" s="129"/>
    </row>
    <row r="153" spans="1:10" s="127" customFormat="1" ht="13.5" customHeight="1">
      <c r="A153" s="201">
        <v>71</v>
      </c>
      <c r="B153" s="24">
        <v>711</v>
      </c>
      <c r="C153" s="24">
        <v>711142559</v>
      </c>
      <c r="D153" s="24" t="s">
        <v>320</v>
      </c>
      <c r="E153" s="24" t="s">
        <v>18</v>
      </c>
      <c r="F153" s="25">
        <f>F154</f>
        <v>52</v>
      </c>
      <c r="G153" s="314"/>
      <c r="H153" s="26">
        <f>F153*G153</f>
        <v>0</v>
      </c>
      <c r="J153" s="129"/>
    </row>
    <row r="154" spans="1:10" s="133" customFormat="1" ht="27" customHeight="1">
      <c r="A154" s="204"/>
      <c r="B154" s="132"/>
      <c r="C154" s="132"/>
      <c r="D154" s="27" t="s">
        <v>321</v>
      </c>
      <c r="E154" s="132"/>
      <c r="F154" s="28">
        <v>52</v>
      </c>
      <c r="G154" s="318"/>
      <c r="H154" s="26"/>
      <c r="J154" s="129"/>
    </row>
    <row r="155" spans="1:10" s="137" customFormat="1" ht="27" customHeight="1">
      <c r="A155" s="202">
        <v>72</v>
      </c>
      <c r="B155" s="134">
        <v>628</v>
      </c>
      <c r="C155" s="134">
        <v>62836200</v>
      </c>
      <c r="D155" s="134" t="s">
        <v>322</v>
      </c>
      <c r="E155" s="134" t="s">
        <v>18</v>
      </c>
      <c r="F155" s="135">
        <v>241.4</v>
      </c>
      <c r="G155" s="319"/>
      <c r="H155" s="26">
        <f>F155*G155</f>
        <v>0</v>
      </c>
      <c r="J155" s="153"/>
    </row>
    <row r="156" spans="1:10" s="127" customFormat="1" ht="13.5" customHeight="1">
      <c r="A156" s="201">
        <v>73</v>
      </c>
      <c r="B156" s="24">
        <v>711</v>
      </c>
      <c r="C156" s="24">
        <v>711131811</v>
      </c>
      <c r="D156" s="24" t="s">
        <v>302</v>
      </c>
      <c r="E156" s="24" t="s">
        <v>18</v>
      </c>
      <c r="F156" s="25">
        <f>F157</f>
        <v>18.9</v>
      </c>
      <c r="G156" s="314"/>
      <c r="H156" s="26">
        <f>F156*G156</f>
        <v>0</v>
      </c>
      <c r="J156" s="129"/>
    </row>
    <row r="157" spans="1:10" s="133" customFormat="1" ht="13.5" customHeight="1">
      <c r="A157" s="204"/>
      <c r="B157" s="132"/>
      <c r="C157" s="132"/>
      <c r="D157" s="27" t="s">
        <v>303</v>
      </c>
      <c r="E157" s="132"/>
      <c r="F157" s="28">
        <v>18.9</v>
      </c>
      <c r="G157" s="318"/>
      <c r="H157" s="26"/>
      <c r="J157" s="129"/>
    </row>
    <row r="158" spans="1:10" s="127" customFormat="1" ht="13.5" customHeight="1">
      <c r="A158" s="201">
        <v>74</v>
      </c>
      <c r="B158" s="24">
        <v>711</v>
      </c>
      <c r="C158" s="24">
        <v>711491273</v>
      </c>
      <c r="D158" s="24" t="s">
        <v>327</v>
      </c>
      <c r="E158" s="24" t="s">
        <v>18</v>
      </c>
      <c r="F158" s="25">
        <f>F159</f>
        <v>177.9</v>
      </c>
      <c r="G158" s="314"/>
      <c r="H158" s="26">
        <f>F158*G158</f>
        <v>0</v>
      </c>
      <c r="J158" s="129"/>
    </row>
    <row r="159" spans="1:10" s="133" customFormat="1" ht="27" customHeight="1">
      <c r="A159" s="204"/>
      <c r="B159" s="132"/>
      <c r="C159" s="132"/>
      <c r="D159" s="27" t="s">
        <v>326</v>
      </c>
      <c r="E159" s="132"/>
      <c r="F159" s="28">
        <v>177.9</v>
      </c>
      <c r="G159" s="318"/>
      <c r="H159" s="26"/>
      <c r="J159" s="129"/>
    </row>
    <row r="160" spans="1:10" s="137" customFormat="1" ht="13.5" customHeight="1">
      <c r="A160" s="202">
        <v>75</v>
      </c>
      <c r="B160" s="134">
        <v>283</v>
      </c>
      <c r="C160" s="134">
        <v>28323095</v>
      </c>
      <c r="D160" s="134" t="s">
        <v>325</v>
      </c>
      <c r="E160" s="134" t="s">
        <v>18</v>
      </c>
      <c r="F160" s="135">
        <v>213.5</v>
      </c>
      <c r="G160" s="319"/>
      <c r="H160" s="136">
        <f>F160*G160</f>
        <v>0</v>
      </c>
      <c r="J160" s="153"/>
    </row>
    <row r="161" spans="1:10" s="137" customFormat="1" ht="13.5" customHeight="1">
      <c r="A161" s="202">
        <v>76</v>
      </c>
      <c r="B161" s="134">
        <v>283</v>
      </c>
      <c r="C161" s="134">
        <v>69311081</v>
      </c>
      <c r="D161" s="134" t="s">
        <v>328</v>
      </c>
      <c r="E161" s="134" t="s">
        <v>18</v>
      </c>
      <c r="F161" s="135">
        <v>213.5</v>
      </c>
      <c r="G161" s="319"/>
      <c r="H161" s="136">
        <f>F161*G161</f>
        <v>0</v>
      </c>
      <c r="J161" s="153"/>
    </row>
    <row r="162" spans="1:10" s="127" customFormat="1" ht="13.5" customHeight="1">
      <c r="A162" s="201">
        <v>77</v>
      </c>
      <c r="B162" s="24">
        <v>998</v>
      </c>
      <c r="C162" s="24">
        <v>998711202</v>
      </c>
      <c r="D162" s="24" t="s">
        <v>433</v>
      </c>
      <c r="E162" s="24" t="s">
        <v>26</v>
      </c>
      <c r="F162" s="25">
        <v>3.21</v>
      </c>
      <c r="G162" s="314"/>
      <c r="H162" s="26">
        <f>F162*G162</f>
        <v>0</v>
      </c>
      <c r="J162" s="129"/>
    </row>
    <row r="163" spans="1:10" s="127" customFormat="1" ht="13.5" customHeight="1">
      <c r="A163" s="201">
        <v>78</v>
      </c>
      <c r="B163" s="24">
        <v>711</v>
      </c>
      <c r="C163" s="24" t="s">
        <v>362</v>
      </c>
      <c r="D163" s="24" t="s">
        <v>363</v>
      </c>
      <c r="E163" s="24" t="s">
        <v>31</v>
      </c>
      <c r="F163" s="25">
        <v>1</v>
      </c>
      <c r="G163" s="314"/>
      <c r="H163" s="26">
        <f>F163*G163</f>
        <v>0</v>
      </c>
      <c r="J163" s="129"/>
    </row>
    <row r="164" spans="1:10" s="127" customFormat="1" ht="27" customHeight="1">
      <c r="A164" s="203"/>
      <c r="B164" s="27"/>
      <c r="C164" s="27"/>
      <c r="D164" s="27" t="s">
        <v>364</v>
      </c>
      <c r="E164" s="27"/>
      <c r="F164" s="131">
        <v>1</v>
      </c>
      <c r="G164" s="316"/>
      <c r="H164" s="128"/>
      <c r="I164" s="130"/>
      <c r="J164" s="154"/>
    </row>
    <row r="165" spans="1:8" ht="15" customHeight="1">
      <c r="A165" s="200"/>
      <c r="B165" s="13"/>
      <c r="C165" s="13">
        <v>713</v>
      </c>
      <c r="D165" s="13" t="s">
        <v>293</v>
      </c>
      <c r="E165" s="13"/>
      <c r="F165" s="14"/>
      <c r="G165" s="315"/>
      <c r="H165" s="15">
        <f>SUM(H166:H236)</f>
        <v>0</v>
      </c>
    </row>
    <row r="166" spans="1:10" s="127" customFormat="1" ht="13.5" customHeight="1">
      <c r="A166" s="201">
        <v>79</v>
      </c>
      <c r="B166" s="24">
        <v>713</v>
      </c>
      <c r="C166" s="24">
        <v>713111111</v>
      </c>
      <c r="D166" s="24" t="s">
        <v>317</v>
      </c>
      <c r="E166" s="24" t="s">
        <v>18</v>
      </c>
      <c r="F166" s="25">
        <f>F167</f>
        <v>555</v>
      </c>
      <c r="G166" s="314"/>
      <c r="H166" s="26">
        <f>F166*G166</f>
        <v>0</v>
      </c>
      <c r="J166" s="129"/>
    </row>
    <row r="167" spans="1:10" s="133" customFormat="1" ht="27" customHeight="1">
      <c r="A167" s="204"/>
      <c r="B167" s="132"/>
      <c r="C167" s="132"/>
      <c r="D167" s="27" t="s">
        <v>365</v>
      </c>
      <c r="E167" s="132"/>
      <c r="F167" s="28">
        <v>555</v>
      </c>
      <c r="G167" s="318"/>
      <c r="H167" s="26"/>
      <c r="J167" s="129"/>
    </row>
    <row r="168" spans="1:10" s="137" customFormat="1" ht="13.5" customHeight="1">
      <c r="A168" s="202">
        <v>80</v>
      </c>
      <c r="B168" s="134">
        <v>631</v>
      </c>
      <c r="C168" s="134">
        <v>63150851</v>
      </c>
      <c r="D168" s="134" t="s">
        <v>772</v>
      </c>
      <c r="E168" s="134" t="s">
        <v>18</v>
      </c>
      <c r="F168" s="135">
        <v>1110</v>
      </c>
      <c r="G168" s="319"/>
      <c r="H168" s="136">
        <f>F168*G168</f>
        <v>0</v>
      </c>
      <c r="J168" s="153"/>
    </row>
    <row r="169" spans="1:10" s="127" customFormat="1" ht="13.5" customHeight="1">
      <c r="A169" s="201">
        <v>81</v>
      </c>
      <c r="B169" s="24">
        <v>713</v>
      </c>
      <c r="C169" s="24" t="s">
        <v>294</v>
      </c>
      <c r="D169" s="24" t="s">
        <v>295</v>
      </c>
      <c r="E169" s="24" t="s">
        <v>18</v>
      </c>
      <c r="F169" s="25">
        <f>F177</f>
        <v>18.9</v>
      </c>
      <c r="G169" s="314"/>
      <c r="H169" s="26">
        <f>F169*G169</f>
        <v>0</v>
      </c>
      <c r="J169" s="129"/>
    </row>
    <row r="170" spans="1:10" s="127" customFormat="1" ht="13.5" customHeight="1">
      <c r="A170" s="203"/>
      <c r="B170" s="27"/>
      <c r="C170" s="27"/>
      <c r="D170" s="27" t="s">
        <v>296</v>
      </c>
      <c r="E170" s="27"/>
      <c r="F170" s="131"/>
      <c r="G170" s="316"/>
      <c r="H170" s="128"/>
      <c r="I170" s="130"/>
      <c r="J170" s="154"/>
    </row>
    <row r="171" spans="1:10" s="127" customFormat="1" ht="13.5" customHeight="1">
      <c r="A171" s="203"/>
      <c r="B171" s="27"/>
      <c r="C171" s="27"/>
      <c r="D171" s="27" t="s">
        <v>298</v>
      </c>
      <c r="E171" s="27"/>
      <c r="F171" s="131"/>
      <c r="G171" s="316"/>
      <c r="H171" s="128"/>
      <c r="I171" s="130"/>
      <c r="J171" s="154"/>
    </row>
    <row r="172" spans="1:10" s="127" customFormat="1" ht="13.5" customHeight="1">
      <c r="A172" s="203"/>
      <c r="B172" s="27"/>
      <c r="C172" s="27"/>
      <c r="D172" s="27" t="s">
        <v>297</v>
      </c>
      <c r="E172" s="27"/>
      <c r="F172" s="131"/>
      <c r="G172" s="316"/>
      <c r="H172" s="128"/>
      <c r="I172" s="130"/>
      <c r="J172" s="154"/>
    </row>
    <row r="173" spans="1:10" s="127" customFormat="1" ht="13.5" customHeight="1">
      <c r="A173" s="203"/>
      <c r="B173" s="27"/>
      <c r="C173" s="27"/>
      <c r="D173" s="27" t="s">
        <v>773</v>
      </c>
      <c r="E173" s="27"/>
      <c r="F173" s="131"/>
      <c r="G173" s="316"/>
      <c r="H173" s="128"/>
      <c r="I173" s="130"/>
      <c r="J173" s="154"/>
    </row>
    <row r="174" spans="1:10" s="127" customFormat="1" ht="13.5" customHeight="1">
      <c r="A174" s="203"/>
      <c r="B174" s="27"/>
      <c r="C174" s="27"/>
      <c r="D174" s="27" t="s">
        <v>774</v>
      </c>
      <c r="E174" s="27"/>
      <c r="F174" s="131"/>
      <c r="G174" s="316"/>
      <c r="H174" s="128"/>
      <c r="I174" s="130"/>
      <c r="J174" s="154"/>
    </row>
    <row r="175" spans="1:10" s="127" customFormat="1" ht="13.5" customHeight="1">
      <c r="A175" s="203"/>
      <c r="B175" s="27"/>
      <c r="C175" s="27"/>
      <c r="D175" s="27" t="s">
        <v>299</v>
      </c>
      <c r="E175" s="27"/>
      <c r="F175" s="131"/>
      <c r="G175" s="316"/>
      <c r="H175" s="128"/>
      <c r="I175" s="130"/>
      <c r="J175" s="154"/>
    </row>
    <row r="176" spans="1:10" s="127" customFormat="1" ht="13.5" customHeight="1">
      <c r="A176" s="203"/>
      <c r="B176" s="27"/>
      <c r="C176" s="27"/>
      <c r="D176" s="27" t="s">
        <v>300</v>
      </c>
      <c r="E176" s="27"/>
      <c r="F176" s="131"/>
      <c r="G176" s="316"/>
      <c r="H176" s="128"/>
      <c r="I176" s="130"/>
      <c r="J176" s="154"/>
    </row>
    <row r="177" spans="1:10" s="127" customFormat="1" ht="27" customHeight="1">
      <c r="A177" s="203"/>
      <c r="B177" s="27"/>
      <c r="C177" s="27"/>
      <c r="D177" s="27" t="s">
        <v>301</v>
      </c>
      <c r="E177" s="27"/>
      <c r="F177" s="131">
        <v>18.9</v>
      </c>
      <c r="G177" s="316"/>
      <c r="H177" s="128"/>
      <c r="I177" s="130"/>
      <c r="J177" s="154"/>
    </row>
    <row r="178" spans="1:10" s="127" customFormat="1" ht="13.5" customHeight="1">
      <c r="A178" s="311">
        <v>82</v>
      </c>
      <c r="B178" s="24">
        <v>713</v>
      </c>
      <c r="C178" s="24" t="s">
        <v>815</v>
      </c>
      <c r="D178" s="24" t="s">
        <v>816</v>
      </c>
      <c r="E178" s="24" t="s">
        <v>18</v>
      </c>
      <c r="F178" s="25">
        <f>F182</f>
        <v>12.6</v>
      </c>
      <c r="G178" s="314"/>
      <c r="H178" s="26">
        <f>F178*G178</f>
        <v>0</v>
      </c>
      <c r="J178" s="129"/>
    </row>
    <row r="179" spans="1:10" s="127" customFormat="1" ht="13.5" customHeight="1">
      <c r="A179" s="203"/>
      <c r="B179" s="27"/>
      <c r="C179" s="27"/>
      <c r="D179" s="27" t="s">
        <v>296</v>
      </c>
      <c r="E179" s="27"/>
      <c r="F179" s="131"/>
      <c r="G179" s="316"/>
      <c r="H179" s="128"/>
      <c r="I179" s="130"/>
      <c r="J179" s="154"/>
    </row>
    <row r="180" spans="1:10" s="127" customFormat="1" ht="13.5" customHeight="1">
      <c r="A180" s="203"/>
      <c r="B180" s="27"/>
      <c r="C180" s="27"/>
      <c r="D180" s="27" t="s">
        <v>818</v>
      </c>
      <c r="E180" s="27"/>
      <c r="F180" s="131"/>
      <c r="G180" s="316"/>
      <c r="H180" s="128"/>
      <c r="I180" s="130"/>
      <c r="J180" s="154"/>
    </row>
    <row r="181" spans="1:10" s="127" customFormat="1" ht="13.5" customHeight="1">
      <c r="A181" s="203"/>
      <c r="B181" s="27"/>
      <c r="C181" s="27"/>
      <c r="D181" s="27" t="s">
        <v>817</v>
      </c>
      <c r="E181" s="27"/>
      <c r="F181" s="131"/>
      <c r="G181" s="316"/>
      <c r="H181" s="128"/>
      <c r="I181" s="130"/>
      <c r="J181" s="154"/>
    </row>
    <row r="182" spans="1:10" s="127" customFormat="1" ht="27" customHeight="1">
      <c r="A182" s="203"/>
      <c r="B182" s="27"/>
      <c r="C182" s="27"/>
      <c r="D182" s="27" t="s">
        <v>834</v>
      </c>
      <c r="E182" s="27"/>
      <c r="F182" s="131">
        <v>12.6</v>
      </c>
      <c r="G182" s="316"/>
      <c r="H182" s="128"/>
      <c r="I182" s="130"/>
      <c r="J182" s="154"/>
    </row>
    <row r="183" spans="1:10" s="127" customFormat="1" ht="13.5" customHeight="1">
      <c r="A183" s="311">
        <v>83</v>
      </c>
      <c r="B183" s="24">
        <v>713</v>
      </c>
      <c r="C183" s="24" t="s">
        <v>819</v>
      </c>
      <c r="D183" s="24" t="s">
        <v>824</v>
      </c>
      <c r="E183" s="24" t="s">
        <v>18</v>
      </c>
      <c r="F183" s="25">
        <f>F189</f>
        <v>1020.3</v>
      </c>
      <c r="G183" s="314"/>
      <c r="H183" s="26">
        <f>F183*G183</f>
        <v>0</v>
      </c>
      <c r="J183" s="129"/>
    </row>
    <row r="184" spans="1:10" s="127" customFormat="1" ht="13.5" customHeight="1">
      <c r="A184" s="203"/>
      <c r="B184" s="27"/>
      <c r="C184" s="27"/>
      <c r="D184" s="27" t="s">
        <v>296</v>
      </c>
      <c r="E184" s="27"/>
      <c r="F184" s="131"/>
      <c r="G184" s="316"/>
      <c r="H184" s="128"/>
      <c r="I184" s="130"/>
      <c r="J184" s="154"/>
    </row>
    <row r="185" spans="1:10" s="127" customFormat="1" ht="13.5" customHeight="1">
      <c r="A185" s="203"/>
      <c r="B185" s="27"/>
      <c r="C185" s="27"/>
      <c r="D185" s="27" t="s">
        <v>821</v>
      </c>
      <c r="E185" s="27"/>
      <c r="F185" s="131"/>
      <c r="G185" s="316"/>
      <c r="H185" s="128"/>
      <c r="I185" s="130"/>
      <c r="J185" s="154"/>
    </row>
    <row r="186" spans="1:10" s="127" customFormat="1" ht="13.5" customHeight="1">
      <c r="A186" s="203"/>
      <c r="B186" s="27"/>
      <c r="C186" s="27"/>
      <c r="D186" s="27" t="s">
        <v>822</v>
      </c>
      <c r="E186" s="27"/>
      <c r="F186" s="131"/>
      <c r="G186" s="316"/>
      <c r="H186" s="128"/>
      <c r="I186" s="130"/>
      <c r="J186" s="154"/>
    </row>
    <row r="187" spans="1:10" s="127" customFormat="1" ht="13.5" customHeight="1">
      <c r="A187" s="203"/>
      <c r="B187" s="27"/>
      <c r="C187" s="27"/>
      <c r="D187" s="27" t="s">
        <v>821</v>
      </c>
      <c r="E187" s="27"/>
      <c r="F187" s="131"/>
      <c r="G187" s="316"/>
      <c r="H187" s="128"/>
      <c r="I187" s="130"/>
      <c r="J187" s="154"/>
    </row>
    <row r="188" spans="1:10" s="127" customFormat="1" ht="27" customHeight="1">
      <c r="A188" s="203"/>
      <c r="B188" s="27"/>
      <c r="C188" s="27"/>
      <c r="D188" s="27" t="s">
        <v>823</v>
      </c>
      <c r="E188" s="27"/>
      <c r="F188" s="131"/>
      <c r="G188" s="316"/>
      <c r="H188" s="128"/>
      <c r="I188" s="130"/>
      <c r="J188" s="154"/>
    </row>
    <row r="189" spans="1:10" s="127" customFormat="1" ht="27" customHeight="1">
      <c r="A189" s="203"/>
      <c r="B189" s="27"/>
      <c r="C189" s="27"/>
      <c r="D189" s="27" t="s">
        <v>834</v>
      </c>
      <c r="E189" s="27"/>
      <c r="F189" s="131">
        <v>1020.3</v>
      </c>
      <c r="G189" s="316"/>
      <c r="H189" s="128"/>
      <c r="I189" s="130"/>
      <c r="J189" s="154"/>
    </row>
    <row r="190" spans="1:10" s="127" customFormat="1" ht="27" customHeight="1">
      <c r="A190" s="311">
        <v>84</v>
      </c>
      <c r="B190" s="24">
        <v>713</v>
      </c>
      <c r="C190" s="24" t="s">
        <v>825</v>
      </c>
      <c r="D190" s="24" t="s">
        <v>826</v>
      </c>
      <c r="E190" s="24" t="s">
        <v>18</v>
      </c>
      <c r="F190" s="25">
        <f>F196</f>
        <v>130</v>
      </c>
      <c r="G190" s="314"/>
      <c r="H190" s="26">
        <f>F190*G190</f>
        <v>0</v>
      </c>
      <c r="J190" s="129"/>
    </row>
    <row r="191" spans="1:10" s="127" customFormat="1" ht="13.5" customHeight="1">
      <c r="A191" s="203"/>
      <c r="B191" s="27"/>
      <c r="C191" s="27"/>
      <c r="D191" s="27" t="s">
        <v>296</v>
      </c>
      <c r="E191" s="27"/>
      <c r="F191" s="131"/>
      <c r="G191" s="316"/>
      <c r="H191" s="128"/>
      <c r="I191" s="130"/>
      <c r="J191" s="154"/>
    </row>
    <row r="192" spans="1:10" s="127" customFormat="1" ht="13.5" customHeight="1">
      <c r="A192" s="203"/>
      <c r="B192" s="27"/>
      <c r="C192" s="27"/>
      <c r="D192" s="27" t="s">
        <v>821</v>
      </c>
      <c r="E192" s="27"/>
      <c r="F192" s="131"/>
      <c r="G192" s="316"/>
      <c r="H192" s="128"/>
      <c r="I192" s="130"/>
      <c r="J192" s="154"/>
    </row>
    <row r="193" spans="1:10" s="127" customFormat="1" ht="13.5" customHeight="1">
      <c r="A193" s="203"/>
      <c r="B193" s="27"/>
      <c r="C193" s="27"/>
      <c r="D193" s="27" t="s">
        <v>827</v>
      </c>
      <c r="E193" s="27"/>
      <c r="F193" s="131"/>
      <c r="G193" s="316"/>
      <c r="H193" s="128"/>
      <c r="I193" s="130"/>
      <c r="J193" s="154"/>
    </row>
    <row r="194" spans="1:10" s="127" customFormat="1" ht="13.5" customHeight="1">
      <c r="A194" s="203"/>
      <c r="B194" s="27"/>
      <c r="C194" s="27"/>
      <c r="D194" s="27" t="s">
        <v>821</v>
      </c>
      <c r="E194" s="27"/>
      <c r="F194" s="131"/>
      <c r="G194" s="316"/>
      <c r="H194" s="128"/>
      <c r="I194" s="130"/>
      <c r="J194" s="154"/>
    </row>
    <row r="195" spans="1:10" s="127" customFormat="1" ht="27" customHeight="1">
      <c r="A195" s="203"/>
      <c r="B195" s="27"/>
      <c r="C195" s="27"/>
      <c r="D195" s="27" t="s">
        <v>823</v>
      </c>
      <c r="E195" s="27"/>
      <c r="F195" s="131"/>
      <c r="G195" s="316"/>
      <c r="H195" s="128"/>
      <c r="I195" s="130"/>
      <c r="J195" s="154"/>
    </row>
    <row r="196" spans="1:10" s="127" customFormat="1" ht="27" customHeight="1">
      <c r="A196" s="203"/>
      <c r="B196" s="27"/>
      <c r="C196" s="27"/>
      <c r="D196" s="27" t="s">
        <v>834</v>
      </c>
      <c r="E196" s="27"/>
      <c r="F196" s="131">
        <v>130</v>
      </c>
      <c r="G196" s="316"/>
      <c r="H196" s="128"/>
      <c r="I196" s="130"/>
      <c r="J196" s="154"/>
    </row>
    <row r="197" spans="1:10" s="127" customFormat="1" ht="13.5" customHeight="1">
      <c r="A197" s="311">
        <v>85</v>
      </c>
      <c r="B197" s="24">
        <v>713</v>
      </c>
      <c r="C197" s="24" t="s">
        <v>828</v>
      </c>
      <c r="D197" s="24" t="s">
        <v>829</v>
      </c>
      <c r="E197" s="24" t="s">
        <v>18</v>
      </c>
      <c r="F197" s="25">
        <f>F203</f>
        <v>47.4</v>
      </c>
      <c r="G197" s="314"/>
      <c r="H197" s="26">
        <f>F197*G197</f>
        <v>0</v>
      </c>
      <c r="J197" s="129"/>
    </row>
    <row r="198" spans="1:10" s="127" customFormat="1" ht="13.5" customHeight="1">
      <c r="A198" s="203"/>
      <c r="B198" s="27"/>
      <c r="C198" s="27"/>
      <c r="D198" s="27" t="s">
        <v>296</v>
      </c>
      <c r="E198" s="27"/>
      <c r="F198" s="131"/>
      <c r="G198" s="316"/>
      <c r="H198" s="128"/>
      <c r="I198" s="130"/>
      <c r="J198" s="154"/>
    </row>
    <row r="199" spans="1:10" s="127" customFormat="1" ht="27" customHeight="1">
      <c r="A199" s="203"/>
      <c r="B199" s="27"/>
      <c r="C199" s="27"/>
      <c r="D199" s="27" t="s">
        <v>833</v>
      </c>
      <c r="E199" s="27"/>
      <c r="F199" s="131"/>
      <c r="G199" s="316"/>
      <c r="H199" s="128"/>
      <c r="I199" s="130"/>
      <c r="J199" s="154"/>
    </row>
    <row r="200" spans="1:10" s="127" customFormat="1" ht="13.5" customHeight="1">
      <c r="A200" s="203"/>
      <c r="B200" s="27"/>
      <c r="C200" s="27"/>
      <c r="D200" s="27" t="s">
        <v>821</v>
      </c>
      <c r="E200" s="27"/>
      <c r="F200" s="131"/>
      <c r="G200" s="316"/>
      <c r="H200" s="128"/>
      <c r="I200" s="130"/>
      <c r="J200" s="154"/>
    </row>
    <row r="201" spans="1:10" s="127" customFormat="1" ht="27" customHeight="1">
      <c r="A201" s="203"/>
      <c r="B201" s="27"/>
      <c r="C201" s="27"/>
      <c r="D201" s="27" t="s">
        <v>830</v>
      </c>
      <c r="E201" s="27"/>
      <c r="F201" s="131"/>
      <c r="G201" s="316"/>
      <c r="H201" s="128"/>
      <c r="I201" s="130"/>
      <c r="J201" s="154"/>
    </row>
    <row r="202" spans="1:10" s="127" customFormat="1" ht="13.5" customHeight="1">
      <c r="A202" s="203"/>
      <c r="B202" s="27"/>
      <c r="C202" s="27"/>
      <c r="D202" s="27" t="s">
        <v>821</v>
      </c>
      <c r="E202" s="27"/>
      <c r="F202" s="131"/>
      <c r="G202" s="316"/>
      <c r="H202" s="128"/>
      <c r="I202" s="130"/>
      <c r="J202" s="154"/>
    </row>
    <row r="203" spans="1:10" s="127" customFormat="1" ht="27" customHeight="1">
      <c r="A203" s="203"/>
      <c r="B203" s="27"/>
      <c r="C203" s="27"/>
      <c r="D203" s="27" t="s">
        <v>834</v>
      </c>
      <c r="E203" s="27"/>
      <c r="F203" s="131">
        <v>47.4</v>
      </c>
      <c r="G203" s="316"/>
      <c r="H203" s="128"/>
      <c r="I203" s="130"/>
      <c r="J203" s="154"/>
    </row>
    <row r="204" spans="1:10" s="127" customFormat="1" ht="13.5" customHeight="1">
      <c r="A204" s="311">
        <v>86</v>
      </c>
      <c r="B204" s="24">
        <v>713</v>
      </c>
      <c r="C204" s="24" t="s">
        <v>831</v>
      </c>
      <c r="D204" s="24" t="s">
        <v>832</v>
      </c>
      <c r="E204" s="24" t="s">
        <v>18</v>
      </c>
      <c r="F204" s="25">
        <f>F210</f>
        <v>71.2</v>
      </c>
      <c r="G204" s="314"/>
      <c r="H204" s="26">
        <f>F204*G204</f>
        <v>0</v>
      </c>
      <c r="J204" s="129"/>
    </row>
    <row r="205" spans="1:10" s="127" customFormat="1" ht="13.5" customHeight="1">
      <c r="A205" s="203"/>
      <c r="B205" s="27"/>
      <c r="C205" s="27"/>
      <c r="D205" s="27" t="s">
        <v>296</v>
      </c>
      <c r="E205" s="27"/>
      <c r="F205" s="131"/>
      <c r="G205" s="316"/>
      <c r="H205" s="128"/>
      <c r="I205" s="130"/>
      <c r="J205" s="154"/>
    </row>
    <row r="206" spans="1:10" s="127" customFormat="1" ht="27" customHeight="1">
      <c r="A206" s="203"/>
      <c r="B206" s="27"/>
      <c r="C206" s="27"/>
      <c r="D206" s="27" t="s">
        <v>833</v>
      </c>
      <c r="E206" s="27"/>
      <c r="F206" s="131"/>
      <c r="G206" s="316"/>
      <c r="H206" s="128"/>
      <c r="I206" s="130"/>
      <c r="J206" s="154"/>
    </row>
    <row r="207" spans="1:10" s="127" customFormat="1" ht="13.5" customHeight="1">
      <c r="A207" s="203"/>
      <c r="B207" s="27"/>
      <c r="C207" s="27"/>
      <c r="D207" s="27" t="s">
        <v>821</v>
      </c>
      <c r="E207" s="27"/>
      <c r="F207" s="131"/>
      <c r="G207" s="316"/>
      <c r="H207" s="128"/>
      <c r="I207" s="130"/>
      <c r="J207" s="154"/>
    </row>
    <row r="208" spans="1:10" s="127" customFormat="1" ht="27" customHeight="1">
      <c r="A208" s="203"/>
      <c r="B208" s="27"/>
      <c r="C208" s="27"/>
      <c r="D208" s="27" t="s">
        <v>830</v>
      </c>
      <c r="E208" s="27"/>
      <c r="F208" s="131"/>
      <c r="G208" s="316"/>
      <c r="H208" s="128"/>
      <c r="I208" s="130"/>
      <c r="J208" s="154"/>
    </row>
    <row r="209" spans="1:10" s="127" customFormat="1" ht="13.5" customHeight="1">
      <c r="A209" s="203"/>
      <c r="B209" s="27"/>
      <c r="C209" s="27"/>
      <c r="D209" s="27" t="s">
        <v>821</v>
      </c>
      <c r="E209" s="27"/>
      <c r="F209" s="131"/>
      <c r="G209" s="316"/>
      <c r="H209" s="128"/>
      <c r="I209" s="130"/>
      <c r="J209" s="154"/>
    </row>
    <row r="210" spans="1:10" s="127" customFormat="1" ht="27" customHeight="1">
      <c r="A210" s="203"/>
      <c r="B210" s="27"/>
      <c r="C210" s="27"/>
      <c r="D210" s="27" t="s">
        <v>835</v>
      </c>
      <c r="E210" s="27"/>
      <c r="F210" s="131">
        <v>71.2</v>
      </c>
      <c r="G210" s="316"/>
      <c r="H210" s="128"/>
      <c r="I210" s="130"/>
      <c r="J210" s="154"/>
    </row>
    <row r="211" spans="1:10" s="127" customFormat="1" ht="13.5" customHeight="1">
      <c r="A211" s="311">
        <v>87</v>
      </c>
      <c r="B211" s="24">
        <v>713</v>
      </c>
      <c r="C211" s="24" t="s">
        <v>840</v>
      </c>
      <c r="D211" s="24" t="s">
        <v>836</v>
      </c>
      <c r="E211" s="24" t="s">
        <v>18</v>
      </c>
      <c r="F211" s="25">
        <f>F217</f>
        <v>4.2</v>
      </c>
      <c r="G211" s="314"/>
      <c r="H211" s="26">
        <f>F211*G211</f>
        <v>0</v>
      </c>
      <c r="J211" s="129"/>
    </row>
    <row r="212" spans="1:10" s="127" customFormat="1" ht="13.5" customHeight="1">
      <c r="A212" s="203"/>
      <c r="B212" s="27"/>
      <c r="C212" s="27"/>
      <c r="D212" s="27" t="s">
        <v>296</v>
      </c>
      <c r="E212" s="27"/>
      <c r="F212" s="131"/>
      <c r="G212" s="316"/>
      <c r="H212" s="128"/>
      <c r="I212" s="130"/>
      <c r="J212" s="154"/>
    </row>
    <row r="213" spans="1:10" s="127" customFormat="1" ht="13.5" customHeight="1">
      <c r="A213" s="203"/>
      <c r="B213" s="27"/>
      <c r="C213" s="27"/>
      <c r="D213" s="27" t="s">
        <v>821</v>
      </c>
      <c r="E213" s="27"/>
      <c r="F213" s="131"/>
      <c r="G213" s="316"/>
      <c r="H213" s="128"/>
      <c r="I213" s="130"/>
      <c r="J213" s="154"/>
    </row>
    <row r="214" spans="1:10" s="127" customFormat="1" ht="13.5" customHeight="1">
      <c r="A214" s="203"/>
      <c r="B214" s="27"/>
      <c r="C214" s="27"/>
      <c r="D214" s="27" t="s">
        <v>822</v>
      </c>
      <c r="E214" s="27"/>
      <c r="F214" s="131"/>
      <c r="G214" s="316"/>
      <c r="H214" s="128"/>
      <c r="I214" s="130"/>
      <c r="J214" s="154"/>
    </row>
    <row r="215" spans="1:10" s="127" customFormat="1" ht="13.5" customHeight="1">
      <c r="A215" s="203"/>
      <c r="B215" s="27"/>
      <c r="C215" s="27"/>
      <c r="D215" s="27" t="s">
        <v>821</v>
      </c>
      <c r="E215" s="27"/>
      <c r="F215" s="131"/>
      <c r="G215" s="316"/>
      <c r="H215" s="128"/>
      <c r="I215" s="130"/>
      <c r="J215" s="154"/>
    </row>
    <row r="216" spans="1:10" s="127" customFormat="1" ht="13.5" customHeight="1">
      <c r="A216" s="203"/>
      <c r="B216" s="27"/>
      <c r="C216" s="27"/>
      <c r="D216" s="27" t="s">
        <v>837</v>
      </c>
      <c r="E216" s="27"/>
      <c r="F216" s="131"/>
      <c r="G216" s="316"/>
      <c r="H216" s="128"/>
      <c r="I216" s="130"/>
      <c r="J216" s="154"/>
    </row>
    <row r="217" spans="1:10" s="127" customFormat="1" ht="27" customHeight="1">
      <c r="A217" s="203"/>
      <c r="B217" s="27"/>
      <c r="C217" s="27"/>
      <c r="D217" s="27" t="s">
        <v>834</v>
      </c>
      <c r="E217" s="27"/>
      <c r="F217" s="131">
        <v>4.2</v>
      </c>
      <c r="G217" s="316"/>
      <c r="H217" s="128"/>
      <c r="I217" s="130"/>
      <c r="J217" s="154"/>
    </row>
    <row r="218" spans="1:10" s="127" customFormat="1" ht="27" customHeight="1">
      <c r="A218" s="311">
        <v>88</v>
      </c>
      <c r="B218" s="24">
        <v>713</v>
      </c>
      <c r="C218" s="24" t="s">
        <v>841</v>
      </c>
      <c r="D218" s="24" t="s">
        <v>838</v>
      </c>
      <c r="E218" s="24" t="s">
        <v>18</v>
      </c>
      <c r="F218" s="25">
        <f>F224</f>
        <v>5.4</v>
      </c>
      <c r="G218" s="314"/>
      <c r="H218" s="26">
        <f>F218*G218</f>
        <v>0</v>
      </c>
      <c r="J218" s="129"/>
    </row>
    <row r="219" spans="1:10" s="127" customFormat="1" ht="13.5" customHeight="1">
      <c r="A219" s="203"/>
      <c r="B219" s="27"/>
      <c r="C219" s="27"/>
      <c r="D219" s="27" t="s">
        <v>296</v>
      </c>
      <c r="E219" s="27"/>
      <c r="F219" s="131"/>
      <c r="G219" s="316"/>
      <c r="H219" s="128"/>
      <c r="I219" s="130"/>
      <c r="J219" s="154"/>
    </row>
    <row r="220" spans="1:10" s="127" customFormat="1" ht="13.5" customHeight="1">
      <c r="A220" s="203"/>
      <c r="B220" s="27"/>
      <c r="C220" s="27"/>
      <c r="D220" s="27" t="s">
        <v>821</v>
      </c>
      <c r="E220" s="27"/>
      <c r="F220" s="131"/>
      <c r="G220" s="316"/>
      <c r="H220" s="128"/>
      <c r="I220" s="130"/>
      <c r="J220" s="154"/>
    </row>
    <row r="221" spans="1:10" s="127" customFormat="1" ht="13.5" customHeight="1">
      <c r="A221" s="203"/>
      <c r="B221" s="27"/>
      <c r="C221" s="27"/>
      <c r="D221" s="27" t="s">
        <v>827</v>
      </c>
      <c r="E221" s="27"/>
      <c r="F221" s="131"/>
      <c r="G221" s="316"/>
      <c r="H221" s="128"/>
      <c r="I221" s="130"/>
      <c r="J221" s="154"/>
    </row>
    <row r="222" spans="1:10" s="127" customFormat="1" ht="13.5" customHeight="1">
      <c r="A222" s="203"/>
      <c r="B222" s="27"/>
      <c r="C222" s="27"/>
      <c r="D222" s="27" t="s">
        <v>821</v>
      </c>
      <c r="E222" s="27"/>
      <c r="F222" s="131"/>
      <c r="G222" s="316"/>
      <c r="H222" s="128"/>
      <c r="I222" s="130"/>
      <c r="J222" s="154"/>
    </row>
    <row r="223" spans="1:10" s="127" customFormat="1" ht="13.5" customHeight="1">
      <c r="A223" s="203"/>
      <c r="B223" s="27"/>
      <c r="C223" s="27"/>
      <c r="D223" s="27" t="s">
        <v>837</v>
      </c>
      <c r="E223" s="27"/>
      <c r="F223" s="131"/>
      <c r="G223" s="316"/>
      <c r="H223" s="128"/>
      <c r="I223" s="130"/>
      <c r="J223" s="154"/>
    </row>
    <row r="224" spans="1:10" s="127" customFormat="1" ht="27" customHeight="1">
      <c r="A224" s="203"/>
      <c r="B224" s="27"/>
      <c r="C224" s="27"/>
      <c r="D224" s="27" t="s">
        <v>834</v>
      </c>
      <c r="E224" s="27"/>
      <c r="F224" s="131">
        <v>5.4</v>
      </c>
      <c r="G224" s="316"/>
      <c r="H224" s="128"/>
      <c r="I224" s="130"/>
      <c r="J224" s="154"/>
    </row>
    <row r="225" spans="1:10" s="127" customFormat="1" ht="27" customHeight="1">
      <c r="A225" s="311">
        <v>89</v>
      </c>
      <c r="B225" s="24">
        <v>713</v>
      </c>
      <c r="C225" s="24">
        <v>713141131</v>
      </c>
      <c r="D225" s="24" t="s">
        <v>839</v>
      </c>
      <c r="E225" s="24" t="s">
        <v>18</v>
      </c>
      <c r="F225" s="25">
        <f>F226</f>
        <v>65.9</v>
      </c>
      <c r="G225" s="314"/>
      <c r="H225" s="26">
        <f>F225*G225</f>
        <v>0</v>
      </c>
      <c r="J225" s="129"/>
    </row>
    <row r="226" spans="1:10" s="127" customFormat="1" ht="13.5" customHeight="1">
      <c r="A226" s="203"/>
      <c r="B226" s="27"/>
      <c r="C226" s="27"/>
      <c r="D226" s="27" t="s">
        <v>846</v>
      </c>
      <c r="E226" s="27"/>
      <c r="F226" s="131">
        <f>SUM(F227:F230)</f>
        <v>65.9</v>
      </c>
      <c r="G226" s="316"/>
      <c r="H226" s="128"/>
      <c r="I226" s="130"/>
      <c r="J226" s="154"/>
    </row>
    <row r="227" spans="1:10" s="137" customFormat="1" ht="13.5" customHeight="1">
      <c r="A227" s="312">
        <v>90</v>
      </c>
      <c r="B227" s="134">
        <v>283</v>
      </c>
      <c r="C227" s="134">
        <v>28376415</v>
      </c>
      <c r="D227" s="134" t="s">
        <v>844</v>
      </c>
      <c r="E227" s="134" t="s">
        <v>18</v>
      </c>
      <c r="F227" s="135">
        <v>48.9</v>
      </c>
      <c r="G227" s="319"/>
      <c r="H227" s="136">
        <f>F227*G227</f>
        <v>0</v>
      </c>
      <c r="J227" s="153"/>
    </row>
    <row r="228" spans="1:10" s="137" customFormat="1" ht="13.5" customHeight="1">
      <c r="A228" s="312">
        <v>91</v>
      </c>
      <c r="B228" s="134">
        <v>283</v>
      </c>
      <c r="C228" s="134">
        <v>28376417</v>
      </c>
      <c r="D228" s="134" t="s">
        <v>845</v>
      </c>
      <c r="E228" s="134" t="s">
        <v>18</v>
      </c>
      <c r="F228" s="135">
        <v>7</v>
      </c>
      <c r="G228" s="319"/>
      <c r="H228" s="136">
        <f>F228*G228</f>
        <v>0</v>
      </c>
      <c r="J228" s="153"/>
    </row>
    <row r="229" spans="1:10" s="137" customFormat="1" ht="13.5" customHeight="1">
      <c r="A229" s="312">
        <v>92</v>
      </c>
      <c r="B229" s="134">
        <v>283</v>
      </c>
      <c r="C229" s="134">
        <v>28376422</v>
      </c>
      <c r="D229" s="134" t="s">
        <v>842</v>
      </c>
      <c r="E229" s="134" t="s">
        <v>18</v>
      </c>
      <c r="F229" s="135">
        <v>5</v>
      </c>
      <c r="G229" s="319"/>
      <c r="H229" s="136">
        <f>F229*G229</f>
        <v>0</v>
      </c>
      <c r="J229" s="153"/>
    </row>
    <row r="230" spans="1:10" s="137" customFormat="1" ht="13.5" customHeight="1">
      <c r="A230" s="312">
        <v>93</v>
      </c>
      <c r="B230" s="134">
        <v>283</v>
      </c>
      <c r="C230" s="134">
        <v>28376423</v>
      </c>
      <c r="D230" s="134" t="s">
        <v>843</v>
      </c>
      <c r="E230" s="134" t="s">
        <v>18</v>
      </c>
      <c r="F230" s="135">
        <v>5</v>
      </c>
      <c r="G230" s="319"/>
      <c r="H230" s="136">
        <f>F230*G230</f>
        <v>0</v>
      </c>
      <c r="J230" s="153"/>
    </row>
    <row r="231" spans="1:10" s="127" customFormat="1" ht="13.5" customHeight="1">
      <c r="A231" s="201">
        <v>94</v>
      </c>
      <c r="B231" s="24">
        <v>713</v>
      </c>
      <c r="C231" s="24">
        <v>713311111</v>
      </c>
      <c r="D231" s="24" t="s">
        <v>383</v>
      </c>
      <c r="E231" s="24" t="s">
        <v>18</v>
      </c>
      <c r="F231" s="25">
        <f>F232</f>
        <v>1.8</v>
      </c>
      <c r="G231" s="314"/>
      <c r="H231" s="26">
        <f>F231*G231</f>
        <v>0</v>
      </c>
      <c r="J231" s="129"/>
    </row>
    <row r="232" spans="1:10" s="127" customFormat="1" ht="13.5" customHeight="1">
      <c r="A232" s="203"/>
      <c r="B232" s="27"/>
      <c r="C232" s="27"/>
      <c r="D232" s="27" t="s">
        <v>384</v>
      </c>
      <c r="E232" s="27"/>
      <c r="F232" s="131">
        <v>1.8</v>
      </c>
      <c r="G232" s="316"/>
      <c r="H232" s="128"/>
      <c r="I232" s="130"/>
      <c r="J232" s="154"/>
    </row>
    <row r="233" spans="1:10" s="137" customFormat="1" ht="13.5" customHeight="1">
      <c r="A233" s="202">
        <v>95</v>
      </c>
      <c r="B233" s="134">
        <v>631</v>
      </c>
      <c r="C233" s="134">
        <v>63150982</v>
      </c>
      <c r="D233" s="134" t="s">
        <v>385</v>
      </c>
      <c r="E233" s="134" t="s">
        <v>18</v>
      </c>
      <c r="F233" s="135">
        <f>F231</f>
        <v>1.8</v>
      </c>
      <c r="G233" s="319"/>
      <c r="H233" s="136">
        <f>F233*G233</f>
        <v>0</v>
      </c>
      <c r="J233" s="153"/>
    </row>
    <row r="234" spans="1:10" s="127" customFormat="1" ht="13.5" customHeight="1">
      <c r="A234" s="201">
        <v>96</v>
      </c>
      <c r="B234" s="24">
        <v>998</v>
      </c>
      <c r="C234" s="24">
        <v>998713202</v>
      </c>
      <c r="D234" s="24" t="s">
        <v>386</v>
      </c>
      <c r="E234" s="24" t="s">
        <v>26</v>
      </c>
      <c r="F234" s="25">
        <v>1.95</v>
      </c>
      <c r="G234" s="314"/>
      <c r="H234" s="26">
        <f>F234*G234</f>
        <v>0</v>
      </c>
      <c r="J234" s="129"/>
    </row>
    <row r="235" spans="1:10" s="127" customFormat="1" ht="13.5" customHeight="1">
      <c r="A235" s="201">
        <v>97</v>
      </c>
      <c r="B235" s="24">
        <v>713</v>
      </c>
      <c r="C235" s="24" t="s">
        <v>387</v>
      </c>
      <c r="D235" s="24" t="s">
        <v>388</v>
      </c>
      <c r="E235" s="24" t="s">
        <v>31</v>
      </c>
      <c r="F235" s="25">
        <v>1</v>
      </c>
      <c r="G235" s="314"/>
      <c r="H235" s="26">
        <f>F235*G235</f>
        <v>0</v>
      </c>
      <c r="J235" s="129"/>
    </row>
    <row r="236" spans="1:10" s="127" customFormat="1" ht="27" customHeight="1">
      <c r="A236" s="203"/>
      <c r="B236" s="27"/>
      <c r="C236" s="27"/>
      <c r="D236" s="27" t="s">
        <v>364</v>
      </c>
      <c r="E236" s="27"/>
      <c r="F236" s="131">
        <v>1</v>
      </c>
      <c r="G236" s="316"/>
      <c r="H236" s="128"/>
      <c r="I236" s="130"/>
      <c r="J236" s="154"/>
    </row>
    <row r="237" spans="1:8" ht="15" customHeight="1">
      <c r="A237" s="200"/>
      <c r="B237" s="13"/>
      <c r="C237" s="13">
        <v>721</v>
      </c>
      <c r="D237" s="13" t="s">
        <v>195</v>
      </c>
      <c r="E237" s="13"/>
      <c r="F237" s="14"/>
      <c r="G237" s="315"/>
      <c r="H237" s="15">
        <f>SUM(H238:H244)</f>
        <v>0</v>
      </c>
    </row>
    <row r="238" spans="1:10" s="127" customFormat="1" ht="13.5" customHeight="1">
      <c r="A238" s="201">
        <v>98</v>
      </c>
      <c r="B238" s="24">
        <v>721</v>
      </c>
      <c r="C238" s="24">
        <v>721241102</v>
      </c>
      <c r="D238" s="24" t="s">
        <v>156</v>
      </c>
      <c r="E238" s="24" t="s">
        <v>31</v>
      </c>
      <c r="F238" s="25">
        <f>F239</f>
        <v>6</v>
      </c>
      <c r="G238" s="314"/>
      <c r="H238" s="26">
        <f>F238*G238</f>
        <v>0</v>
      </c>
      <c r="J238" s="129"/>
    </row>
    <row r="239" spans="1:10" s="127" customFormat="1" ht="13.5" customHeight="1">
      <c r="A239" s="203"/>
      <c r="B239" s="27"/>
      <c r="C239" s="27"/>
      <c r="D239" s="27" t="s">
        <v>157</v>
      </c>
      <c r="E239" s="27"/>
      <c r="F239" s="131">
        <v>6</v>
      </c>
      <c r="G239" s="316"/>
      <c r="H239" s="128"/>
      <c r="I239" s="130"/>
      <c r="J239" s="154"/>
    </row>
    <row r="240" spans="1:10" s="127" customFormat="1" ht="13.5" customHeight="1">
      <c r="A240" s="201">
        <v>99</v>
      </c>
      <c r="B240" s="24">
        <v>721</v>
      </c>
      <c r="C240" s="24">
        <v>721140916</v>
      </c>
      <c r="D240" s="24" t="s">
        <v>158</v>
      </c>
      <c r="E240" s="24" t="s">
        <v>31</v>
      </c>
      <c r="F240" s="25">
        <f>F241</f>
        <v>6</v>
      </c>
      <c r="G240" s="314"/>
      <c r="H240" s="26">
        <f>F240*G240</f>
        <v>0</v>
      </c>
      <c r="J240" s="129"/>
    </row>
    <row r="241" spans="1:10" s="127" customFormat="1" ht="13.5" customHeight="1">
      <c r="A241" s="203"/>
      <c r="B241" s="27"/>
      <c r="C241" s="27"/>
      <c r="D241" s="27" t="s">
        <v>159</v>
      </c>
      <c r="E241" s="27"/>
      <c r="F241" s="131">
        <v>6</v>
      </c>
      <c r="G241" s="316"/>
      <c r="H241" s="128"/>
      <c r="I241" s="130"/>
      <c r="J241" s="154"/>
    </row>
    <row r="242" spans="1:10" s="127" customFormat="1" ht="13.5" customHeight="1">
      <c r="A242" s="201">
        <v>100</v>
      </c>
      <c r="B242" s="24">
        <v>721</v>
      </c>
      <c r="C242" s="24">
        <v>998721202</v>
      </c>
      <c r="D242" s="24" t="s">
        <v>434</v>
      </c>
      <c r="E242" s="24" t="s">
        <v>26</v>
      </c>
      <c r="F242" s="25">
        <v>1.77</v>
      </c>
      <c r="G242" s="314"/>
      <c r="H242" s="26">
        <f>F242*G242</f>
        <v>0</v>
      </c>
      <c r="J242" s="129"/>
    </row>
    <row r="243" spans="1:10" s="127" customFormat="1" ht="13.5" customHeight="1">
      <c r="A243" s="201">
        <v>101</v>
      </c>
      <c r="B243" s="24">
        <v>721</v>
      </c>
      <c r="C243" s="24" t="s">
        <v>435</v>
      </c>
      <c r="D243" s="24" t="s">
        <v>436</v>
      </c>
      <c r="E243" s="24" t="s">
        <v>31</v>
      </c>
      <c r="F243" s="25">
        <v>1</v>
      </c>
      <c r="G243" s="314"/>
      <c r="H243" s="26">
        <f>F243*G243</f>
        <v>0</v>
      </c>
      <c r="J243" s="129"/>
    </row>
    <row r="244" spans="1:10" s="127" customFormat="1" ht="27" customHeight="1">
      <c r="A244" s="203"/>
      <c r="B244" s="27"/>
      <c r="C244" s="27"/>
      <c r="D244" s="27" t="s">
        <v>364</v>
      </c>
      <c r="E244" s="27"/>
      <c r="F244" s="131">
        <v>1</v>
      </c>
      <c r="G244" s="316"/>
      <c r="H244" s="128"/>
      <c r="I244" s="130"/>
      <c r="J244" s="154"/>
    </row>
    <row r="245" spans="1:8" ht="15" customHeight="1">
      <c r="A245" s="200"/>
      <c r="B245" s="13"/>
      <c r="C245" s="13">
        <v>761</v>
      </c>
      <c r="D245" s="13" t="s">
        <v>270</v>
      </c>
      <c r="E245" s="13"/>
      <c r="F245" s="14"/>
      <c r="G245" s="315"/>
      <c r="H245" s="15">
        <f>SUM(H246:H250)</f>
        <v>0</v>
      </c>
    </row>
    <row r="246" spans="1:10" s="127" customFormat="1" ht="13.5" customHeight="1">
      <c r="A246" s="201">
        <v>102</v>
      </c>
      <c r="B246" s="24">
        <v>761</v>
      </c>
      <c r="C246" s="24" t="s">
        <v>428</v>
      </c>
      <c r="D246" s="24" t="s">
        <v>429</v>
      </c>
      <c r="E246" s="24" t="s">
        <v>31</v>
      </c>
      <c r="F246" s="25">
        <f>F247</f>
        <v>1</v>
      </c>
      <c r="G246" s="314"/>
      <c r="H246" s="26">
        <f>F246*G246</f>
        <v>0</v>
      </c>
      <c r="J246" s="129"/>
    </row>
    <row r="247" spans="1:10" s="127" customFormat="1" ht="27" customHeight="1">
      <c r="A247" s="203"/>
      <c r="B247" s="27"/>
      <c r="C247" s="27"/>
      <c r="D247" s="27" t="s">
        <v>430</v>
      </c>
      <c r="E247" s="27"/>
      <c r="F247" s="131">
        <v>1</v>
      </c>
      <c r="G247" s="316"/>
      <c r="H247" s="128"/>
      <c r="I247" s="130"/>
      <c r="J247" s="154"/>
    </row>
    <row r="248" spans="1:10" s="127" customFormat="1" ht="13.5" customHeight="1">
      <c r="A248" s="201">
        <v>103</v>
      </c>
      <c r="B248" s="24">
        <v>998</v>
      </c>
      <c r="C248" s="24">
        <v>998761202</v>
      </c>
      <c r="D248" s="24" t="s">
        <v>370</v>
      </c>
      <c r="E248" s="24" t="s">
        <v>26</v>
      </c>
      <c r="F248" s="25">
        <v>3.96</v>
      </c>
      <c r="G248" s="314"/>
      <c r="H248" s="26">
        <f>F248*G248</f>
        <v>0</v>
      </c>
      <c r="J248" s="129"/>
    </row>
    <row r="249" spans="1:10" s="127" customFormat="1" ht="13.5" customHeight="1">
      <c r="A249" s="201">
        <v>104</v>
      </c>
      <c r="B249" s="24">
        <v>761</v>
      </c>
      <c r="C249" s="24" t="s">
        <v>378</v>
      </c>
      <c r="D249" s="24" t="s">
        <v>379</v>
      </c>
      <c r="E249" s="24" t="s">
        <v>31</v>
      </c>
      <c r="F249" s="25">
        <v>1</v>
      </c>
      <c r="G249" s="314"/>
      <c r="H249" s="26">
        <f>F249*G249</f>
        <v>0</v>
      </c>
      <c r="J249" s="129"/>
    </row>
    <row r="250" spans="1:10" s="127" customFormat="1" ht="27" customHeight="1">
      <c r="A250" s="203"/>
      <c r="B250" s="27"/>
      <c r="C250" s="27"/>
      <c r="D250" s="27" t="s">
        <v>364</v>
      </c>
      <c r="E250" s="27"/>
      <c r="F250" s="131">
        <v>1</v>
      </c>
      <c r="G250" s="316"/>
      <c r="H250" s="128"/>
      <c r="I250" s="130"/>
      <c r="J250" s="154"/>
    </row>
    <row r="251" spans="1:8" ht="15" customHeight="1">
      <c r="A251" s="200"/>
      <c r="B251" s="13"/>
      <c r="C251" s="13">
        <v>762</v>
      </c>
      <c r="D251" s="13" t="s">
        <v>373</v>
      </c>
      <c r="E251" s="13"/>
      <c r="F251" s="14"/>
      <c r="G251" s="315"/>
      <c r="H251" s="15">
        <f>SUM(H252:H257)</f>
        <v>0</v>
      </c>
    </row>
    <row r="252" spans="1:10" s="127" customFormat="1" ht="13.5" customHeight="1">
      <c r="A252" s="201">
        <v>105</v>
      </c>
      <c r="B252" s="24">
        <v>762</v>
      </c>
      <c r="C252" s="24" t="s">
        <v>374</v>
      </c>
      <c r="D252" s="24" t="s">
        <v>375</v>
      </c>
      <c r="E252" s="24" t="s">
        <v>31</v>
      </c>
      <c r="F252" s="25">
        <f>F253</f>
        <v>1</v>
      </c>
      <c r="G252" s="314"/>
      <c r="H252" s="26">
        <f>F252*G252</f>
        <v>0</v>
      </c>
      <c r="J252" s="129"/>
    </row>
    <row r="253" spans="1:10" s="127" customFormat="1" ht="13.5" customHeight="1">
      <c r="A253" s="203"/>
      <c r="B253" s="27"/>
      <c r="C253" s="27"/>
      <c r="D253" s="27" t="s">
        <v>376</v>
      </c>
      <c r="E253" s="27"/>
      <c r="F253" s="131">
        <v>1</v>
      </c>
      <c r="G253" s="316"/>
      <c r="H253" s="128"/>
      <c r="I253" s="130"/>
      <c r="J253" s="154"/>
    </row>
    <row r="254" spans="1:10" s="127" customFormat="1" ht="13.5" customHeight="1">
      <c r="A254" s="203"/>
      <c r="B254" s="27"/>
      <c r="C254" s="27"/>
      <c r="D254" s="27" t="s">
        <v>377</v>
      </c>
      <c r="E254" s="27"/>
      <c r="F254" s="131"/>
      <c r="G254" s="316"/>
      <c r="H254" s="128"/>
      <c r="I254" s="130"/>
      <c r="J254" s="154"/>
    </row>
    <row r="255" spans="1:10" s="127" customFormat="1" ht="13.5" customHeight="1">
      <c r="A255" s="201">
        <v>106</v>
      </c>
      <c r="B255" s="24">
        <v>998</v>
      </c>
      <c r="C255" s="24">
        <v>998762202</v>
      </c>
      <c r="D255" s="24" t="s">
        <v>380</v>
      </c>
      <c r="E255" s="24" t="s">
        <v>26</v>
      </c>
      <c r="F255" s="25">
        <v>5.58</v>
      </c>
      <c r="G255" s="314"/>
      <c r="H255" s="26">
        <f>F255*G255</f>
        <v>0</v>
      </c>
      <c r="J255" s="129"/>
    </row>
    <row r="256" spans="1:10" s="127" customFormat="1" ht="13.5" customHeight="1">
      <c r="A256" s="201">
        <v>107</v>
      </c>
      <c r="B256" s="24">
        <v>762</v>
      </c>
      <c r="C256" s="24" t="s">
        <v>381</v>
      </c>
      <c r="D256" s="24" t="s">
        <v>382</v>
      </c>
      <c r="E256" s="24" t="s">
        <v>31</v>
      </c>
      <c r="F256" s="25">
        <v>1</v>
      </c>
      <c r="G256" s="314"/>
      <c r="H256" s="26">
        <f>F256*G256</f>
        <v>0</v>
      </c>
      <c r="J256" s="129"/>
    </row>
    <row r="257" spans="1:10" s="127" customFormat="1" ht="27" customHeight="1">
      <c r="A257" s="203"/>
      <c r="B257" s="27"/>
      <c r="C257" s="27"/>
      <c r="D257" s="27" t="s">
        <v>364</v>
      </c>
      <c r="E257" s="27"/>
      <c r="F257" s="131">
        <v>1</v>
      </c>
      <c r="G257" s="316"/>
      <c r="H257" s="128"/>
      <c r="I257" s="130"/>
      <c r="J257" s="154"/>
    </row>
    <row r="258" spans="1:8" ht="15" customHeight="1">
      <c r="A258" s="200"/>
      <c r="B258" s="13"/>
      <c r="C258" s="13">
        <v>764</v>
      </c>
      <c r="D258" s="13" t="s">
        <v>119</v>
      </c>
      <c r="E258" s="13"/>
      <c r="F258" s="14"/>
      <c r="G258" s="315"/>
      <c r="H258" s="15">
        <f>SUM(H259:H309)</f>
        <v>0</v>
      </c>
    </row>
    <row r="259" spans="1:10" s="127" customFormat="1" ht="13.5" customHeight="1">
      <c r="A259" s="201">
        <v>108</v>
      </c>
      <c r="B259" s="24">
        <v>764</v>
      </c>
      <c r="C259" s="24">
        <v>764004863</v>
      </c>
      <c r="D259" s="24" t="s">
        <v>120</v>
      </c>
      <c r="E259" s="24" t="s">
        <v>111</v>
      </c>
      <c r="F259" s="25">
        <f>F260</f>
        <v>88.5</v>
      </c>
      <c r="G259" s="314"/>
      <c r="H259" s="26">
        <f>F259*G259</f>
        <v>0</v>
      </c>
      <c r="J259" s="129"/>
    </row>
    <row r="260" spans="1:10" s="127" customFormat="1" ht="13.5" customHeight="1">
      <c r="A260" s="203"/>
      <c r="B260" s="27"/>
      <c r="C260" s="27"/>
      <c r="D260" s="27" t="s">
        <v>131</v>
      </c>
      <c r="E260" s="27"/>
      <c r="F260" s="131">
        <v>88.5</v>
      </c>
      <c r="G260" s="316"/>
      <c r="H260" s="128"/>
      <c r="I260" s="130"/>
      <c r="J260" s="154"/>
    </row>
    <row r="261" spans="1:10" s="137" customFormat="1" ht="13.5" customHeight="1">
      <c r="A261" s="202">
        <v>109</v>
      </c>
      <c r="B261" s="134">
        <v>764</v>
      </c>
      <c r="C261" s="134">
        <v>55344204</v>
      </c>
      <c r="D261" s="134" t="s">
        <v>123</v>
      </c>
      <c r="E261" s="134" t="s">
        <v>111</v>
      </c>
      <c r="F261" s="135">
        <v>15</v>
      </c>
      <c r="G261" s="319"/>
      <c r="H261" s="136">
        <f>F261*G261</f>
        <v>0</v>
      </c>
      <c r="J261" s="153"/>
    </row>
    <row r="262" spans="1:10" s="137" customFormat="1" ht="13.5" customHeight="1">
      <c r="A262" s="202">
        <v>110</v>
      </c>
      <c r="B262" s="134">
        <v>764</v>
      </c>
      <c r="C262" s="134">
        <v>55344331</v>
      </c>
      <c r="D262" s="134" t="s">
        <v>124</v>
      </c>
      <c r="E262" s="134" t="s">
        <v>31</v>
      </c>
      <c r="F262" s="135">
        <v>20</v>
      </c>
      <c r="G262" s="319"/>
      <c r="H262" s="136">
        <f>F262*G262</f>
        <v>0</v>
      </c>
      <c r="J262" s="153"/>
    </row>
    <row r="263" spans="1:10" s="127" customFormat="1" ht="13.5" customHeight="1">
      <c r="A263" s="201">
        <v>111</v>
      </c>
      <c r="B263" s="24">
        <v>764</v>
      </c>
      <c r="C263" s="24">
        <v>764011621</v>
      </c>
      <c r="D263" s="24" t="s">
        <v>147</v>
      </c>
      <c r="E263" s="24" t="s">
        <v>111</v>
      </c>
      <c r="F263" s="25">
        <f>F264</f>
        <v>4.5</v>
      </c>
      <c r="G263" s="314"/>
      <c r="H263" s="26">
        <f>F263*G263</f>
        <v>0</v>
      </c>
      <c r="J263" s="129"/>
    </row>
    <row r="264" spans="1:10" s="127" customFormat="1" ht="13.5" customHeight="1">
      <c r="A264" s="203"/>
      <c r="B264" s="27"/>
      <c r="C264" s="27"/>
      <c r="D264" s="27" t="s">
        <v>148</v>
      </c>
      <c r="E264" s="27"/>
      <c r="F264" s="131">
        <v>4.5</v>
      </c>
      <c r="G264" s="316"/>
      <c r="H264" s="128"/>
      <c r="I264" s="130"/>
      <c r="J264" s="154"/>
    </row>
    <row r="265" spans="1:10" s="127" customFormat="1" ht="13.5" customHeight="1">
      <c r="A265" s="203"/>
      <c r="B265" s="27"/>
      <c r="C265" s="27"/>
      <c r="D265" s="27" t="s">
        <v>107</v>
      </c>
      <c r="E265" s="27"/>
      <c r="F265" s="131"/>
      <c r="G265" s="316"/>
      <c r="H265" s="128"/>
      <c r="I265" s="130"/>
      <c r="J265" s="154"/>
    </row>
    <row r="266" spans="1:10" s="127" customFormat="1" ht="13.5" customHeight="1">
      <c r="A266" s="201">
        <v>112</v>
      </c>
      <c r="B266" s="24">
        <v>764</v>
      </c>
      <c r="C266" s="24">
        <v>764206105</v>
      </c>
      <c r="D266" s="24" t="s">
        <v>125</v>
      </c>
      <c r="E266" s="24" t="s">
        <v>111</v>
      </c>
      <c r="F266" s="25">
        <f>F267</f>
        <v>223.6</v>
      </c>
      <c r="G266" s="314"/>
      <c r="H266" s="26">
        <f>F266*G266</f>
        <v>0</v>
      </c>
      <c r="J266" s="129"/>
    </row>
    <row r="267" spans="1:10" s="127" customFormat="1" ht="13.5" customHeight="1">
      <c r="A267" s="203"/>
      <c r="B267" s="27"/>
      <c r="C267" s="27"/>
      <c r="D267" s="27" t="s">
        <v>630</v>
      </c>
      <c r="E267" s="27"/>
      <c r="F267" s="131">
        <f>92*1.5+14*2.25+1.8+19+2*0.6+10*2.7+2*1.7+1.7</f>
        <v>223.6</v>
      </c>
      <c r="G267" s="316"/>
      <c r="H267" s="128"/>
      <c r="I267" s="130"/>
      <c r="J267" s="154"/>
    </row>
    <row r="268" spans="1:10" s="127" customFormat="1" ht="13.5" customHeight="1">
      <c r="A268" s="201">
        <v>113</v>
      </c>
      <c r="B268" s="24">
        <v>764</v>
      </c>
      <c r="C268" s="24">
        <v>764208107</v>
      </c>
      <c r="D268" s="24" t="s">
        <v>133</v>
      </c>
      <c r="E268" s="24" t="s">
        <v>111</v>
      </c>
      <c r="F268" s="25">
        <f>F269</f>
        <v>67.2</v>
      </c>
      <c r="G268" s="314"/>
      <c r="H268" s="26">
        <f>F268*G268</f>
        <v>0</v>
      </c>
      <c r="J268" s="129"/>
    </row>
    <row r="269" spans="1:10" s="127" customFormat="1" ht="27" customHeight="1">
      <c r="A269" s="203"/>
      <c r="B269" s="27"/>
      <c r="C269" s="27"/>
      <c r="D269" s="27" t="s">
        <v>134</v>
      </c>
      <c r="E269" s="27"/>
      <c r="F269" s="131">
        <v>67.2</v>
      </c>
      <c r="G269" s="316"/>
      <c r="H269" s="128"/>
      <c r="I269" s="130"/>
      <c r="J269" s="154"/>
    </row>
    <row r="270" spans="1:10" s="127" customFormat="1" ht="13.5" customHeight="1">
      <c r="A270" s="203"/>
      <c r="B270" s="27"/>
      <c r="C270" s="27"/>
      <c r="D270" s="27" t="s">
        <v>107</v>
      </c>
      <c r="E270" s="27"/>
      <c r="F270" s="131"/>
      <c r="G270" s="316"/>
      <c r="H270" s="128"/>
      <c r="I270" s="130"/>
      <c r="J270" s="154"/>
    </row>
    <row r="271" spans="1:10" s="137" customFormat="1" ht="13.5" customHeight="1">
      <c r="A271" s="202">
        <v>114</v>
      </c>
      <c r="B271" s="134">
        <v>764</v>
      </c>
      <c r="C271" s="134">
        <v>13814185</v>
      </c>
      <c r="D271" s="134" t="s">
        <v>135</v>
      </c>
      <c r="E271" s="134" t="s">
        <v>19</v>
      </c>
      <c r="F271" s="135">
        <v>0.2</v>
      </c>
      <c r="G271" s="319"/>
      <c r="H271" s="136">
        <f>F271*G271</f>
        <v>0</v>
      </c>
      <c r="J271" s="153"/>
    </row>
    <row r="272" spans="1:10" s="127" customFormat="1" ht="13.5" customHeight="1">
      <c r="A272" s="201">
        <v>115</v>
      </c>
      <c r="B272" s="24">
        <v>764</v>
      </c>
      <c r="C272" s="24">
        <v>764216600</v>
      </c>
      <c r="D272" s="24" t="s">
        <v>154</v>
      </c>
      <c r="E272" s="24" t="s">
        <v>111</v>
      </c>
      <c r="F272" s="25">
        <f>F273</f>
        <v>8.8</v>
      </c>
      <c r="G272" s="314"/>
      <c r="H272" s="26">
        <f>F272*G272</f>
        <v>0</v>
      </c>
      <c r="J272" s="129"/>
    </row>
    <row r="273" spans="1:10" s="127" customFormat="1" ht="27" customHeight="1">
      <c r="A273" s="203"/>
      <c r="B273" s="27"/>
      <c r="C273" s="27"/>
      <c r="D273" s="27" t="s">
        <v>153</v>
      </c>
      <c r="E273" s="27"/>
      <c r="F273" s="131">
        <v>8.8</v>
      </c>
      <c r="G273" s="316"/>
      <c r="H273" s="128"/>
      <c r="I273" s="130"/>
      <c r="J273" s="154"/>
    </row>
    <row r="274" spans="1:10" s="127" customFormat="1" ht="13.5" customHeight="1">
      <c r="A274" s="203"/>
      <c r="B274" s="27"/>
      <c r="C274" s="27"/>
      <c r="D274" s="27" t="s">
        <v>107</v>
      </c>
      <c r="E274" s="27"/>
      <c r="F274" s="131"/>
      <c r="G274" s="316"/>
      <c r="H274" s="128"/>
      <c r="I274" s="130"/>
      <c r="J274" s="154"/>
    </row>
    <row r="275" spans="1:10" s="127" customFormat="1" ht="13.5" customHeight="1">
      <c r="A275" s="201">
        <v>116</v>
      </c>
      <c r="B275" s="24">
        <v>764</v>
      </c>
      <c r="C275" s="24">
        <v>764216604</v>
      </c>
      <c r="D275" s="24" t="s">
        <v>126</v>
      </c>
      <c r="E275" s="24" t="s">
        <v>111</v>
      </c>
      <c r="F275" s="25">
        <f>F276</f>
        <v>192.2</v>
      </c>
      <c r="G275" s="314"/>
      <c r="H275" s="26">
        <f>F275*G275</f>
        <v>0</v>
      </c>
      <c r="J275" s="129"/>
    </row>
    <row r="276" spans="1:10" s="127" customFormat="1" ht="27" customHeight="1">
      <c r="A276" s="203"/>
      <c r="B276" s="27"/>
      <c r="C276" s="27"/>
      <c r="D276" s="27" t="s">
        <v>629</v>
      </c>
      <c r="E276" s="27"/>
      <c r="F276" s="131">
        <v>192.2</v>
      </c>
      <c r="G276" s="316"/>
      <c r="H276" s="128"/>
      <c r="I276" s="130"/>
      <c r="J276" s="154"/>
    </row>
    <row r="277" spans="1:10" s="127" customFormat="1" ht="13.5" customHeight="1">
      <c r="A277" s="203"/>
      <c r="B277" s="27"/>
      <c r="C277" s="27"/>
      <c r="D277" s="27" t="s">
        <v>107</v>
      </c>
      <c r="E277" s="27"/>
      <c r="F277" s="131"/>
      <c r="G277" s="316"/>
      <c r="H277" s="128"/>
      <c r="I277" s="130"/>
      <c r="J277" s="154"/>
    </row>
    <row r="278" spans="1:10" s="130" customFormat="1" ht="27" customHeight="1">
      <c r="A278" s="201">
        <v>117</v>
      </c>
      <c r="B278" s="24">
        <v>764</v>
      </c>
      <c r="C278" s="24">
        <v>764214408</v>
      </c>
      <c r="D278" s="24" t="s">
        <v>145</v>
      </c>
      <c r="E278" s="24" t="s">
        <v>111</v>
      </c>
      <c r="F278" s="25">
        <f>F279</f>
        <v>4.5</v>
      </c>
      <c r="G278" s="314"/>
      <c r="H278" s="26">
        <f>F278*G278</f>
        <v>0</v>
      </c>
      <c r="J278" s="126"/>
    </row>
    <row r="279" spans="1:10" s="127" customFormat="1" ht="27" customHeight="1">
      <c r="A279" s="203"/>
      <c r="B279" s="27"/>
      <c r="C279" s="27"/>
      <c r="D279" s="27" t="s">
        <v>146</v>
      </c>
      <c r="E279" s="27"/>
      <c r="F279" s="131">
        <v>4.5</v>
      </c>
      <c r="G279" s="316"/>
      <c r="H279" s="128"/>
      <c r="I279" s="130"/>
      <c r="J279" s="154"/>
    </row>
    <row r="280" spans="1:10" s="127" customFormat="1" ht="13.5" customHeight="1">
      <c r="A280" s="203"/>
      <c r="B280" s="27"/>
      <c r="C280" s="27"/>
      <c r="D280" s="27" t="s">
        <v>107</v>
      </c>
      <c r="E280" s="27"/>
      <c r="F280" s="131"/>
      <c r="G280" s="316"/>
      <c r="H280" s="128"/>
      <c r="I280" s="130"/>
      <c r="J280" s="154"/>
    </row>
    <row r="281" spans="1:10" s="130" customFormat="1" ht="27" customHeight="1">
      <c r="A281" s="201">
        <v>118</v>
      </c>
      <c r="B281" s="24">
        <v>764</v>
      </c>
      <c r="C281" s="24">
        <v>764214411</v>
      </c>
      <c r="D281" s="24" t="s">
        <v>151</v>
      </c>
      <c r="E281" s="24" t="s">
        <v>18</v>
      </c>
      <c r="F281" s="25">
        <f>F282</f>
        <v>5.5</v>
      </c>
      <c r="G281" s="314"/>
      <c r="H281" s="26">
        <f>F281*G281</f>
        <v>0</v>
      </c>
      <c r="J281" s="126"/>
    </row>
    <row r="282" spans="1:10" s="127" customFormat="1" ht="27" customHeight="1">
      <c r="A282" s="203"/>
      <c r="B282" s="27"/>
      <c r="C282" s="27"/>
      <c r="D282" s="27" t="s">
        <v>152</v>
      </c>
      <c r="E282" s="27"/>
      <c r="F282" s="131">
        <v>5.5</v>
      </c>
      <c r="G282" s="316"/>
      <c r="H282" s="128"/>
      <c r="I282" s="130"/>
      <c r="J282" s="154"/>
    </row>
    <row r="283" spans="1:10" s="127" customFormat="1" ht="13.5" customHeight="1">
      <c r="A283" s="203"/>
      <c r="B283" s="27"/>
      <c r="C283" s="27"/>
      <c r="D283" s="27" t="s">
        <v>107</v>
      </c>
      <c r="E283" s="27"/>
      <c r="F283" s="131"/>
      <c r="G283" s="316"/>
      <c r="H283" s="128"/>
      <c r="I283" s="130"/>
      <c r="J283" s="154"/>
    </row>
    <row r="284" spans="1:10" s="127" customFormat="1" ht="13.5" customHeight="1">
      <c r="A284" s="201">
        <v>119</v>
      </c>
      <c r="B284" s="24">
        <v>764</v>
      </c>
      <c r="C284" s="24">
        <v>764226404</v>
      </c>
      <c r="D284" s="24" t="s">
        <v>127</v>
      </c>
      <c r="E284" s="24" t="s">
        <v>111</v>
      </c>
      <c r="F284" s="25">
        <f>F285</f>
        <v>32.1</v>
      </c>
      <c r="G284" s="314"/>
      <c r="H284" s="26">
        <f>F284*G284</f>
        <v>0</v>
      </c>
      <c r="J284" s="129"/>
    </row>
    <row r="285" spans="1:10" s="127" customFormat="1" ht="27" customHeight="1">
      <c r="A285" s="203"/>
      <c r="B285" s="27"/>
      <c r="C285" s="27"/>
      <c r="D285" s="27" t="s">
        <v>128</v>
      </c>
      <c r="E285" s="27"/>
      <c r="F285" s="131">
        <v>32.1</v>
      </c>
      <c r="G285" s="316"/>
      <c r="H285" s="128"/>
      <c r="I285" s="130"/>
      <c r="J285" s="154"/>
    </row>
    <row r="286" spans="1:10" s="127" customFormat="1" ht="13.5" customHeight="1">
      <c r="A286" s="203"/>
      <c r="B286" s="27"/>
      <c r="C286" s="27"/>
      <c r="D286" s="27" t="s">
        <v>107</v>
      </c>
      <c r="E286" s="27"/>
      <c r="F286" s="131"/>
      <c r="G286" s="316"/>
      <c r="H286" s="128"/>
      <c r="I286" s="130"/>
      <c r="J286" s="154"/>
    </row>
    <row r="287" spans="1:10" s="127" customFormat="1" ht="13.5" customHeight="1">
      <c r="A287" s="201">
        <v>120</v>
      </c>
      <c r="B287" s="24">
        <v>764</v>
      </c>
      <c r="C287" s="24">
        <v>764228405</v>
      </c>
      <c r="D287" s="24" t="s">
        <v>149</v>
      </c>
      <c r="E287" s="24" t="s">
        <v>111</v>
      </c>
      <c r="F287" s="25">
        <f>F288</f>
        <v>40</v>
      </c>
      <c r="G287" s="314"/>
      <c r="H287" s="26">
        <f>F287*G287</f>
        <v>0</v>
      </c>
      <c r="J287" s="129"/>
    </row>
    <row r="288" spans="1:10" s="127" customFormat="1" ht="13.5" customHeight="1">
      <c r="A288" s="203"/>
      <c r="B288" s="27"/>
      <c r="C288" s="27"/>
      <c r="D288" s="27" t="s">
        <v>150</v>
      </c>
      <c r="E288" s="27"/>
      <c r="F288" s="131">
        <v>40</v>
      </c>
      <c r="G288" s="316"/>
      <c r="H288" s="128"/>
      <c r="I288" s="130"/>
      <c r="J288" s="154"/>
    </row>
    <row r="289" spans="1:10" s="127" customFormat="1" ht="13.5" customHeight="1">
      <c r="A289" s="203"/>
      <c r="B289" s="27"/>
      <c r="C289" s="27"/>
      <c r="D289" s="27" t="s">
        <v>107</v>
      </c>
      <c r="E289" s="27"/>
      <c r="F289" s="131"/>
      <c r="G289" s="316"/>
      <c r="H289" s="128"/>
      <c r="I289" s="130"/>
      <c r="J289" s="154"/>
    </row>
    <row r="290" spans="1:10" s="127" customFormat="1" ht="13.5" customHeight="1">
      <c r="A290" s="201">
        <v>121</v>
      </c>
      <c r="B290" s="24">
        <v>764</v>
      </c>
      <c r="C290" s="24">
        <v>764501103</v>
      </c>
      <c r="D290" s="24" t="s">
        <v>136</v>
      </c>
      <c r="E290" s="24" t="s">
        <v>111</v>
      </c>
      <c r="F290" s="25">
        <f>F291</f>
        <v>7.5</v>
      </c>
      <c r="G290" s="314"/>
      <c r="H290" s="26">
        <f>F290*G290</f>
        <v>0</v>
      </c>
      <c r="J290" s="129"/>
    </row>
    <row r="291" spans="1:10" s="127" customFormat="1" ht="13.5" customHeight="1">
      <c r="A291" s="203"/>
      <c r="B291" s="27"/>
      <c r="C291" s="27"/>
      <c r="D291" s="27" t="s">
        <v>137</v>
      </c>
      <c r="E291" s="27"/>
      <c r="F291" s="131">
        <v>7.5</v>
      </c>
      <c r="G291" s="316"/>
      <c r="H291" s="128"/>
      <c r="I291" s="130"/>
      <c r="J291" s="154"/>
    </row>
    <row r="292" spans="1:10" s="137" customFormat="1" ht="13.5" customHeight="1">
      <c r="A292" s="202">
        <v>122</v>
      </c>
      <c r="B292" s="134">
        <v>764</v>
      </c>
      <c r="C292" s="134">
        <v>55344188</v>
      </c>
      <c r="D292" s="134" t="s">
        <v>138</v>
      </c>
      <c r="E292" s="134" t="s">
        <v>111</v>
      </c>
      <c r="F292" s="135">
        <v>7.5</v>
      </c>
      <c r="G292" s="319"/>
      <c r="H292" s="136">
        <f>F292*G292</f>
        <v>0</v>
      </c>
      <c r="J292" s="153"/>
    </row>
    <row r="293" spans="1:10" s="127" customFormat="1" ht="13.5" customHeight="1">
      <c r="A293" s="201">
        <v>123</v>
      </c>
      <c r="B293" s="24">
        <v>764</v>
      </c>
      <c r="C293" s="24">
        <v>764501104</v>
      </c>
      <c r="D293" s="24" t="s">
        <v>142</v>
      </c>
      <c r="E293" s="24" t="s">
        <v>31</v>
      </c>
      <c r="F293" s="25">
        <f>F294</f>
        <v>0</v>
      </c>
      <c r="G293" s="314"/>
      <c r="H293" s="26">
        <f>F293*G293</f>
        <v>0</v>
      </c>
      <c r="J293" s="129"/>
    </row>
    <row r="294" spans="1:10" s="127" customFormat="1" ht="13.5" customHeight="1">
      <c r="A294" s="203"/>
      <c r="B294" s="27"/>
      <c r="C294" s="27"/>
      <c r="D294" s="27" t="s">
        <v>143</v>
      </c>
      <c r="E294" s="27"/>
      <c r="F294" s="131"/>
      <c r="G294" s="316"/>
      <c r="H294" s="128"/>
      <c r="I294" s="130"/>
      <c r="J294" s="154"/>
    </row>
    <row r="295" spans="1:10" s="137" customFormat="1" ht="13.5" customHeight="1">
      <c r="A295" s="202">
        <v>124</v>
      </c>
      <c r="B295" s="134">
        <v>764</v>
      </c>
      <c r="C295" s="134">
        <v>55344552</v>
      </c>
      <c r="D295" s="134" t="s">
        <v>144</v>
      </c>
      <c r="E295" s="134" t="s">
        <v>31</v>
      </c>
      <c r="F295" s="135">
        <v>2</v>
      </c>
      <c r="G295" s="319"/>
      <c r="H295" s="136">
        <f>F295*G295</f>
        <v>0</v>
      </c>
      <c r="J295" s="153"/>
    </row>
    <row r="296" spans="1:10" s="127" customFormat="1" ht="13.5" customHeight="1">
      <c r="A296" s="201">
        <v>125</v>
      </c>
      <c r="B296" s="24">
        <v>764</v>
      </c>
      <c r="C296" s="24">
        <v>764501105</v>
      </c>
      <c r="D296" s="24" t="s">
        <v>139</v>
      </c>
      <c r="E296" s="24" t="s">
        <v>31</v>
      </c>
      <c r="F296" s="25">
        <v>10</v>
      </c>
      <c r="G296" s="314"/>
      <c r="H296" s="26">
        <f>F296*G296</f>
        <v>0</v>
      </c>
      <c r="J296" s="129"/>
    </row>
    <row r="297" spans="1:10" s="127" customFormat="1" ht="13.5" customHeight="1">
      <c r="A297" s="203"/>
      <c r="B297" s="27"/>
      <c r="C297" s="27"/>
      <c r="D297" s="27" t="s">
        <v>140</v>
      </c>
      <c r="E297" s="27"/>
      <c r="F297" s="131"/>
      <c r="G297" s="316"/>
      <c r="H297" s="128"/>
      <c r="I297" s="130"/>
      <c r="J297" s="154"/>
    </row>
    <row r="298" spans="1:10" s="137" customFormat="1" ht="13.5" customHeight="1">
      <c r="A298" s="202">
        <v>126</v>
      </c>
      <c r="B298" s="134">
        <v>764</v>
      </c>
      <c r="C298" s="134">
        <v>55344578</v>
      </c>
      <c r="D298" s="134" t="s">
        <v>141</v>
      </c>
      <c r="E298" s="134" t="s">
        <v>31</v>
      </c>
      <c r="F298" s="135">
        <v>10</v>
      </c>
      <c r="G298" s="319"/>
      <c r="H298" s="136">
        <f>F298*G298</f>
        <v>0</v>
      </c>
      <c r="J298" s="153"/>
    </row>
    <row r="299" spans="1:10" s="127" customFormat="1" ht="13.5" customHeight="1">
      <c r="A299" s="201">
        <v>127</v>
      </c>
      <c r="B299" s="24">
        <v>764</v>
      </c>
      <c r="C299" s="24">
        <v>764508131</v>
      </c>
      <c r="D299" s="24" t="s">
        <v>121</v>
      </c>
      <c r="E299" s="24" t="s">
        <v>111</v>
      </c>
      <c r="F299" s="25">
        <f>F300</f>
        <v>103.5</v>
      </c>
      <c r="G299" s="314"/>
      <c r="H299" s="26">
        <f>F299*G299</f>
        <v>0</v>
      </c>
      <c r="J299" s="129"/>
    </row>
    <row r="300" spans="1:10" s="127" customFormat="1" ht="13.5" customHeight="1">
      <c r="A300" s="203"/>
      <c r="B300" s="27"/>
      <c r="C300" s="27"/>
      <c r="D300" s="27" t="s">
        <v>122</v>
      </c>
      <c r="E300" s="27"/>
      <c r="F300" s="131">
        <v>103.5</v>
      </c>
      <c r="G300" s="316"/>
      <c r="H300" s="128"/>
      <c r="I300" s="130"/>
      <c r="J300" s="154"/>
    </row>
    <row r="301" spans="1:10" s="127" customFormat="1" ht="13.5" customHeight="1">
      <c r="A301" s="203"/>
      <c r="B301" s="27"/>
      <c r="C301" s="27"/>
      <c r="D301" s="27" t="s">
        <v>107</v>
      </c>
      <c r="E301" s="27"/>
      <c r="F301" s="131"/>
      <c r="G301" s="316"/>
      <c r="H301" s="128"/>
      <c r="I301" s="130"/>
      <c r="J301" s="154"/>
    </row>
    <row r="302" spans="1:10" s="127" customFormat="1" ht="13.5" customHeight="1">
      <c r="A302" s="201">
        <v>128</v>
      </c>
      <c r="B302" s="24">
        <v>764</v>
      </c>
      <c r="C302" s="24">
        <v>764508135</v>
      </c>
      <c r="D302" s="24" t="s">
        <v>130</v>
      </c>
      <c r="E302" s="24" t="s">
        <v>31</v>
      </c>
      <c r="F302" s="25">
        <f>F303</f>
        <v>20</v>
      </c>
      <c r="G302" s="314"/>
      <c r="H302" s="26">
        <f>F302*G302</f>
        <v>0</v>
      </c>
      <c r="J302" s="129"/>
    </row>
    <row r="303" spans="1:10" s="127" customFormat="1" ht="13.5" customHeight="1">
      <c r="A303" s="203"/>
      <c r="B303" s="27"/>
      <c r="C303" s="27"/>
      <c r="D303" s="27" t="s">
        <v>129</v>
      </c>
      <c r="E303" s="27"/>
      <c r="F303" s="131">
        <v>20</v>
      </c>
      <c r="G303" s="316"/>
      <c r="H303" s="128"/>
      <c r="I303" s="130"/>
      <c r="J303" s="154"/>
    </row>
    <row r="304" spans="1:10" s="127" customFormat="1" ht="13.5" customHeight="1">
      <c r="A304" s="203"/>
      <c r="B304" s="27"/>
      <c r="C304" s="27"/>
      <c r="D304" s="27" t="s">
        <v>107</v>
      </c>
      <c r="E304" s="27"/>
      <c r="F304" s="131"/>
      <c r="G304" s="316"/>
      <c r="H304" s="128"/>
      <c r="I304" s="130"/>
      <c r="J304" s="154"/>
    </row>
    <row r="305" spans="1:10" s="137" customFormat="1" ht="13.5" customHeight="1">
      <c r="A305" s="202">
        <v>129</v>
      </c>
      <c r="B305" s="134">
        <v>764</v>
      </c>
      <c r="C305" s="134">
        <v>55344796</v>
      </c>
      <c r="D305" s="134" t="s">
        <v>132</v>
      </c>
      <c r="E305" s="134" t="s">
        <v>31</v>
      </c>
      <c r="F305" s="135">
        <v>8</v>
      </c>
      <c r="G305" s="319"/>
      <c r="H305" s="136">
        <f>F305*G305</f>
        <v>0</v>
      </c>
      <c r="J305" s="153"/>
    </row>
    <row r="306" spans="1:10" s="137" customFormat="1" ht="13.5" customHeight="1">
      <c r="A306" s="202">
        <v>130</v>
      </c>
      <c r="B306" s="134">
        <v>764</v>
      </c>
      <c r="C306" s="134">
        <v>55344799</v>
      </c>
      <c r="D306" s="134" t="s">
        <v>155</v>
      </c>
      <c r="E306" s="134" t="s">
        <v>31</v>
      </c>
      <c r="F306" s="135">
        <v>6</v>
      </c>
      <c r="G306" s="319"/>
      <c r="H306" s="136">
        <f>F306*G306</f>
        <v>0</v>
      </c>
      <c r="J306" s="153"/>
    </row>
    <row r="307" spans="1:10" s="127" customFormat="1" ht="13.5" customHeight="1">
      <c r="A307" s="201">
        <v>131</v>
      </c>
      <c r="B307" s="24">
        <v>998</v>
      </c>
      <c r="C307" s="24">
        <v>998764202</v>
      </c>
      <c r="D307" s="24" t="s">
        <v>437</v>
      </c>
      <c r="E307" s="24" t="s">
        <v>26</v>
      </c>
      <c r="F307" s="25">
        <v>1.56</v>
      </c>
      <c r="G307" s="314"/>
      <c r="H307" s="26">
        <f>F307*G307</f>
        <v>0</v>
      </c>
      <c r="J307" s="129"/>
    </row>
    <row r="308" spans="1:10" s="127" customFormat="1" ht="13.5" customHeight="1">
      <c r="A308" s="201">
        <v>132</v>
      </c>
      <c r="B308" s="24">
        <v>764</v>
      </c>
      <c r="C308" s="24" t="s">
        <v>438</v>
      </c>
      <c r="D308" s="24" t="s">
        <v>439</v>
      </c>
      <c r="E308" s="24" t="s">
        <v>31</v>
      </c>
      <c r="F308" s="25">
        <v>1</v>
      </c>
      <c r="G308" s="314"/>
      <c r="H308" s="26">
        <f>F308*G308</f>
        <v>0</v>
      </c>
      <c r="J308" s="129"/>
    </row>
    <row r="309" spans="1:10" s="127" customFormat="1" ht="27" customHeight="1">
      <c r="A309" s="203"/>
      <c r="B309" s="27"/>
      <c r="C309" s="27"/>
      <c r="D309" s="27" t="s">
        <v>364</v>
      </c>
      <c r="E309" s="27"/>
      <c r="F309" s="131">
        <v>1</v>
      </c>
      <c r="G309" s="316"/>
      <c r="H309" s="128"/>
      <c r="I309" s="130"/>
      <c r="J309" s="154"/>
    </row>
    <row r="310" spans="1:8" ht="15" customHeight="1">
      <c r="A310" s="200"/>
      <c r="B310" s="13"/>
      <c r="C310" s="13">
        <v>766</v>
      </c>
      <c r="D310" s="13" t="s">
        <v>70</v>
      </c>
      <c r="E310" s="13"/>
      <c r="F310" s="14"/>
      <c r="G310" s="315"/>
      <c r="H310" s="15">
        <f>SUM(H311:H388)</f>
        <v>0</v>
      </c>
    </row>
    <row r="311" spans="1:10" s="127" customFormat="1" ht="13.5" customHeight="1">
      <c r="A311" s="201">
        <v>133</v>
      </c>
      <c r="B311" s="24">
        <v>766</v>
      </c>
      <c r="C311" s="24">
        <v>766622812</v>
      </c>
      <c r="D311" s="24" t="s">
        <v>69</v>
      </c>
      <c r="E311" s="24" t="s">
        <v>18</v>
      </c>
      <c r="F311" s="25">
        <f>F312</f>
        <v>301.5</v>
      </c>
      <c r="G311" s="314"/>
      <c r="H311" s="26">
        <f>F311*G311</f>
        <v>0</v>
      </c>
      <c r="J311" s="129"/>
    </row>
    <row r="312" spans="1:10" s="127" customFormat="1" ht="27" customHeight="1">
      <c r="A312" s="201"/>
      <c r="B312" s="24"/>
      <c r="C312" s="24"/>
      <c r="D312" s="27" t="s">
        <v>627</v>
      </c>
      <c r="E312" s="24"/>
      <c r="F312" s="28">
        <v>301.5</v>
      </c>
      <c r="G312" s="314"/>
      <c r="H312" s="26"/>
      <c r="J312" s="129"/>
    </row>
    <row r="313" spans="1:10" s="127" customFormat="1" ht="13.5" customHeight="1">
      <c r="A313" s="201">
        <v>134</v>
      </c>
      <c r="B313" s="24">
        <v>766</v>
      </c>
      <c r="C313" s="24">
        <v>766622862</v>
      </c>
      <c r="D313" s="24" t="s">
        <v>71</v>
      </c>
      <c r="E313" s="24" t="s">
        <v>31</v>
      </c>
      <c r="F313" s="25">
        <f>F314</f>
        <v>110</v>
      </c>
      <c r="G313" s="314"/>
      <c r="H313" s="26">
        <f>F313*G313</f>
        <v>0</v>
      </c>
      <c r="J313" s="129"/>
    </row>
    <row r="314" spans="1:10" s="127" customFormat="1" ht="27" customHeight="1">
      <c r="A314" s="201"/>
      <c r="B314" s="24"/>
      <c r="C314" s="24"/>
      <c r="D314" s="27" t="s">
        <v>72</v>
      </c>
      <c r="E314" s="24"/>
      <c r="F314" s="28">
        <v>110</v>
      </c>
      <c r="G314" s="314"/>
      <c r="H314" s="26"/>
      <c r="J314" s="129"/>
    </row>
    <row r="315" spans="1:10" s="127" customFormat="1" ht="13.5" customHeight="1">
      <c r="A315" s="201">
        <v>135</v>
      </c>
      <c r="B315" s="24">
        <v>766</v>
      </c>
      <c r="C315" s="24" t="s">
        <v>75</v>
      </c>
      <c r="D315" s="24" t="s">
        <v>76</v>
      </c>
      <c r="E315" s="24" t="s">
        <v>18</v>
      </c>
      <c r="F315" s="25">
        <f>F316</f>
        <v>19.2</v>
      </c>
      <c r="G315" s="314"/>
      <c r="H315" s="26">
        <f>F315*G315</f>
        <v>0</v>
      </c>
      <c r="J315" s="129"/>
    </row>
    <row r="316" spans="1:10" s="127" customFormat="1" ht="27" customHeight="1">
      <c r="A316" s="201"/>
      <c r="B316" s="24"/>
      <c r="C316" s="24"/>
      <c r="D316" s="27" t="s">
        <v>628</v>
      </c>
      <c r="E316" s="24"/>
      <c r="F316" s="28">
        <v>19.2</v>
      </c>
      <c r="G316" s="314"/>
      <c r="H316" s="26"/>
      <c r="J316" s="129"/>
    </row>
    <row r="317" spans="1:10" s="127" customFormat="1" ht="13.5" customHeight="1">
      <c r="A317" s="201">
        <v>136</v>
      </c>
      <c r="B317" s="24">
        <v>766</v>
      </c>
      <c r="C317" s="24" t="s">
        <v>73</v>
      </c>
      <c r="D317" s="24" t="s">
        <v>784</v>
      </c>
      <c r="E317" s="24" t="s">
        <v>31</v>
      </c>
      <c r="F317" s="25">
        <f>F318</f>
        <v>20</v>
      </c>
      <c r="G317" s="314"/>
      <c r="H317" s="26">
        <f>F317*G317</f>
        <v>0</v>
      </c>
      <c r="J317" s="129"/>
    </row>
    <row r="318" spans="1:10" s="127" customFormat="1" ht="40.5" customHeight="1">
      <c r="A318" s="203"/>
      <c r="B318" s="27"/>
      <c r="C318" s="27"/>
      <c r="D318" s="27" t="s">
        <v>74</v>
      </c>
      <c r="E318" s="27"/>
      <c r="F318" s="131">
        <v>20</v>
      </c>
      <c r="G318" s="316"/>
      <c r="H318" s="128"/>
      <c r="I318" s="130"/>
      <c r="J318" s="154"/>
    </row>
    <row r="319" spans="1:10" s="127" customFormat="1" ht="13.5" customHeight="1">
      <c r="A319" s="203"/>
      <c r="B319" s="27"/>
      <c r="C319" s="27"/>
      <c r="D319" s="27" t="s">
        <v>92</v>
      </c>
      <c r="E319" s="27"/>
      <c r="F319" s="131"/>
      <c r="G319" s="316"/>
      <c r="H319" s="128"/>
      <c r="I319" s="130"/>
      <c r="J319" s="154"/>
    </row>
    <row r="320" spans="1:10" s="127" customFormat="1" ht="13.5" customHeight="1">
      <c r="A320" s="201">
        <v>137</v>
      </c>
      <c r="B320" s="24">
        <v>766</v>
      </c>
      <c r="C320" s="24" t="s">
        <v>77</v>
      </c>
      <c r="D320" s="24" t="s">
        <v>785</v>
      </c>
      <c r="E320" s="24" t="s">
        <v>31</v>
      </c>
      <c r="F320" s="25">
        <f>F321</f>
        <v>69</v>
      </c>
      <c r="G320" s="314"/>
      <c r="H320" s="26">
        <f>F320*G320</f>
        <v>0</v>
      </c>
      <c r="J320" s="129"/>
    </row>
    <row r="321" spans="1:10" s="127" customFormat="1" ht="40.5" customHeight="1">
      <c r="A321" s="203"/>
      <c r="B321" s="27"/>
      <c r="C321" s="27"/>
      <c r="D321" s="27" t="s">
        <v>74</v>
      </c>
      <c r="E321" s="27"/>
      <c r="F321" s="131">
        <v>69</v>
      </c>
      <c r="G321" s="316"/>
      <c r="H321" s="128"/>
      <c r="I321" s="130"/>
      <c r="J321" s="154"/>
    </row>
    <row r="322" spans="1:10" s="127" customFormat="1" ht="13.5" customHeight="1">
      <c r="A322" s="203"/>
      <c r="B322" s="27"/>
      <c r="C322" s="27"/>
      <c r="D322" s="27" t="s">
        <v>92</v>
      </c>
      <c r="E322" s="27"/>
      <c r="F322" s="131"/>
      <c r="G322" s="316"/>
      <c r="H322" s="128"/>
      <c r="I322" s="130"/>
      <c r="J322" s="154"/>
    </row>
    <row r="323" spans="1:10" s="127" customFormat="1" ht="27" customHeight="1">
      <c r="A323" s="201">
        <v>138</v>
      </c>
      <c r="B323" s="24">
        <v>766</v>
      </c>
      <c r="C323" s="24" t="s">
        <v>78</v>
      </c>
      <c r="D323" s="24" t="s">
        <v>115</v>
      </c>
      <c r="E323" s="24" t="s">
        <v>31</v>
      </c>
      <c r="F323" s="25">
        <f>F324</f>
        <v>4</v>
      </c>
      <c r="G323" s="314"/>
      <c r="H323" s="26">
        <f>F323*G323</f>
        <v>0</v>
      </c>
      <c r="J323" s="129"/>
    </row>
    <row r="324" spans="1:10" s="127" customFormat="1" ht="54" customHeight="1">
      <c r="A324" s="203"/>
      <c r="B324" s="27"/>
      <c r="C324" s="27"/>
      <c r="D324" s="27" t="s">
        <v>80</v>
      </c>
      <c r="E324" s="27"/>
      <c r="F324" s="131">
        <v>4</v>
      </c>
      <c r="G324" s="316"/>
      <c r="H324" s="128"/>
      <c r="I324" s="130"/>
      <c r="J324" s="154"/>
    </row>
    <row r="325" spans="1:10" s="127" customFormat="1" ht="13.5" customHeight="1">
      <c r="A325" s="203"/>
      <c r="B325" s="27"/>
      <c r="C325" s="27"/>
      <c r="D325" s="27" t="s">
        <v>92</v>
      </c>
      <c r="E325" s="27"/>
      <c r="F325" s="131"/>
      <c r="G325" s="316"/>
      <c r="H325" s="128"/>
      <c r="I325" s="130"/>
      <c r="J325" s="154"/>
    </row>
    <row r="326" spans="1:10" s="127" customFormat="1" ht="27" customHeight="1">
      <c r="A326" s="201">
        <v>139</v>
      </c>
      <c r="B326" s="24">
        <v>766</v>
      </c>
      <c r="C326" s="24" t="s">
        <v>79</v>
      </c>
      <c r="D326" s="24" t="s">
        <v>114</v>
      </c>
      <c r="E326" s="24" t="s">
        <v>31</v>
      </c>
      <c r="F326" s="25">
        <f>F327</f>
        <v>6</v>
      </c>
      <c r="G326" s="314"/>
      <c r="H326" s="26">
        <f>F326*G326</f>
        <v>0</v>
      </c>
      <c r="J326" s="129"/>
    </row>
    <row r="327" spans="1:10" s="127" customFormat="1" ht="54" customHeight="1">
      <c r="A327" s="203"/>
      <c r="B327" s="27"/>
      <c r="C327" s="27"/>
      <c r="D327" s="27" t="s">
        <v>80</v>
      </c>
      <c r="E327" s="27"/>
      <c r="F327" s="131">
        <v>6</v>
      </c>
      <c r="G327" s="316"/>
      <c r="H327" s="128"/>
      <c r="I327" s="130"/>
      <c r="J327" s="154"/>
    </row>
    <row r="328" spans="1:10" s="127" customFormat="1" ht="13.5" customHeight="1">
      <c r="A328" s="203"/>
      <c r="B328" s="27"/>
      <c r="C328" s="27"/>
      <c r="D328" s="27" t="s">
        <v>92</v>
      </c>
      <c r="E328" s="27"/>
      <c r="F328" s="131"/>
      <c r="G328" s="316"/>
      <c r="H328" s="128"/>
      <c r="I328" s="130"/>
      <c r="J328" s="154"/>
    </row>
    <row r="329" spans="1:10" s="127" customFormat="1" ht="13.5" customHeight="1">
      <c r="A329" s="201">
        <v>140</v>
      </c>
      <c r="B329" s="24">
        <v>766</v>
      </c>
      <c r="C329" s="24" t="s">
        <v>431</v>
      </c>
      <c r="D329" s="24" t="s">
        <v>786</v>
      </c>
      <c r="E329" s="24" t="s">
        <v>31</v>
      </c>
      <c r="F329" s="25">
        <f>F330</f>
        <v>8</v>
      </c>
      <c r="G329" s="314"/>
      <c r="H329" s="26">
        <f>F329*G329</f>
        <v>0</v>
      </c>
      <c r="J329" s="129"/>
    </row>
    <row r="330" spans="1:10" s="127" customFormat="1" ht="81" customHeight="1">
      <c r="A330" s="203"/>
      <c r="B330" s="27"/>
      <c r="C330" s="27"/>
      <c r="D330" s="27" t="s">
        <v>82</v>
      </c>
      <c r="E330" s="27"/>
      <c r="F330" s="131">
        <v>8</v>
      </c>
      <c r="G330" s="316"/>
      <c r="H330" s="128"/>
      <c r="I330" s="130"/>
      <c r="J330" s="154"/>
    </row>
    <row r="331" spans="1:10" s="127" customFormat="1" ht="13.5" customHeight="1">
      <c r="A331" s="203"/>
      <c r="B331" s="27"/>
      <c r="C331" s="27"/>
      <c r="D331" s="27" t="s">
        <v>92</v>
      </c>
      <c r="E331" s="27"/>
      <c r="F331" s="131"/>
      <c r="G331" s="316"/>
      <c r="H331" s="128"/>
      <c r="I331" s="130"/>
      <c r="J331" s="154"/>
    </row>
    <row r="332" spans="1:10" s="127" customFormat="1" ht="13.5" customHeight="1">
      <c r="A332" s="201">
        <v>141</v>
      </c>
      <c r="B332" s="24">
        <v>766</v>
      </c>
      <c r="C332" s="24" t="s">
        <v>432</v>
      </c>
      <c r="D332" s="24" t="s">
        <v>787</v>
      </c>
      <c r="E332" s="24" t="s">
        <v>31</v>
      </c>
      <c r="F332" s="25">
        <f>F333</f>
        <v>2</v>
      </c>
      <c r="G332" s="314"/>
      <c r="H332" s="26">
        <f>F332*G332</f>
        <v>0</v>
      </c>
      <c r="J332" s="129"/>
    </row>
    <row r="333" spans="1:10" s="127" customFormat="1" ht="81" customHeight="1">
      <c r="A333" s="203"/>
      <c r="B333" s="27"/>
      <c r="C333" s="27"/>
      <c r="D333" s="27" t="s">
        <v>82</v>
      </c>
      <c r="E333" s="27"/>
      <c r="F333" s="131">
        <v>2</v>
      </c>
      <c r="G333" s="316"/>
      <c r="H333" s="128"/>
      <c r="I333" s="130"/>
      <c r="J333" s="154"/>
    </row>
    <row r="334" spans="1:10" s="127" customFormat="1" ht="13.5" customHeight="1">
      <c r="A334" s="203"/>
      <c r="B334" s="27"/>
      <c r="C334" s="27"/>
      <c r="D334" s="27" t="s">
        <v>92</v>
      </c>
      <c r="E334" s="27"/>
      <c r="F334" s="131"/>
      <c r="G334" s="316"/>
      <c r="H334" s="128"/>
      <c r="I334" s="130"/>
      <c r="J334" s="154"/>
    </row>
    <row r="335" spans="1:10" s="127" customFormat="1" ht="13.5" customHeight="1">
      <c r="A335" s="201">
        <v>142</v>
      </c>
      <c r="B335" s="24">
        <v>766</v>
      </c>
      <c r="C335" s="24" t="s">
        <v>81</v>
      </c>
      <c r="D335" s="24" t="s">
        <v>788</v>
      </c>
      <c r="E335" s="24" t="s">
        <v>31</v>
      </c>
      <c r="F335" s="25">
        <f>F336</f>
        <v>1</v>
      </c>
      <c r="G335" s="314"/>
      <c r="H335" s="26">
        <f>F335*G335</f>
        <v>0</v>
      </c>
      <c r="J335" s="129"/>
    </row>
    <row r="336" spans="1:10" s="127" customFormat="1" ht="81" customHeight="1">
      <c r="A336" s="203"/>
      <c r="B336" s="27"/>
      <c r="C336" s="27"/>
      <c r="D336" s="27" t="s">
        <v>82</v>
      </c>
      <c r="E336" s="27"/>
      <c r="F336" s="131">
        <v>1</v>
      </c>
      <c r="G336" s="316"/>
      <c r="H336" s="128"/>
      <c r="I336" s="130"/>
      <c r="J336" s="154"/>
    </row>
    <row r="337" spans="1:10" s="127" customFormat="1" ht="13.5" customHeight="1">
      <c r="A337" s="203"/>
      <c r="B337" s="27"/>
      <c r="C337" s="27"/>
      <c r="D337" s="27" t="s">
        <v>92</v>
      </c>
      <c r="E337" s="27"/>
      <c r="F337" s="131"/>
      <c r="G337" s="316"/>
      <c r="H337" s="128"/>
      <c r="I337" s="130"/>
      <c r="J337" s="154"/>
    </row>
    <row r="338" spans="1:10" s="127" customFormat="1" ht="13.5" customHeight="1">
      <c r="A338" s="201">
        <v>143</v>
      </c>
      <c r="B338" s="24">
        <v>766</v>
      </c>
      <c r="C338" s="24" t="s">
        <v>83</v>
      </c>
      <c r="D338" s="24" t="s">
        <v>789</v>
      </c>
      <c r="E338" s="24" t="s">
        <v>31</v>
      </c>
      <c r="F338" s="25">
        <f>F339</f>
        <v>18</v>
      </c>
      <c r="G338" s="314"/>
      <c r="H338" s="26">
        <f>F338*G338</f>
        <v>0</v>
      </c>
      <c r="J338" s="129"/>
    </row>
    <row r="339" spans="1:10" s="127" customFormat="1" ht="40.5" customHeight="1">
      <c r="A339" s="203"/>
      <c r="B339" s="27"/>
      <c r="C339" s="27"/>
      <c r="D339" s="27" t="s">
        <v>84</v>
      </c>
      <c r="E339" s="27"/>
      <c r="F339" s="131">
        <v>18</v>
      </c>
      <c r="G339" s="316"/>
      <c r="H339" s="128"/>
      <c r="I339" s="130"/>
      <c r="J339" s="154"/>
    </row>
    <row r="340" spans="1:10" s="127" customFormat="1" ht="13.5" customHeight="1">
      <c r="A340" s="203"/>
      <c r="B340" s="27"/>
      <c r="C340" s="27"/>
      <c r="D340" s="27" t="s">
        <v>92</v>
      </c>
      <c r="E340" s="27"/>
      <c r="F340" s="131"/>
      <c r="G340" s="316"/>
      <c r="H340" s="128"/>
      <c r="I340" s="130"/>
      <c r="J340" s="154"/>
    </row>
    <row r="341" spans="1:10" s="127" customFormat="1" ht="13.5" customHeight="1">
      <c r="A341" s="201">
        <v>144</v>
      </c>
      <c r="B341" s="24">
        <v>766</v>
      </c>
      <c r="C341" s="24" t="s">
        <v>85</v>
      </c>
      <c r="D341" s="24" t="s">
        <v>790</v>
      </c>
      <c r="E341" s="24" t="s">
        <v>31</v>
      </c>
      <c r="F341" s="25">
        <f>F342</f>
        <v>2</v>
      </c>
      <c r="G341" s="314"/>
      <c r="H341" s="26">
        <f>F341*G341</f>
        <v>0</v>
      </c>
      <c r="J341" s="129"/>
    </row>
    <row r="342" spans="1:10" s="127" customFormat="1" ht="40.5" customHeight="1">
      <c r="A342" s="203"/>
      <c r="B342" s="27"/>
      <c r="C342" s="27"/>
      <c r="D342" s="27" t="s">
        <v>84</v>
      </c>
      <c r="E342" s="27"/>
      <c r="F342" s="131">
        <v>2</v>
      </c>
      <c r="G342" s="316"/>
      <c r="H342" s="128"/>
      <c r="I342" s="130"/>
      <c r="J342" s="154"/>
    </row>
    <row r="343" spans="1:10" s="127" customFormat="1" ht="13.5" customHeight="1">
      <c r="A343" s="203"/>
      <c r="B343" s="27"/>
      <c r="C343" s="27"/>
      <c r="D343" s="27" t="s">
        <v>92</v>
      </c>
      <c r="E343" s="27"/>
      <c r="F343" s="131"/>
      <c r="G343" s="316"/>
      <c r="H343" s="128"/>
      <c r="I343" s="130"/>
      <c r="J343" s="154"/>
    </row>
    <row r="344" spans="1:10" s="127" customFormat="1" ht="13.5" customHeight="1">
      <c r="A344" s="201">
        <v>145</v>
      </c>
      <c r="B344" s="24">
        <v>766</v>
      </c>
      <c r="C344" s="24" t="s">
        <v>86</v>
      </c>
      <c r="D344" s="24" t="s">
        <v>791</v>
      </c>
      <c r="E344" s="24" t="s">
        <v>31</v>
      </c>
      <c r="F344" s="25">
        <f>F345</f>
        <v>2</v>
      </c>
      <c r="G344" s="314"/>
      <c r="H344" s="26">
        <f>F344*G344</f>
        <v>0</v>
      </c>
      <c r="J344" s="129"/>
    </row>
    <row r="345" spans="1:10" s="127" customFormat="1" ht="40.5" customHeight="1">
      <c r="A345" s="203"/>
      <c r="B345" s="27"/>
      <c r="C345" s="27"/>
      <c r="D345" s="27" t="s">
        <v>84</v>
      </c>
      <c r="E345" s="27"/>
      <c r="F345" s="131">
        <v>2</v>
      </c>
      <c r="G345" s="316"/>
      <c r="H345" s="128"/>
      <c r="I345" s="130"/>
      <c r="J345" s="154"/>
    </row>
    <row r="346" spans="1:10" s="127" customFormat="1" ht="13.5" customHeight="1">
      <c r="A346" s="203"/>
      <c r="B346" s="27"/>
      <c r="C346" s="27"/>
      <c r="D346" s="27" t="s">
        <v>92</v>
      </c>
      <c r="E346" s="27"/>
      <c r="F346" s="131"/>
      <c r="G346" s="316"/>
      <c r="H346" s="128"/>
      <c r="I346" s="130"/>
      <c r="J346" s="154"/>
    </row>
    <row r="347" spans="1:10" s="127" customFormat="1" ht="13.5" customHeight="1">
      <c r="A347" s="201">
        <v>146</v>
      </c>
      <c r="B347" s="24">
        <v>766</v>
      </c>
      <c r="C347" s="24" t="s">
        <v>87</v>
      </c>
      <c r="D347" s="24" t="s">
        <v>792</v>
      </c>
      <c r="E347" s="24" t="s">
        <v>31</v>
      </c>
      <c r="F347" s="25">
        <f>F348</f>
        <v>1</v>
      </c>
      <c r="G347" s="314"/>
      <c r="H347" s="26">
        <f>F347*G347</f>
        <v>0</v>
      </c>
      <c r="J347" s="129"/>
    </row>
    <row r="348" spans="1:10" s="127" customFormat="1" ht="40.5" customHeight="1">
      <c r="A348" s="203"/>
      <c r="B348" s="27"/>
      <c r="C348" s="27"/>
      <c r="D348" s="27" t="s">
        <v>84</v>
      </c>
      <c r="E348" s="27"/>
      <c r="F348" s="131">
        <v>1</v>
      </c>
      <c r="G348" s="316"/>
      <c r="H348" s="128"/>
      <c r="I348" s="130"/>
      <c r="J348" s="154"/>
    </row>
    <row r="349" spans="1:10" s="127" customFormat="1" ht="13.5" customHeight="1">
      <c r="A349" s="203"/>
      <c r="B349" s="27"/>
      <c r="C349" s="27"/>
      <c r="D349" s="27" t="s">
        <v>92</v>
      </c>
      <c r="E349" s="27"/>
      <c r="F349" s="131"/>
      <c r="G349" s="316"/>
      <c r="H349" s="128"/>
      <c r="I349" s="130"/>
      <c r="J349" s="154"/>
    </row>
    <row r="350" spans="1:10" s="127" customFormat="1" ht="13.5" customHeight="1">
      <c r="A350" s="201">
        <v>147</v>
      </c>
      <c r="B350" s="24">
        <v>766</v>
      </c>
      <c r="C350" s="24" t="s">
        <v>88</v>
      </c>
      <c r="D350" s="24" t="s">
        <v>793</v>
      </c>
      <c r="E350" s="24" t="s">
        <v>31</v>
      </c>
      <c r="F350" s="25">
        <f>F351</f>
        <v>1</v>
      </c>
      <c r="G350" s="314"/>
      <c r="H350" s="26">
        <f>F350*G350</f>
        <v>0</v>
      </c>
      <c r="J350" s="129"/>
    </row>
    <row r="351" spans="1:10" s="127" customFormat="1" ht="40.5" customHeight="1">
      <c r="A351" s="203"/>
      <c r="B351" s="27"/>
      <c r="C351" s="27"/>
      <c r="D351" s="27" t="s">
        <v>84</v>
      </c>
      <c r="E351" s="27"/>
      <c r="F351" s="131">
        <v>1</v>
      </c>
      <c r="G351" s="316"/>
      <c r="H351" s="128"/>
      <c r="I351" s="130"/>
      <c r="J351" s="154"/>
    </row>
    <row r="352" spans="1:10" s="127" customFormat="1" ht="13.5" customHeight="1">
      <c r="A352" s="203"/>
      <c r="B352" s="27"/>
      <c r="C352" s="27"/>
      <c r="D352" s="27" t="s">
        <v>92</v>
      </c>
      <c r="E352" s="27"/>
      <c r="F352" s="131"/>
      <c r="G352" s="316"/>
      <c r="H352" s="128"/>
      <c r="I352" s="130"/>
      <c r="J352" s="154"/>
    </row>
    <row r="353" spans="1:10" s="127" customFormat="1" ht="13.5" customHeight="1">
      <c r="A353" s="201">
        <v>148</v>
      </c>
      <c r="B353" s="24">
        <v>766</v>
      </c>
      <c r="C353" s="24" t="s">
        <v>89</v>
      </c>
      <c r="D353" s="24" t="s">
        <v>783</v>
      </c>
      <c r="E353" s="24" t="s">
        <v>31</v>
      </c>
      <c r="F353" s="25">
        <f>F354</f>
        <v>10</v>
      </c>
      <c r="G353" s="314"/>
      <c r="H353" s="26">
        <f>F353*G353</f>
        <v>0</v>
      </c>
      <c r="J353" s="129"/>
    </row>
    <row r="354" spans="1:10" s="127" customFormat="1" ht="54" customHeight="1">
      <c r="A354" s="203"/>
      <c r="B354" s="27"/>
      <c r="C354" s="27"/>
      <c r="D354" s="27" t="s">
        <v>800</v>
      </c>
      <c r="E354" s="27"/>
      <c r="F354" s="131">
        <v>10</v>
      </c>
      <c r="G354" s="316"/>
      <c r="H354" s="128"/>
      <c r="I354" s="130"/>
      <c r="J354" s="154"/>
    </row>
    <row r="355" spans="1:10" s="127" customFormat="1" ht="13.5" customHeight="1">
      <c r="A355" s="203"/>
      <c r="B355" s="27"/>
      <c r="C355" s="27"/>
      <c r="D355" s="27" t="s">
        <v>92</v>
      </c>
      <c r="E355" s="27"/>
      <c r="F355" s="131"/>
      <c r="G355" s="316"/>
      <c r="H355" s="128"/>
      <c r="I355" s="130"/>
      <c r="J355" s="154"/>
    </row>
    <row r="356" spans="1:10" s="127" customFormat="1" ht="27" customHeight="1">
      <c r="A356" s="201">
        <v>149</v>
      </c>
      <c r="B356" s="24">
        <v>766</v>
      </c>
      <c r="C356" s="24" t="s">
        <v>90</v>
      </c>
      <c r="D356" s="24" t="s">
        <v>775</v>
      </c>
      <c r="E356" s="24" t="s">
        <v>31</v>
      </c>
      <c r="F356" s="25">
        <f>F357</f>
        <v>1</v>
      </c>
      <c r="G356" s="314"/>
      <c r="H356" s="26">
        <f>F356*G356</f>
        <v>0</v>
      </c>
      <c r="J356" s="129"/>
    </row>
    <row r="357" spans="1:10" s="127" customFormat="1" ht="67.5" customHeight="1">
      <c r="A357" s="203"/>
      <c r="B357" s="27"/>
      <c r="C357" s="27"/>
      <c r="D357" s="27" t="s">
        <v>801</v>
      </c>
      <c r="E357" s="27"/>
      <c r="F357" s="131">
        <v>1</v>
      </c>
      <c r="G357" s="316"/>
      <c r="H357" s="128"/>
      <c r="I357" s="130"/>
      <c r="J357" s="154"/>
    </row>
    <row r="358" spans="1:10" s="127" customFormat="1" ht="13.5" customHeight="1">
      <c r="A358" s="203"/>
      <c r="B358" s="27"/>
      <c r="C358" s="27"/>
      <c r="D358" s="27" t="s">
        <v>92</v>
      </c>
      <c r="E358" s="27"/>
      <c r="F358" s="131"/>
      <c r="G358" s="316"/>
      <c r="H358" s="128"/>
      <c r="I358" s="130"/>
      <c r="J358" s="154"/>
    </row>
    <row r="359" spans="1:10" s="127" customFormat="1" ht="27" customHeight="1">
      <c r="A359" s="201">
        <v>150</v>
      </c>
      <c r="B359" s="24">
        <v>766</v>
      </c>
      <c r="C359" s="24" t="s">
        <v>91</v>
      </c>
      <c r="D359" s="24" t="s">
        <v>776</v>
      </c>
      <c r="E359" s="24" t="s">
        <v>31</v>
      </c>
      <c r="F359" s="25">
        <f>F360</f>
        <v>1</v>
      </c>
      <c r="G359" s="314"/>
      <c r="H359" s="26">
        <f>F359*G359</f>
        <v>0</v>
      </c>
      <c r="J359" s="129"/>
    </row>
    <row r="360" spans="1:10" s="127" customFormat="1" ht="67.5" customHeight="1">
      <c r="A360" s="203"/>
      <c r="B360" s="27"/>
      <c r="C360" s="27"/>
      <c r="D360" s="27" t="s">
        <v>801</v>
      </c>
      <c r="E360" s="27"/>
      <c r="F360" s="131">
        <v>1</v>
      </c>
      <c r="G360" s="316"/>
      <c r="H360" s="128"/>
      <c r="I360" s="130"/>
      <c r="J360" s="154"/>
    </row>
    <row r="361" spans="1:10" s="127" customFormat="1" ht="13.5" customHeight="1">
      <c r="A361" s="203"/>
      <c r="B361" s="27"/>
      <c r="C361" s="27"/>
      <c r="D361" s="27" t="s">
        <v>92</v>
      </c>
      <c r="E361" s="27"/>
      <c r="F361" s="131"/>
      <c r="G361" s="316"/>
      <c r="H361" s="128"/>
      <c r="I361" s="130"/>
      <c r="J361" s="154"/>
    </row>
    <row r="362" spans="1:10" s="127" customFormat="1" ht="27" customHeight="1">
      <c r="A362" s="201">
        <v>151</v>
      </c>
      <c r="B362" s="24">
        <v>766</v>
      </c>
      <c r="C362" s="24" t="s">
        <v>93</v>
      </c>
      <c r="D362" s="24" t="s">
        <v>777</v>
      </c>
      <c r="E362" s="24" t="s">
        <v>31</v>
      </c>
      <c r="F362" s="25">
        <f>F363</f>
        <v>1</v>
      </c>
      <c r="G362" s="314"/>
      <c r="H362" s="26">
        <f>F362*G362</f>
        <v>0</v>
      </c>
      <c r="J362" s="129"/>
    </row>
    <row r="363" spans="1:10" s="127" customFormat="1" ht="67.5" customHeight="1">
      <c r="A363" s="203"/>
      <c r="B363" s="27"/>
      <c r="C363" s="27"/>
      <c r="D363" s="27" t="s">
        <v>801</v>
      </c>
      <c r="E363" s="27"/>
      <c r="F363" s="131">
        <v>1</v>
      </c>
      <c r="G363" s="316"/>
      <c r="H363" s="128"/>
      <c r="I363" s="130"/>
      <c r="J363" s="154"/>
    </row>
    <row r="364" spans="1:10" s="127" customFormat="1" ht="13.5" customHeight="1">
      <c r="A364" s="203"/>
      <c r="B364" s="27"/>
      <c r="C364" s="27"/>
      <c r="D364" s="27" t="s">
        <v>92</v>
      </c>
      <c r="E364" s="27"/>
      <c r="F364" s="131"/>
      <c r="G364" s="316"/>
      <c r="H364" s="128"/>
      <c r="I364" s="130"/>
      <c r="J364" s="154"/>
    </row>
    <row r="365" spans="1:10" s="127" customFormat="1" ht="27" customHeight="1">
      <c r="A365" s="201">
        <v>152</v>
      </c>
      <c r="B365" s="24">
        <v>766</v>
      </c>
      <c r="C365" s="24" t="s">
        <v>94</v>
      </c>
      <c r="D365" s="24" t="s">
        <v>778</v>
      </c>
      <c r="E365" s="24" t="s">
        <v>31</v>
      </c>
      <c r="F365" s="25">
        <f>F366</f>
        <v>1</v>
      </c>
      <c r="G365" s="314"/>
      <c r="H365" s="26">
        <f>F365*G365</f>
        <v>0</v>
      </c>
      <c r="J365" s="129"/>
    </row>
    <row r="366" spans="1:10" s="127" customFormat="1" ht="67.5" customHeight="1">
      <c r="A366" s="203"/>
      <c r="B366" s="27"/>
      <c r="C366" s="27"/>
      <c r="D366" s="27" t="s">
        <v>801</v>
      </c>
      <c r="E366" s="27"/>
      <c r="F366" s="131">
        <v>1</v>
      </c>
      <c r="G366" s="316"/>
      <c r="H366" s="128"/>
      <c r="I366" s="130"/>
      <c r="J366" s="154"/>
    </row>
    <row r="367" spans="1:10" s="127" customFormat="1" ht="13.5" customHeight="1">
      <c r="A367" s="203"/>
      <c r="B367" s="27"/>
      <c r="C367" s="27"/>
      <c r="D367" s="27" t="s">
        <v>92</v>
      </c>
      <c r="E367" s="27"/>
      <c r="F367" s="131"/>
      <c r="G367" s="316"/>
      <c r="H367" s="128"/>
      <c r="I367" s="130"/>
      <c r="J367" s="154"/>
    </row>
    <row r="368" spans="1:10" s="127" customFormat="1" ht="27" customHeight="1">
      <c r="A368" s="201">
        <v>153</v>
      </c>
      <c r="B368" s="24">
        <v>766</v>
      </c>
      <c r="C368" s="24" t="s">
        <v>95</v>
      </c>
      <c r="D368" s="24" t="s">
        <v>779</v>
      </c>
      <c r="E368" s="24" t="s">
        <v>31</v>
      </c>
      <c r="F368" s="25">
        <f>F369</f>
        <v>1</v>
      </c>
      <c r="G368" s="314"/>
      <c r="H368" s="26">
        <f>F368*G368</f>
        <v>0</v>
      </c>
      <c r="J368" s="129"/>
    </row>
    <row r="369" spans="1:10" s="127" customFormat="1" ht="40.5" customHeight="1">
      <c r="A369" s="203"/>
      <c r="B369" s="27"/>
      <c r="C369" s="27"/>
      <c r="D369" s="27" t="s">
        <v>96</v>
      </c>
      <c r="E369" s="27"/>
      <c r="F369" s="131">
        <v>1</v>
      </c>
      <c r="G369" s="316"/>
      <c r="H369" s="128"/>
      <c r="I369" s="130"/>
      <c r="J369" s="154"/>
    </row>
    <row r="370" spans="1:10" s="127" customFormat="1" ht="13.5" customHeight="1">
      <c r="A370" s="203"/>
      <c r="B370" s="27"/>
      <c r="C370" s="27"/>
      <c r="D370" s="27" t="s">
        <v>92</v>
      </c>
      <c r="E370" s="27"/>
      <c r="F370" s="131"/>
      <c r="G370" s="316"/>
      <c r="H370" s="128"/>
      <c r="I370" s="130"/>
      <c r="J370" s="154"/>
    </row>
    <row r="371" spans="1:10" s="127" customFormat="1" ht="13.5" customHeight="1">
      <c r="A371" s="201">
        <v>154</v>
      </c>
      <c r="B371" s="24">
        <v>766</v>
      </c>
      <c r="C371" s="24" t="s">
        <v>97</v>
      </c>
      <c r="D371" s="24" t="s">
        <v>113</v>
      </c>
      <c r="E371" s="24" t="s">
        <v>31</v>
      </c>
      <c r="F371" s="25">
        <f>F372</f>
        <v>1</v>
      </c>
      <c r="G371" s="314"/>
      <c r="H371" s="26">
        <f>F371*G371</f>
        <v>0</v>
      </c>
      <c r="J371" s="129"/>
    </row>
    <row r="372" spans="1:10" s="127" customFormat="1" ht="40.5" customHeight="1">
      <c r="A372" s="203"/>
      <c r="B372" s="27"/>
      <c r="C372" s="27"/>
      <c r="D372" s="27" t="s">
        <v>98</v>
      </c>
      <c r="E372" s="27"/>
      <c r="F372" s="131">
        <v>1</v>
      </c>
      <c r="G372" s="316"/>
      <c r="H372" s="128"/>
      <c r="I372" s="130"/>
      <c r="J372" s="154"/>
    </row>
    <row r="373" spans="1:10" s="127" customFormat="1" ht="13.5" customHeight="1">
      <c r="A373" s="203"/>
      <c r="B373" s="27"/>
      <c r="C373" s="27"/>
      <c r="D373" s="27" t="s">
        <v>92</v>
      </c>
      <c r="E373" s="27"/>
      <c r="F373" s="131"/>
      <c r="G373" s="316"/>
      <c r="H373" s="128"/>
      <c r="I373" s="130"/>
      <c r="J373" s="154"/>
    </row>
    <row r="374" spans="1:10" s="127" customFormat="1" ht="27" customHeight="1">
      <c r="A374" s="201">
        <v>155</v>
      </c>
      <c r="B374" s="24">
        <v>766</v>
      </c>
      <c r="C374" s="24" t="s">
        <v>99</v>
      </c>
      <c r="D374" s="24" t="s">
        <v>780</v>
      </c>
      <c r="E374" s="24" t="s">
        <v>31</v>
      </c>
      <c r="F374" s="25">
        <f>F375</f>
        <v>1</v>
      </c>
      <c r="G374" s="314"/>
      <c r="H374" s="26">
        <f>F374*G374</f>
        <v>0</v>
      </c>
      <c r="J374" s="129"/>
    </row>
    <row r="375" spans="1:10" s="127" customFormat="1" ht="40.5" customHeight="1">
      <c r="A375" s="203"/>
      <c r="B375" s="27"/>
      <c r="C375" s="27"/>
      <c r="D375" s="27" t="s">
        <v>96</v>
      </c>
      <c r="E375" s="27"/>
      <c r="F375" s="131">
        <v>1</v>
      </c>
      <c r="G375" s="316"/>
      <c r="H375" s="128"/>
      <c r="I375" s="130"/>
      <c r="J375" s="154"/>
    </row>
    <row r="376" spans="1:10" s="127" customFormat="1" ht="13.5" customHeight="1">
      <c r="A376" s="203"/>
      <c r="B376" s="27"/>
      <c r="C376" s="27"/>
      <c r="D376" s="27" t="s">
        <v>92</v>
      </c>
      <c r="E376" s="27"/>
      <c r="F376" s="131"/>
      <c r="G376" s="316"/>
      <c r="H376" s="128"/>
      <c r="I376" s="130"/>
      <c r="J376" s="154"/>
    </row>
    <row r="377" spans="1:10" s="127" customFormat="1" ht="13.5" customHeight="1">
      <c r="A377" s="201">
        <v>156</v>
      </c>
      <c r="B377" s="24">
        <v>766</v>
      </c>
      <c r="C377" s="24" t="s">
        <v>100</v>
      </c>
      <c r="D377" s="24" t="s">
        <v>781</v>
      </c>
      <c r="E377" s="24" t="s">
        <v>31</v>
      </c>
      <c r="F377" s="25">
        <f>F378</f>
        <v>2</v>
      </c>
      <c r="G377" s="314"/>
      <c r="H377" s="26">
        <f>F377*G377</f>
        <v>0</v>
      </c>
      <c r="J377" s="129"/>
    </row>
    <row r="378" spans="1:10" s="127" customFormat="1" ht="40.5" customHeight="1">
      <c r="A378" s="203"/>
      <c r="B378" s="27"/>
      <c r="C378" s="27"/>
      <c r="D378" s="27" t="s">
        <v>101</v>
      </c>
      <c r="E378" s="27"/>
      <c r="F378" s="131">
        <v>2</v>
      </c>
      <c r="G378" s="316"/>
      <c r="H378" s="128"/>
      <c r="I378" s="130"/>
      <c r="J378" s="154"/>
    </row>
    <row r="379" spans="1:10" s="127" customFormat="1" ht="13.5" customHeight="1">
      <c r="A379" s="203"/>
      <c r="B379" s="27"/>
      <c r="C379" s="27"/>
      <c r="D379" s="27" t="s">
        <v>92</v>
      </c>
      <c r="E379" s="27"/>
      <c r="F379" s="131"/>
      <c r="G379" s="316"/>
      <c r="H379" s="128"/>
      <c r="I379" s="130"/>
      <c r="J379" s="154"/>
    </row>
    <row r="380" spans="1:10" s="127" customFormat="1" ht="13.5" customHeight="1">
      <c r="A380" s="201">
        <v>157</v>
      </c>
      <c r="B380" s="24">
        <v>766</v>
      </c>
      <c r="C380" s="24" t="s">
        <v>102</v>
      </c>
      <c r="D380" s="24" t="s">
        <v>782</v>
      </c>
      <c r="E380" s="24" t="s">
        <v>31</v>
      </c>
      <c r="F380" s="25">
        <f>F381</f>
        <v>1</v>
      </c>
      <c r="G380" s="314"/>
      <c r="H380" s="26">
        <f>F380*G380</f>
        <v>0</v>
      </c>
      <c r="J380" s="129"/>
    </row>
    <row r="381" spans="1:10" s="127" customFormat="1" ht="40.5" customHeight="1">
      <c r="A381" s="203"/>
      <c r="B381" s="27"/>
      <c r="C381" s="27"/>
      <c r="D381" s="27" t="s">
        <v>103</v>
      </c>
      <c r="E381" s="27"/>
      <c r="F381" s="131">
        <v>1</v>
      </c>
      <c r="G381" s="316"/>
      <c r="H381" s="128"/>
      <c r="I381" s="130"/>
      <c r="J381" s="154"/>
    </row>
    <row r="382" spans="1:10" s="127" customFormat="1" ht="13.5" customHeight="1">
      <c r="A382" s="203"/>
      <c r="B382" s="27"/>
      <c r="C382" s="27"/>
      <c r="D382" s="27" t="s">
        <v>92</v>
      </c>
      <c r="E382" s="27"/>
      <c r="F382" s="131"/>
      <c r="G382" s="316"/>
      <c r="H382" s="128"/>
      <c r="I382" s="130"/>
      <c r="J382" s="154"/>
    </row>
    <row r="383" spans="1:10" s="127" customFormat="1" ht="13.5" customHeight="1">
      <c r="A383" s="201">
        <v>158</v>
      </c>
      <c r="B383" s="24">
        <v>766</v>
      </c>
      <c r="C383" s="24" t="s">
        <v>104</v>
      </c>
      <c r="D383" s="24" t="s">
        <v>112</v>
      </c>
      <c r="E383" s="24" t="s">
        <v>31</v>
      </c>
      <c r="F383" s="25">
        <f>F384</f>
        <v>3</v>
      </c>
      <c r="G383" s="314"/>
      <c r="H383" s="26">
        <f>F383*G383</f>
        <v>0</v>
      </c>
      <c r="J383" s="129"/>
    </row>
    <row r="384" spans="1:10" s="127" customFormat="1" ht="40.5" customHeight="1">
      <c r="A384" s="203"/>
      <c r="B384" s="27"/>
      <c r="C384" s="27"/>
      <c r="D384" s="27" t="s">
        <v>105</v>
      </c>
      <c r="E384" s="27"/>
      <c r="F384" s="131">
        <v>3</v>
      </c>
      <c r="G384" s="316"/>
      <c r="H384" s="128"/>
      <c r="I384" s="130"/>
      <c r="J384" s="154"/>
    </row>
    <row r="385" spans="1:10" s="127" customFormat="1" ht="13.5" customHeight="1">
      <c r="A385" s="203"/>
      <c r="B385" s="27"/>
      <c r="C385" s="27"/>
      <c r="D385" s="27" t="s">
        <v>92</v>
      </c>
      <c r="E385" s="27"/>
      <c r="F385" s="131"/>
      <c r="G385" s="316"/>
      <c r="H385" s="128"/>
      <c r="I385" s="130"/>
      <c r="J385" s="154"/>
    </row>
    <row r="386" spans="1:10" s="127" customFormat="1" ht="13.5" customHeight="1">
      <c r="A386" s="201">
        <v>159</v>
      </c>
      <c r="B386" s="24">
        <v>998</v>
      </c>
      <c r="C386" s="24">
        <v>998766202</v>
      </c>
      <c r="D386" s="24" t="s">
        <v>440</v>
      </c>
      <c r="E386" s="24" t="s">
        <v>26</v>
      </c>
      <c r="F386" s="25">
        <v>1.08</v>
      </c>
      <c r="G386" s="314"/>
      <c r="H386" s="26">
        <f>F386*G386</f>
        <v>0</v>
      </c>
      <c r="J386" s="129"/>
    </row>
    <row r="387" spans="1:10" s="127" customFormat="1" ht="13.5" customHeight="1">
      <c r="A387" s="201">
        <v>160</v>
      </c>
      <c r="B387" s="24">
        <v>766</v>
      </c>
      <c r="C387" s="24" t="s">
        <v>441</v>
      </c>
      <c r="D387" s="24" t="s">
        <v>442</v>
      </c>
      <c r="E387" s="24" t="s">
        <v>31</v>
      </c>
      <c r="F387" s="25">
        <v>1</v>
      </c>
      <c r="G387" s="314"/>
      <c r="H387" s="26">
        <f>F387*G387</f>
        <v>0</v>
      </c>
      <c r="J387" s="129"/>
    </row>
    <row r="388" spans="1:10" s="127" customFormat="1" ht="27" customHeight="1">
      <c r="A388" s="203"/>
      <c r="B388" s="27"/>
      <c r="C388" s="27"/>
      <c r="D388" s="27" t="s">
        <v>364</v>
      </c>
      <c r="E388" s="27"/>
      <c r="F388" s="131">
        <v>1</v>
      </c>
      <c r="G388" s="316"/>
      <c r="H388" s="128"/>
      <c r="I388" s="130"/>
      <c r="J388" s="154"/>
    </row>
    <row r="389" spans="1:8" ht="15" customHeight="1">
      <c r="A389" s="200"/>
      <c r="B389" s="13"/>
      <c r="C389" s="13">
        <v>767</v>
      </c>
      <c r="D389" s="13" t="s">
        <v>55</v>
      </c>
      <c r="E389" s="13"/>
      <c r="F389" s="14"/>
      <c r="G389" s="315"/>
      <c r="H389" s="15">
        <f>SUM(H390:H413)</f>
        <v>0</v>
      </c>
    </row>
    <row r="390" spans="1:10" s="127" customFormat="1" ht="13.5" customHeight="1">
      <c r="A390" s="201">
        <v>161</v>
      </c>
      <c r="B390" s="24">
        <v>767</v>
      </c>
      <c r="C390" s="24">
        <v>767161811</v>
      </c>
      <c r="D390" s="24" t="s">
        <v>274</v>
      </c>
      <c r="E390" s="24" t="s">
        <v>111</v>
      </c>
      <c r="F390" s="25">
        <f>F391</f>
        <v>45</v>
      </c>
      <c r="G390" s="314"/>
      <c r="H390" s="26">
        <f>F390*G390</f>
        <v>0</v>
      </c>
      <c r="J390" s="129"/>
    </row>
    <row r="391" spans="1:10" s="127" customFormat="1" ht="13.5" customHeight="1">
      <c r="A391" s="201"/>
      <c r="B391" s="24"/>
      <c r="C391" s="24"/>
      <c r="D391" s="27" t="s">
        <v>275</v>
      </c>
      <c r="E391" s="24"/>
      <c r="F391" s="28">
        <v>45</v>
      </c>
      <c r="G391" s="314"/>
      <c r="H391" s="26"/>
      <c r="J391" s="129"/>
    </row>
    <row r="392" spans="1:10" s="127" customFormat="1" ht="13.5" customHeight="1">
      <c r="A392" s="201">
        <v>162</v>
      </c>
      <c r="B392" s="24">
        <v>767</v>
      </c>
      <c r="C392" s="24">
        <v>767631800</v>
      </c>
      <c r="D392" s="24" t="s">
        <v>63</v>
      </c>
      <c r="E392" s="24" t="s">
        <v>18</v>
      </c>
      <c r="F392" s="25">
        <f>F393</f>
        <v>21.5</v>
      </c>
      <c r="G392" s="314"/>
      <c r="H392" s="26">
        <f>F392*G392</f>
        <v>0</v>
      </c>
      <c r="J392" s="129"/>
    </row>
    <row r="393" spans="1:10" s="127" customFormat="1" ht="13.5" customHeight="1">
      <c r="A393" s="201"/>
      <c r="B393" s="24"/>
      <c r="C393" s="24"/>
      <c r="D393" s="27" t="s">
        <v>624</v>
      </c>
      <c r="E393" s="24"/>
      <c r="F393" s="28">
        <v>21.5</v>
      </c>
      <c r="G393" s="314"/>
      <c r="H393" s="26"/>
      <c r="J393" s="129"/>
    </row>
    <row r="394" spans="1:10" s="127" customFormat="1" ht="13.5" customHeight="1">
      <c r="A394" s="201">
        <v>163</v>
      </c>
      <c r="B394" s="24">
        <v>767</v>
      </c>
      <c r="C394" s="24">
        <v>767641805</v>
      </c>
      <c r="D394" s="24" t="s">
        <v>64</v>
      </c>
      <c r="E394" s="24" t="s">
        <v>18</v>
      </c>
      <c r="F394" s="25">
        <f>F395</f>
        <v>33.1</v>
      </c>
      <c r="G394" s="314"/>
      <c r="H394" s="26">
        <f>F394*G394</f>
        <v>0</v>
      </c>
      <c r="J394" s="129"/>
    </row>
    <row r="395" spans="1:10" s="127" customFormat="1" ht="13.5" customHeight="1">
      <c r="A395" s="201"/>
      <c r="B395" s="24"/>
      <c r="C395" s="24"/>
      <c r="D395" s="27" t="s">
        <v>625</v>
      </c>
      <c r="E395" s="24"/>
      <c r="F395" s="28">
        <v>33.1</v>
      </c>
      <c r="G395" s="314"/>
      <c r="H395" s="26"/>
      <c r="J395" s="129"/>
    </row>
    <row r="396" spans="1:10" s="127" customFormat="1" ht="13.5" customHeight="1">
      <c r="A396" s="201">
        <v>164</v>
      </c>
      <c r="B396" s="24">
        <v>767</v>
      </c>
      <c r="C396" s="24">
        <v>767691812</v>
      </c>
      <c r="D396" s="24" t="s">
        <v>65</v>
      </c>
      <c r="E396" s="24" t="s">
        <v>31</v>
      </c>
      <c r="F396" s="25">
        <f>F397</f>
        <v>27</v>
      </c>
      <c r="G396" s="314"/>
      <c r="H396" s="26">
        <f>F396*G396</f>
        <v>0</v>
      </c>
      <c r="J396" s="129"/>
    </row>
    <row r="397" spans="1:10" s="127" customFormat="1" ht="27" customHeight="1">
      <c r="A397" s="201"/>
      <c r="B397" s="24"/>
      <c r="C397" s="24"/>
      <c r="D397" s="27" t="s">
        <v>66</v>
      </c>
      <c r="E397" s="24"/>
      <c r="F397" s="28">
        <v>27</v>
      </c>
      <c r="G397" s="314"/>
      <c r="H397" s="26"/>
      <c r="J397" s="129"/>
    </row>
    <row r="398" spans="1:10" s="127" customFormat="1" ht="13.5" customHeight="1">
      <c r="A398" s="201">
        <v>165</v>
      </c>
      <c r="B398" s="24">
        <v>767</v>
      </c>
      <c r="C398" s="24">
        <v>767691823</v>
      </c>
      <c r="D398" s="24" t="s">
        <v>67</v>
      </c>
      <c r="E398" s="24" t="s">
        <v>31</v>
      </c>
      <c r="F398" s="25">
        <f>F399</f>
        <v>12</v>
      </c>
      <c r="G398" s="314"/>
      <c r="H398" s="26">
        <f>F398*G398</f>
        <v>0</v>
      </c>
      <c r="J398" s="129"/>
    </row>
    <row r="399" spans="1:10" s="127" customFormat="1" ht="27" customHeight="1">
      <c r="A399" s="201"/>
      <c r="B399" s="24"/>
      <c r="C399" s="24"/>
      <c r="D399" s="27" t="s">
        <v>68</v>
      </c>
      <c r="E399" s="24"/>
      <c r="F399" s="28">
        <v>12</v>
      </c>
      <c r="G399" s="314"/>
      <c r="H399" s="26"/>
      <c r="J399" s="129"/>
    </row>
    <row r="400" spans="1:10" s="127" customFormat="1" ht="13.5" customHeight="1">
      <c r="A400" s="201">
        <v>166</v>
      </c>
      <c r="B400" s="24">
        <v>767</v>
      </c>
      <c r="C400" s="24">
        <v>767712812</v>
      </c>
      <c r="D400" s="24" t="s">
        <v>62</v>
      </c>
      <c r="E400" s="24" t="s">
        <v>18</v>
      </c>
      <c r="F400" s="25">
        <f>F401</f>
        <v>107.1</v>
      </c>
      <c r="G400" s="314"/>
      <c r="H400" s="26">
        <f>F400*G400</f>
        <v>0</v>
      </c>
      <c r="J400" s="129"/>
    </row>
    <row r="401" spans="1:10" s="127" customFormat="1" ht="13.5" customHeight="1">
      <c r="A401" s="201"/>
      <c r="B401" s="24"/>
      <c r="C401" s="24"/>
      <c r="D401" s="27" t="s">
        <v>626</v>
      </c>
      <c r="E401" s="24"/>
      <c r="F401" s="28">
        <v>107.1</v>
      </c>
      <c r="G401" s="314"/>
      <c r="H401" s="26"/>
      <c r="J401" s="129"/>
    </row>
    <row r="402" spans="1:10" s="127" customFormat="1" ht="27" customHeight="1">
      <c r="A402" s="311">
        <v>167</v>
      </c>
      <c r="B402" s="24">
        <v>767</v>
      </c>
      <c r="C402" s="24" t="s">
        <v>206</v>
      </c>
      <c r="D402" s="24" t="s">
        <v>215</v>
      </c>
      <c r="E402" s="24" t="s">
        <v>31</v>
      </c>
      <c r="F402" s="25">
        <f>F403</f>
        <v>10</v>
      </c>
      <c r="G402" s="314"/>
      <c r="H402" s="26">
        <f>F402*G402</f>
        <v>0</v>
      </c>
      <c r="J402" s="129"/>
    </row>
    <row r="403" spans="1:10" s="127" customFormat="1" ht="13.5" customHeight="1">
      <c r="A403" s="201"/>
      <c r="B403" s="24"/>
      <c r="C403" s="24"/>
      <c r="D403" s="27" t="s">
        <v>865</v>
      </c>
      <c r="E403" s="24"/>
      <c r="F403" s="28">
        <v>10</v>
      </c>
      <c r="G403" s="314"/>
      <c r="H403" s="26"/>
      <c r="J403" s="129"/>
    </row>
    <row r="404" spans="1:10" s="127" customFormat="1" ht="13.5" customHeight="1">
      <c r="A404" s="203"/>
      <c r="B404" s="27"/>
      <c r="C404" s="27"/>
      <c r="D404" s="27" t="s">
        <v>107</v>
      </c>
      <c r="E404" s="27"/>
      <c r="F404" s="131"/>
      <c r="G404" s="316"/>
      <c r="H404" s="128"/>
      <c r="I404" s="130"/>
      <c r="J404" s="154"/>
    </row>
    <row r="405" spans="1:10" s="127" customFormat="1" ht="13.5" customHeight="1">
      <c r="A405" s="201">
        <v>168</v>
      </c>
      <c r="B405" s="24">
        <v>767</v>
      </c>
      <c r="C405" s="24" t="s">
        <v>244</v>
      </c>
      <c r="D405" s="24" t="s">
        <v>245</v>
      </c>
      <c r="E405" s="24" t="s">
        <v>31</v>
      </c>
      <c r="F405" s="25">
        <f>F406</f>
        <v>3</v>
      </c>
      <c r="G405" s="314"/>
      <c r="H405" s="26">
        <f>F405*G405</f>
        <v>0</v>
      </c>
      <c r="J405" s="129"/>
    </row>
    <row r="406" spans="1:10" s="127" customFormat="1" ht="54" customHeight="1">
      <c r="A406" s="203"/>
      <c r="B406" s="27"/>
      <c r="C406" s="27"/>
      <c r="D406" s="27" t="s">
        <v>246</v>
      </c>
      <c r="E406" s="27"/>
      <c r="F406" s="131">
        <v>3</v>
      </c>
      <c r="G406" s="316"/>
      <c r="H406" s="128"/>
      <c r="I406" s="130"/>
      <c r="J406" s="154"/>
    </row>
    <row r="407" spans="1:10" s="127" customFormat="1" ht="13.5" customHeight="1">
      <c r="A407" s="203"/>
      <c r="B407" s="27"/>
      <c r="C407" s="27"/>
      <c r="D407" s="27" t="s">
        <v>107</v>
      </c>
      <c r="E407" s="27"/>
      <c r="F407" s="131"/>
      <c r="G407" s="316"/>
      <c r="H407" s="128"/>
      <c r="I407" s="130"/>
      <c r="J407" s="154"/>
    </row>
    <row r="408" spans="1:10" s="127" customFormat="1" ht="13.5" customHeight="1">
      <c r="A408" s="201">
        <v>169</v>
      </c>
      <c r="B408" s="24">
        <v>767</v>
      </c>
      <c r="C408" s="24" t="s">
        <v>247</v>
      </c>
      <c r="D408" s="24" t="s">
        <v>248</v>
      </c>
      <c r="E408" s="24" t="s">
        <v>31</v>
      </c>
      <c r="F408" s="25">
        <f>F409</f>
        <v>1</v>
      </c>
      <c r="G408" s="314"/>
      <c r="H408" s="26">
        <f>F408*G408</f>
        <v>0</v>
      </c>
      <c r="J408" s="129"/>
    </row>
    <row r="409" spans="1:10" s="127" customFormat="1" ht="54" customHeight="1">
      <c r="A409" s="203"/>
      <c r="B409" s="27"/>
      <c r="C409" s="27"/>
      <c r="D409" s="27" t="s">
        <v>249</v>
      </c>
      <c r="E409" s="27"/>
      <c r="F409" s="131">
        <v>1</v>
      </c>
      <c r="G409" s="316"/>
      <c r="H409" s="128"/>
      <c r="I409" s="130"/>
      <c r="J409" s="154"/>
    </row>
    <row r="410" spans="1:10" s="127" customFormat="1" ht="13.5" customHeight="1">
      <c r="A410" s="203"/>
      <c r="B410" s="27"/>
      <c r="C410" s="27"/>
      <c r="D410" s="27" t="s">
        <v>107</v>
      </c>
      <c r="E410" s="27"/>
      <c r="F410" s="131"/>
      <c r="G410" s="316"/>
      <c r="H410" s="128"/>
      <c r="I410" s="130"/>
      <c r="J410" s="154"/>
    </row>
    <row r="411" spans="1:10" s="127" customFormat="1" ht="13.5" customHeight="1">
      <c r="A411" s="201">
        <v>170</v>
      </c>
      <c r="B411" s="24">
        <v>998</v>
      </c>
      <c r="C411" s="24">
        <v>998767202</v>
      </c>
      <c r="D411" s="24" t="s">
        <v>443</v>
      </c>
      <c r="E411" s="24" t="s">
        <v>26</v>
      </c>
      <c r="F411" s="25">
        <v>1.79</v>
      </c>
      <c r="G411" s="314"/>
      <c r="H411" s="26">
        <f>F411*G411</f>
        <v>0</v>
      </c>
      <c r="J411" s="129"/>
    </row>
    <row r="412" spans="1:10" s="127" customFormat="1" ht="13.5" customHeight="1">
      <c r="A412" s="201">
        <v>171</v>
      </c>
      <c r="B412" s="24">
        <v>767</v>
      </c>
      <c r="C412" s="24" t="s">
        <v>444</v>
      </c>
      <c r="D412" s="24" t="s">
        <v>445</v>
      </c>
      <c r="E412" s="24" t="s">
        <v>31</v>
      </c>
      <c r="F412" s="25">
        <v>1</v>
      </c>
      <c r="G412" s="314"/>
      <c r="H412" s="26">
        <f>F412*G412</f>
        <v>0</v>
      </c>
      <c r="J412" s="129"/>
    </row>
    <row r="413" spans="1:10" s="127" customFormat="1" ht="27" customHeight="1">
      <c r="A413" s="203"/>
      <c r="B413" s="27"/>
      <c r="C413" s="27"/>
      <c r="D413" s="27" t="s">
        <v>364</v>
      </c>
      <c r="E413" s="27"/>
      <c r="F413" s="131">
        <v>1</v>
      </c>
      <c r="G413" s="316"/>
      <c r="H413" s="128"/>
      <c r="I413" s="130"/>
      <c r="J413" s="154"/>
    </row>
    <row r="414" spans="1:8" ht="15" customHeight="1">
      <c r="A414" s="200"/>
      <c r="B414" s="13"/>
      <c r="C414" s="13">
        <v>771</v>
      </c>
      <c r="D414" s="13" t="s">
        <v>276</v>
      </c>
      <c r="E414" s="13"/>
      <c r="F414" s="14"/>
      <c r="G414" s="315"/>
      <c r="H414" s="15">
        <f>SUM(H415:H425)</f>
        <v>0</v>
      </c>
    </row>
    <row r="415" spans="1:10" s="127" customFormat="1" ht="13.5" customHeight="1">
      <c r="A415" s="201">
        <v>172</v>
      </c>
      <c r="B415" s="24">
        <v>771</v>
      </c>
      <c r="C415" s="24">
        <v>771474113</v>
      </c>
      <c r="D415" s="24" t="s">
        <v>290</v>
      </c>
      <c r="E415" s="24" t="s">
        <v>111</v>
      </c>
      <c r="F415" s="25">
        <f>F416</f>
        <v>30</v>
      </c>
      <c r="G415" s="314"/>
      <c r="H415" s="26">
        <f>F415*G415</f>
        <v>0</v>
      </c>
      <c r="J415" s="129"/>
    </row>
    <row r="416" spans="1:10" s="127" customFormat="1" ht="27" customHeight="1">
      <c r="A416" s="201"/>
      <c r="B416" s="24"/>
      <c r="C416" s="24"/>
      <c r="D416" s="27" t="s">
        <v>291</v>
      </c>
      <c r="E416" s="24"/>
      <c r="F416" s="28">
        <v>30</v>
      </c>
      <c r="G416" s="314"/>
      <c r="H416" s="26"/>
      <c r="J416" s="129"/>
    </row>
    <row r="417" spans="1:10" s="137" customFormat="1" ht="13.5" customHeight="1">
      <c r="A417" s="202">
        <v>173</v>
      </c>
      <c r="B417" s="134">
        <v>597</v>
      </c>
      <c r="C417" s="134">
        <v>59761271</v>
      </c>
      <c r="D417" s="134" t="s">
        <v>292</v>
      </c>
      <c r="E417" s="134" t="s">
        <v>31</v>
      </c>
      <c r="F417" s="135">
        <v>50</v>
      </c>
      <c r="G417" s="319"/>
      <c r="H417" s="136">
        <f>F417*G417</f>
        <v>0</v>
      </c>
      <c r="J417" s="153"/>
    </row>
    <row r="418" spans="1:10" s="127" customFormat="1" ht="13.5" customHeight="1">
      <c r="A418" s="201">
        <v>174</v>
      </c>
      <c r="B418" s="24">
        <v>771</v>
      </c>
      <c r="C418" s="24">
        <v>771574116</v>
      </c>
      <c r="D418" s="24" t="s">
        <v>287</v>
      </c>
      <c r="E418" s="24" t="s">
        <v>18</v>
      </c>
      <c r="F418" s="25">
        <f>F419</f>
        <v>25</v>
      </c>
      <c r="G418" s="314"/>
      <c r="H418" s="26">
        <f>F418*G418</f>
        <v>0</v>
      </c>
      <c r="J418" s="129"/>
    </row>
    <row r="419" spans="1:10" s="127" customFormat="1" ht="27" customHeight="1">
      <c r="A419" s="201"/>
      <c r="B419" s="24"/>
      <c r="C419" s="24"/>
      <c r="D419" s="27" t="s">
        <v>288</v>
      </c>
      <c r="E419" s="24"/>
      <c r="F419" s="28">
        <v>25</v>
      </c>
      <c r="G419" s="314"/>
      <c r="H419" s="26"/>
      <c r="J419" s="129"/>
    </row>
    <row r="420" spans="1:10" s="137" customFormat="1" ht="13.5" customHeight="1">
      <c r="A420" s="202">
        <v>175</v>
      </c>
      <c r="B420" s="134">
        <v>597</v>
      </c>
      <c r="C420" s="134">
        <v>59761406</v>
      </c>
      <c r="D420" s="134" t="s">
        <v>289</v>
      </c>
      <c r="E420" s="134" t="s">
        <v>18</v>
      </c>
      <c r="F420" s="135">
        <f>F418</f>
        <v>25</v>
      </c>
      <c r="G420" s="319"/>
      <c r="H420" s="136">
        <f>F420*G420</f>
        <v>0</v>
      </c>
      <c r="J420" s="153"/>
    </row>
    <row r="421" spans="1:10" s="127" customFormat="1" ht="13.5" customHeight="1">
      <c r="A421" s="201">
        <v>176</v>
      </c>
      <c r="B421" s="24">
        <v>771</v>
      </c>
      <c r="C421" s="24">
        <v>771573810</v>
      </c>
      <c r="D421" s="24" t="s">
        <v>277</v>
      </c>
      <c r="E421" s="24" t="s">
        <v>18</v>
      </c>
      <c r="F421" s="25">
        <f>F422</f>
        <v>17.5</v>
      </c>
      <c r="G421" s="314"/>
      <c r="H421" s="26">
        <f>F421*G421</f>
        <v>0</v>
      </c>
      <c r="J421" s="129"/>
    </row>
    <row r="422" spans="1:10" s="127" customFormat="1" ht="13.5" customHeight="1">
      <c r="A422" s="201"/>
      <c r="B422" s="24"/>
      <c r="C422" s="24"/>
      <c r="D422" s="27" t="s">
        <v>278</v>
      </c>
      <c r="E422" s="24"/>
      <c r="F422" s="28">
        <v>17.5</v>
      </c>
      <c r="G422" s="314"/>
      <c r="H422" s="26"/>
      <c r="J422" s="129"/>
    </row>
    <row r="423" spans="1:10" s="127" customFormat="1" ht="13.5" customHeight="1">
      <c r="A423" s="201">
        <v>177</v>
      </c>
      <c r="B423" s="24">
        <v>998</v>
      </c>
      <c r="C423" s="24">
        <v>998771202</v>
      </c>
      <c r="D423" s="24" t="s">
        <v>446</v>
      </c>
      <c r="E423" s="24" t="s">
        <v>26</v>
      </c>
      <c r="F423" s="25">
        <v>6.58</v>
      </c>
      <c r="G423" s="314"/>
      <c r="H423" s="26">
        <f>F423*G423</f>
        <v>0</v>
      </c>
      <c r="J423" s="129"/>
    </row>
    <row r="424" spans="1:10" s="127" customFormat="1" ht="13.5" customHeight="1">
      <c r="A424" s="201">
        <v>178</v>
      </c>
      <c r="B424" s="24">
        <v>771</v>
      </c>
      <c r="C424" s="24" t="s">
        <v>447</v>
      </c>
      <c r="D424" s="24" t="s">
        <v>448</v>
      </c>
      <c r="E424" s="24" t="s">
        <v>31</v>
      </c>
      <c r="F424" s="25">
        <v>1</v>
      </c>
      <c r="G424" s="314"/>
      <c r="H424" s="26">
        <f>F424*G424</f>
        <v>0</v>
      </c>
      <c r="J424" s="129"/>
    </row>
    <row r="425" spans="1:10" s="127" customFormat="1" ht="27" customHeight="1">
      <c r="A425" s="203"/>
      <c r="B425" s="27"/>
      <c r="C425" s="27"/>
      <c r="D425" s="27" t="s">
        <v>364</v>
      </c>
      <c r="E425" s="27"/>
      <c r="F425" s="131">
        <v>1</v>
      </c>
      <c r="G425" s="316"/>
      <c r="H425" s="128"/>
      <c r="I425" s="130"/>
      <c r="J425" s="154"/>
    </row>
    <row r="426" spans="1:8" ht="15" customHeight="1">
      <c r="A426" s="200"/>
      <c r="B426" s="13"/>
      <c r="C426" s="13">
        <v>783</v>
      </c>
      <c r="D426" s="13" t="s">
        <v>190</v>
      </c>
      <c r="E426" s="13"/>
      <c r="F426" s="14"/>
      <c r="G426" s="315"/>
      <c r="H426" s="15">
        <f>SUM(H427:H434)</f>
        <v>0</v>
      </c>
    </row>
    <row r="427" spans="1:10" s="127" customFormat="1" ht="13.5" customHeight="1">
      <c r="A427" s="201">
        <v>179</v>
      </c>
      <c r="B427" s="24">
        <v>783</v>
      </c>
      <c r="C427" s="24">
        <v>783401303</v>
      </c>
      <c r="D427" s="24" t="s">
        <v>192</v>
      </c>
      <c r="E427" s="24" t="s">
        <v>18</v>
      </c>
      <c r="F427" s="25">
        <f>F428</f>
        <v>1.5</v>
      </c>
      <c r="G427" s="314"/>
      <c r="H427" s="26">
        <f>F427*G427</f>
        <v>0</v>
      </c>
      <c r="J427" s="129"/>
    </row>
    <row r="428" spans="1:10" s="127" customFormat="1" ht="27" customHeight="1">
      <c r="A428" s="201"/>
      <c r="B428" s="24"/>
      <c r="C428" s="24"/>
      <c r="D428" s="27" t="s">
        <v>620</v>
      </c>
      <c r="E428" s="24"/>
      <c r="F428" s="28">
        <v>1.5</v>
      </c>
      <c r="G428" s="314"/>
      <c r="H428" s="26"/>
      <c r="J428" s="129"/>
    </row>
    <row r="429" spans="1:10" s="127" customFormat="1" ht="13.5" customHeight="1">
      <c r="A429" s="201">
        <v>180</v>
      </c>
      <c r="B429" s="24">
        <v>783</v>
      </c>
      <c r="C429" s="24">
        <v>783401311</v>
      </c>
      <c r="D429" s="24" t="s">
        <v>193</v>
      </c>
      <c r="E429" s="24" t="s">
        <v>18</v>
      </c>
      <c r="F429" s="25">
        <f>F430</f>
        <v>1.5</v>
      </c>
      <c r="G429" s="314"/>
      <c r="H429" s="26">
        <f>F429*G429</f>
        <v>0</v>
      </c>
      <c r="J429" s="129"/>
    </row>
    <row r="430" spans="1:10" s="127" customFormat="1" ht="27" customHeight="1">
      <c r="A430" s="201"/>
      <c r="B430" s="24"/>
      <c r="C430" s="24"/>
      <c r="D430" s="27" t="s">
        <v>621</v>
      </c>
      <c r="E430" s="24"/>
      <c r="F430" s="28">
        <v>1.5</v>
      </c>
      <c r="G430" s="314"/>
      <c r="H430" s="26"/>
      <c r="J430" s="129"/>
    </row>
    <row r="431" spans="1:10" s="127" customFormat="1" ht="13.5" customHeight="1">
      <c r="A431" s="201">
        <v>181</v>
      </c>
      <c r="B431" s="24">
        <v>783</v>
      </c>
      <c r="C431" s="24">
        <v>783424101</v>
      </c>
      <c r="D431" s="24" t="s">
        <v>194</v>
      </c>
      <c r="E431" s="24" t="s">
        <v>18</v>
      </c>
      <c r="F431" s="25">
        <f>F432</f>
        <v>1.5</v>
      </c>
      <c r="G431" s="314"/>
      <c r="H431" s="26">
        <f>F431*G431</f>
        <v>0</v>
      </c>
      <c r="J431" s="129"/>
    </row>
    <row r="432" spans="1:10" s="127" customFormat="1" ht="13.5" customHeight="1">
      <c r="A432" s="201"/>
      <c r="B432" s="24"/>
      <c r="C432" s="24"/>
      <c r="D432" s="27" t="s">
        <v>622</v>
      </c>
      <c r="E432" s="24"/>
      <c r="F432" s="28">
        <v>1.5</v>
      </c>
      <c r="G432" s="314"/>
      <c r="H432" s="26"/>
      <c r="J432" s="129"/>
    </row>
    <row r="433" spans="1:10" s="127" customFormat="1" ht="13.5" customHeight="1">
      <c r="A433" s="201">
        <v>182</v>
      </c>
      <c r="B433" s="24">
        <v>783</v>
      </c>
      <c r="C433" s="24">
        <v>783406801</v>
      </c>
      <c r="D433" s="24" t="s">
        <v>191</v>
      </c>
      <c r="E433" s="24" t="s">
        <v>18</v>
      </c>
      <c r="F433" s="25">
        <f>F434</f>
        <v>1.5</v>
      </c>
      <c r="G433" s="314"/>
      <c r="H433" s="26">
        <f>F433*G433</f>
        <v>0</v>
      </c>
      <c r="J433" s="129"/>
    </row>
    <row r="434" spans="1:10" s="127" customFormat="1" ht="13.5" customHeight="1">
      <c r="A434" s="201"/>
      <c r="B434" s="24"/>
      <c r="C434" s="24"/>
      <c r="D434" s="27" t="s">
        <v>623</v>
      </c>
      <c r="E434" s="24"/>
      <c r="F434" s="28">
        <v>1.5</v>
      </c>
      <c r="G434" s="314"/>
      <c r="H434" s="26"/>
      <c r="J434" s="129"/>
    </row>
    <row r="435" spans="1:8" ht="15" customHeight="1">
      <c r="A435" s="200"/>
      <c r="B435" s="13"/>
      <c r="C435" s="13">
        <v>786</v>
      </c>
      <c r="D435" s="13" t="s">
        <v>106</v>
      </c>
      <c r="E435" s="13"/>
      <c r="F435" s="14"/>
      <c r="G435" s="315"/>
      <c r="H435" s="15">
        <f>SUM(H436:H450)</f>
        <v>0</v>
      </c>
    </row>
    <row r="436" spans="1:10" s="127" customFormat="1" ht="13.5" customHeight="1">
      <c r="A436" s="311">
        <v>183</v>
      </c>
      <c r="B436" s="24">
        <v>786</v>
      </c>
      <c r="C436" s="24" t="s">
        <v>108</v>
      </c>
      <c r="D436" s="24" t="s">
        <v>116</v>
      </c>
      <c r="E436" s="24" t="s">
        <v>31</v>
      </c>
      <c r="F436" s="25">
        <f>F437</f>
        <v>6</v>
      </c>
      <c r="G436" s="314"/>
      <c r="H436" s="26">
        <f>F436*G436</f>
        <v>0</v>
      </c>
      <c r="J436" s="129"/>
    </row>
    <row r="437" spans="1:10" s="127" customFormat="1" ht="13.5" customHeight="1">
      <c r="A437" s="201"/>
      <c r="B437" s="24"/>
      <c r="C437" s="24"/>
      <c r="D437" s="27" t="s">
        <v>856</v>
      </c>
      <c r="E437" s="24"/>
      <c r="F437" s="28">
        <v>6</v>
      </c>
      <c r="G437" s="314"/>
      <c r="H437" s="26"/>
      <c r="J437" s="129"/>
    </row>
    <row r="438" spans="1:10" s="127" customFormat="1" ht="13.5" customHeight="1">
      <c r="A438" s="201"/>
      <c r="B438" s="24"/>
      <c r="C438" s="24"/>
      <c r="D438" s="27" t="s">
        <v>107</v>
      </c>
      <c r="E438" s="24"/>
      <c r="F438" s="28"/>
      <c r="G438" s="314"/>
      <c r="H438" s="26"/>
      <c r="J438" s="129"/>
    </row>
    <row r="439" spans="1:10" s="127" customFormat="1" ht="13.5" customHeight="1">
      <c r="A439" s="311">
        <v>184</v>
      </c>
      <c r="B439" s="24">
        <v>786</v>
      </c>
      <c r="C439" s="24" t="s">
        <v>109</v>
      </c>
      <c r="D439" s="24" t="s">
        <v>117</v>
      </c>
      <c r="E439" s="24" t="s">
        <v>31</v>
      </c>
      <c r="F439" s="25">
        <f>F440</f>
        <v>2</v>
      </c>
      <c r="G439" s="314"/>
      <c r="H439" s="26">
        <f>F439*G439</f>
        <v>0</v>
      </c>
      <c r="J439" s="129"/>
    </row>
    <row r="440" spans="1:10" s="127" customFormat="1" ht="13.5" customHeight="1">
      <c r="A440" s="201"/>
      <c r="B440" s="24"/>
      <c r="C440" s="24"/>
      <c r="D440" s="27" t="s">
        <v>857</v>
      </c>
      <c r="E440" s="24"/>
      <c r="F440" s="28">
        <v>2</v>
      </c>
      <c r="G440" s="314"/>
      <c r="H440" s="26"/>
      <c r="J440" s="129"/>
    </row>
    <row r="441" spans="1:10" s="127" customFormat="1" ht="13.5" customHeight="1">
      <c r="A441" s="201"/>
      <c r="B441" s="24"/>
      <c r="C441" s="24"/>
      <c r="D441" s="27" t="s">
        <v>107</v>
      </c>
      <c r="E441" s="24"/>
      <c r="F441" s="28"/>
      <c r="G441" s="314"/>
      <c r="H441" s="26"/>
      <c r="J441" s="129"/>
    </row>
    <row r="442" spans="1:10" s="127" customFormat="1" ht="13.5" customHeight="1">
      <c r="A442" s="311">
        <v>185</v>
      </c>
      <c r="B442" s="24">
        <v>786</v>
      </c>
      <c r="C442" s="24" t="s">
        <v>110</v>
      </c>
      <c r="D442" s="24" t="s">
        <v>118</v>
      </c>
      <c r="E442" s="24" t="s">
        <v>31</v>
      </c>
      <c r="F442" s="25">
        <f>F443</f>
        <v>3</v>
      </c>
      <c r="G442" s="314"/>
      <c r="H442" s="26">
        <f>F442*G442</f>
        <v>0</v>
      </c>
      <c r="J442" s="129"/>
    </row>
    <row r="443" spans="1:10" s="127" customFormat="1" ht="13.5" customHeight="1">
      <c r="A443" s="201"/>
      <c r="B443" s="24"/>
      <c r="C443" s="24"/>
      <c r="D443" s="27" t="s">
        <v>858</v>
      </c>
      <c r="E443" s="24"/>
      <c r="F443" s="28">
        <v>3</v>
      </c>
      <c r="G443" s="314"/>
      <c r="H443" s="26"/>
      <c r="J443" s="129"/>
    </row>
    <row r="444" spans="1:10" s="127" customFormat="1" ht="13.5" customHeight="1">
      <c r="A444" s="201"/>
      <c r="B444" s="24"/>
      <c r="C444" s="24"/>
      <c r="D444" s="27" t="s">
        <v>107</v>
      </c>
      <c r="E444" s="24"/>
      <c r="F444" s="28"/>
      <c r="G444" s="314"/>
      <c r="H444" s="26"/>
      <c r="J444" s="129"/>
    </row>
    <row r="445" spans="1:10" s="127" customFormat="1" ht="13.5" customHeight="1">
      <c r="A445" s="201">
        <v>186</v>
      </c>
      <c r="B445" s="29" t="s">
        <v>187</v>
      </c>
      <c r="C445" s="24" t="s">
        <v>186</v>
      </c>
      <c r="D445" s="24" t="s">
        <v>185</v>
      </c>
      <c r="E445" s="24" t="s">
        <v>31</v>
      </c>
      <c r="F445" s="25">
        <f>F446</f>
        <v>5</v>
      </c>
      <c r="G445" s="314"/>
      <c r="H445" s="26">
        <f>F445*G445</f>
        <v>0</v>
      </c>
      <c r="J445" s="129"/>
    </row>
    <row r="446" spans="1:10" s="127" customFormat="1" ht="13.5" customHeight="1">
      <c r="A446" s="203"/>
      <c r="B446" s="27"/>
      <c r="C446" s="27"/>
      <c r="D446" s="27" t="s">
        <v>184</v>
      </c>
      <c r="E446" s="27"/>
      <c r="F446" s="131">
        <v>5</v>
      </c>
      <c r="G446" s="316"/>
      <c r="H446" s="128"/>
      <c r="I446" s="130"/>
      <c r="J446" s="154"/>
    </row>
    <row r="447" spans="1:10" s="127" customFormat="1" ht="13.5" customHeight="1">
      <c r="A447" s="203"/>
      <c r="B447" s="27"/>
      <c r="C447" s="27"/>
      <c r="D447" s="27" t="s">
        <v>107</v>
      </c>
      <c r="E447" s="27"/>
      <c r="F447" s="131"/>
      <c r="G447" s="316"/>
      <c r="H447" s="128"/>
      <c r="I447" s="130"/>
      <c r="J447" s="154"/>
    </row>
    <row r="448" spans="1:10" s="127" customFormat="1" ht="13.5" customHeight="1">
      <c r="A448" s="201">
        <v>187</v>
      </c>
      <c r="B448" s="24">
        <v>998</v>
      </c>
      <c r="C448" s="24">
        <v>998786202</v>
      </c>
      <c r="D448" s="24" t="s">
        <v>449</v>
      </c>
      <c r="E448" s="24" t="s">
        <v>26</v>
      </c>
      <c r="F448" s="25">
        <v>0.33</v>
      </c>
      <c r="G448" s="314"/>
      <c r="H448" s="26">
        <f>F448*G448</f>
        <v>0</v>
      </c>
      <c r="J448" s="129"/>
    </row>
    <row r="449" spans="1:10" s="127" customFormat="1" ht="13.5" customHeight="1">
      <c r="A449" s="201">
        <v>188</v>
      </c>
      <c r="B449" s="24">
        <v>786</v>
      </c>
      <c r="C449" s="24" t="s">
        <v>450</v>
      </c>
      <c r="D449" s="24" t="s">
        <v>451</v>
      </c>
      <c r="E449" s="24" t="s">
        <v>31</v>
      </c>
      <c r="F449" s="25">
        <v>1</v>
      </c>
      <c r="G449" s="314"/>
      <c r="H449" s="26">
        <f>F449*G449</f>
        <v>0</v>
      </c>
      <c r="J449" s="129"/>
    </row>
    <row r="450" spans="1:10" s="127" customFormat="1" ht="27" customHeight="1">
      <c r="A450" s="203"/>
      <c r="B450" s="27"/>
      <c r="C450" s="27"/>
      <c r="D450" s="27" t="s">
        <v>364</v>
      </c>
      <c r="E450" s="27"/>
      <c r="F450" s="131">
        <v>1</v>
      </c>
      <c r="G450" s="316"/>
      <c r="H450" s="128"/>
      <c r="I450" s="130"/>
      <c r="J450" s="154"/>
    </row>
    <row r="451" spans="1:8" ht="15" customHeight="1">
      <c r="A451" s="200"/>
      <c r="B451" s="13"/>
      <c r="C451" s="13">
        <v>790</v>
      </c>
      <c r="D451" s="13" t="s">
        <v>53</v>
      </c>
      <c r="E451" s="13"/>
      <c r="F451" s="14"/>
      <c r="G451" s="315"/>
      <c r="H451" s="15">
        <f>SUM(H452:H482)</f>
        <v>0</v>
      </c>
    </row>
    <row r="452" spans="1:10" s="127" customFormat="1" ht="13.5" customHeight="1">
      <c r="A452" s="201">
        <v>189</v>
      </c>
      <c r="B452" s="29" t="s">
        <v>168</v>
      </c>
      <c r="C452" s="24" t="s">
        <v>167</v>
      </c>
      <c r="D452" s="24" t="s">
        <v>160</v>
      </c>
      <c r="E452" s="24" t="s">
        <v>31</v>
      </c>
      <c r="F452" s="25">
        <f>F453</f>
        <v>71</v>
      </c>
      <c r="G452" s="314"/>
      <c r="H452" s="26">
        <f>F452*G452</f>
        <v>0</v>
      </c>
      <c r="J452" s="129"/>
    </row>
    <row r="453" spans="1:10" s="130" customFormat="1" ht="67.5" customHeight="1">
      <c r="A453" s="201"/>
      <c r="B453" s="24"/>
      <c r="C453" s="24"/>
      <c r="D453" s="27" t="s">
        <v>181</v>
      </c>
      <c r="E453" s="24"/>
      <c r="F453" s="28">
        <v>71</v>
      </c>
      <c r="G453" s="314"/>
      <c r="H453" s="26"/>
      <c r="J453" s="129"/>
    </row>
    <row r="454" spans="1:10" s="127" customFormat="1" ht="13.5" customHeight="1">
      <c r="A454" s="201">
        <v>190</v>
      </c>
      <c r="B454" s="29" t="s">
        <v>168</v>
      </c>
      <c r="C454" s="24" t="s">
        <v>169</v>
      </c>
      <c r="D454" s="24" t="s">
        <v>161</v>
      </c>
      <c r="E454" s="24" t="s">
        <v>31</v>
      </c>
      <c r="F454" s="25">
        <f>F455</f>
        <v>47</v>
      </c>
      <c r="G454" s="314"/>
      <c r="H454" s="26">
        <f>F454*G454</f>
        <v>0</v>
      </c>
      <c r="J454" s="129"/>
    </row>
    <row r="455" spans="1:10" s="130" customFormat="1" ht="54" customHeight="1">
      <c r="A455" s="201"/>
      <c r="B455" s="24"/>
      <c r="C455" s="24"/>
      <c r="D455" s="27" t="s">
        <v>162</v>
      </c>
      <c r="E455" s="24"/>
      <c r="F455" s="28">
        <v>47</v>
      </c>
      <c r="G455" s="314"/>
      <c r="H455" s="26"/>
      <c r="J455" s="129"/>
    </row>
    <row r="456" spans="1:10" s="127" customFormat="1" ht="13.5" customHeight="1">
      <c r="A456" s="201">
        <v>191</v>
      </c>
      <c r="B456" s="29" t="s">
        <v>168</v>
      </c>
      <c r="C456" s="24" t="s">
        <v>170</v>
      </c>
      <c r="D456" s="24" t="s">
        <v>163</v>
      </c>
      <c r="E456" s="24" t="s">
        <v>31</v>
      </c>
      <c r="F456" s="25">
        <f>F457</f>
        <v>16</v>
      </c>
      <c r="G456" s="314"/>
      <c r="H456" s="26">
        <f>F456*G456</f>
        <v>0</v>
      </c>
      <c r="J456" s="129"/>
    </row>
    <row r="457" spans="1:10" s="127" customFormat="1" ht="27" customHeight="1">
      <c r="A457" s="203"/>
      <c r="B457" s="27"/>
      <c r="C457" s="27"/>
      <c r="D457" s="27" t="s">
        <v>849</v>
      </c>
      <c r="E457" s="27"/>
      <c r="F457" s="131">
        <v>16</v>
      </c>
      <c r="G457" s="316"/>
      <c r="H457" s="128"/>
      <c r="I457" s="130"/>
      <c r="J457" s="154"/>
    </row>
    <row r="458" spans="1:10" s="127" customFormat="1" ht="13.5" customHeight="1">
      <c r="A458" s="203"/>
      <c r="B458" s="27"/>
      <c r="C458" s="27"/>
      <c r="D458" s="27" t="s">
        <v>107</v>
      </c>
      <c r="E458" s="27"/>
      <c r="F458" s="131"/>
      <c r="G458" s="316"/>
      <c r="H458" s="128"/>
      <c r="I458" s="130"/>
      <c r="J458" s="154"/>
    </row>
    <row r="459" spans="1:10" s="127" customFormat="1" ht="13.5" customHeight="1">
      <c r="A459" s="201">
        <v>192</v>
      </c>
      <c r="B459" s="29" t="s">
        <v>168</v>
      </c>
      <c r="C459" s="24" t="s">
        <v>171</v>
      </c>
      <c r="D459" s="24" t="s">
        <v>164</v>
      </c>
      <c r="E459" s="24" t="s">
        <v>31</v>
      </c>
      <c r="F459" s="25">
        <f>F460</f>
        <v>8</v>
      </c>
      <c r="G459" s="314"/>
      <c r="H459" s="26">
        <f>F459*G459</f>
        <v>0</v>
      </c>
      <c r="J459" s="129"/>
    </row>
    <row r="460" spans="1:10" s="127" customFormat="1" ht="27" customHeight="1">
      <c r="A460" s="203"/>
      <c r="B460" s="27"/>
      <c r="C460" s="27"/>
      <c r="D460" s="27" t="s">
        <v>182</v>
      </c>
      <c r="E460" s="27"/>
      <c r="F460" s="131">
        <v>8</v>
      </c>
      <c r="G460" s="316"/>
      <c r="H460" s="128"/>
      <c r="I460" s="130"/>
      <c r="J460" s="154"/>
    </row>
    <row r="461" spans="1:10" s="127" customFormat="1" ht="13.5" customHeight="1">
      <c r="A461" s="203"/>
      <c r="B461" s="27"/>
      <c r="C461" s="27"/>
      <c r="D461" s="27" t="s">
        <v>107</v>
      </c>
      <c r="E461" s="27"/>
      <c r="F461" s="131"/>
      <c r="G461" s="316"/>
      <c r="H461" s="128"/>
      <c r="I461" s="130"/>
      <c r="J461" s="154"/>
    </row>
    <row r="462" spans="1:10" s="127" customFormat="1" ht="13.5" customHeight="1">
      <c r="A462" s="201">
        <v>193</v>
      </c>
      <c r="B462" s="29" t="s">
        <v>168</v>
      </c>
      <c r="C462" s="24" t="s">
        <v>172</v>
      </c>
      <c r="D462" s="24" t="s">
        <v>177</v>
      </c>
      <c r="E462" s="24" t="s">
        <v>31</v>
      </c>
      <c r="F462" s="25">
        <f>F463</f>
        <v>99</v>
      </c>
      <c r="G462" s="314"/>
      <c r="H462" s="26">
        <f>F462*G462</f>
        <v>0</v>
      </c>
      <c r="J462" s="129"/>
    </row>
    <row r="463" spans="1:10" s="127" customFormat="1" ht="13.5" customHeight="1">
      <c r="A463" s="203"/>
      <c r="B463" s="27"/>
      <c r="C463" s="27"/>
      <c r="D463" s="27" t="s">
        <v>165</v>
      </c>
      <c r="E463" s="27"/>
      <c r="F463" s="131">
        <v>99</v>
      </c>
      <c r="G463" s="316"/>
      <c r="H463" s="128"/>
      <c r="I463" s="130"/>
      <c r="J463" s="154"/>
    </row>
    <row r="464" spans="1:10" s="127" customFormat="1" ht="13.5" customHeight="1">
      <c r="A464" s="203"/>
      <c r="B464" s="27"/>
      <c r="C464" s="27"/>
      <c r="D464" s="27" t="s">
        <v>107</v>
      </c>
      <c r="E464" s="27"/>
      <c r="F464" s="131"/>
      <c r="G464" s="316"/>
      <c r="H464" s="128"/>
      <c r="I464" s="130"/>
      <c r="J464" s="154"/>
    </row>
    <row r="465" spans="1:10" s="127" customFormat="1" ht="13.5" customHeight="1">
      <c r="A465" s="201">
        <v>194</v>
      </c>
      <c r="B465" s="29" t="s">
        <v>168</v>
      </c>
      <c r="C465" s="24" t="s">
        <v>173</v>
      </c>
      <c r="D465" s="24" t="s">
        <v>178</v>
      </c>
      <c r="E465" s="24" t="s">
        <v>31</v>
      </c>
      <c r="F465" s="25">
        <f>F466</f>
        <v>4</v>
      </c>
      <c r="G465" s="314"/>
      <c r="H465" s="26">
        <f>F465*G465</f>
        <v>0</v>
      </c>
      <c r="J465" s="129"/>
    </row>
    <row r="466" spans="1:10" s="127" customFormat="1" ht="13.5" customHeight="1">
      <c r="A466" s="203"/>
      <c r="B466" s="27"/>
      <c r="C466" s="27"/>
      <c r="D466" s="27" t="s">
        <v>166</v>
      </c>
      <c r="E466" s="27"/>
      <c r="F466" s="131">
        <v>4</v>
      </c>
      <c r="G466" s="316"/>
      <c r="H466" s="128"/>
      <c r="I466" s="130"/>
      <c r="J466" s="154"/>
    </row>
    <row r="467" spans="1:10" s="127" customFormat="1" ht="13.5" customHeight="1">
      <c r="A467" s="203"/>
      <c r="B467" s="27"/>
      <c r="C467" s="27"/>
      <c r="D467" s="27" t="s">
        <v>107</v>
      </c>
      <c r="E467" s="27"/>
      <c r="F467" s="131"/>
      <c r="G467" s="316"/>
      <c r="H467" s="128"/>
      <c r="I467" s="130"/>
      <c r="J467" s="154"/>
    </row>
    <row r="468" spans="1:10" s="127" customFormat="1" ht="13.5" customHeight="1">
      <c r="A468" s="201">
        <v>195</v>
      </c>
      <c r="B468" s="29" t="s">
        <v>168</v>
      </c>
      <c r="C468" s="24" t="s">
        <v>174</v>
      </c>
      <c r="D468" s="24" t="s">
        <v>179</v>
      </c>
      <c r="E468" s="24" t="s">
        <v>31</v>
      </c>
      <c r="F468" s="25">
        <f>F469</f>
        <v>2</v>
      </c>
      <c r="G468" s="314"/>
      <c r="H468" s="26">
        <f>F468*G468</f>
        <v>0</v>
      </c>
      <c r="J468" s="129"/>
    </row>
    <row r="469" spans="1:10" s="127" customFormat="1" ht="27" customHeight="1">
      <c r="A469" s="203"/>
      <c r="B469" s="27"/>
      <c r="C469" s="27"/>
      <c r="D469" s="27" t="s">
        <v>175</v>
      </c>
      <c r="E469" s="27"/>
      <c r="F469" s="131">
        <v>2</v>
      </c>
      <c r="G469" s="316"/>
      <c r="H469" s="128"/>
      <c r="I469" s="130"/>
      <c r="J469" s="154"/>
    </row>
    <row r="470" spans="1:10" s="127" customFormat="1" ht="13.5" customHeight="1">
      <c r="A470" s="203"/>
      <c r="B470" s="27"/>
      <c r="C470" s="27"/>
      <c r="D470" s="27" t="s">
        <v>107</v>
      </c>
      <c r="E470" s="27"/>
      <c r="F470" s="131"/>
      <c r="G470" s="316"/>
      <c r="H470" s="128"/>
      <c r="I470" s="130"/>
      <c r="J470" s="154"/>
    </row>
    <row r="471" spans="1:10" s="127" customFormat="1" ht="13.5" customHeight="1">
      <c r="A471" s="201">
        <v>196</v>
      </c>
      <c r="B471" s="29" t="s">
        <v>168</v>
      </c>
      <c r="C471" s="24" t="s">
        <v>176</v>
      </c>
      <c r="D471" s="24" t="s">
        <v>180</v>
      </c>
      <c r="E471" s="24" t="s">
        <v>31</v>
      </c>
      <c r="F471" s="25">
        <f>F472</f>
        <v>3</v>
      </c>
      <c r="G471" s="314"/>
      <c r="H471" s="26">
        <f>F471*G471</f>
        <v>0</v>
      </c>
      <c r="J471" s="129"/>
    </row>
    <row r="472" spans="1:10" s="127" customFormat="1" ht="27" customHeight="1">
      <c r="A472" s="203"/>
      <c r="B472" s="27"/>
      <c r="C472" s="27"/>
      <c r="D472" s="27" t="s">
        <v>175</v>
      </c>
      <c r="E472" s="27"/>
      <c r="F472" s="131">
        <v>3</v>
      </c>
      <c r="G472" s="316"/>
      <c r="H472" s="128"/>
      <c r="I472" s="130"/>
      <c r="J472" s="154"/>
    </row>
    <row r="473" spans="1:10" s="127" customFormat="1" ht="13.5" customHeight="1">
      <c r="A473" s="203"/>
      <c r="B473" s="27"/>
      <c r="C473" s="27"/>
      <c r="D473" s="27" t="s">
        <v>107</v>
      </c>
      <c r="E473" s="27"/>
      <c r="F473" s="131"/>
      <c r="G473" s="316"/>
      <c r="H473" s="128"/>
      <c r="I473" s="130"/>
      <c r="J473" s="154"/>
    </row>
    <row r="474" spans="1:10" s="127" customFormat="1" ht="13.5" customHeight="1">
      <c r="A474" s="311">
        <v>197</v>
      </c>
      <c r="B474" s="29" t="s">
        <v>168</v>
      </c>
      <c r="C474" s="24" t="s">
        <v>744</v>
      </c>
      <c r="D474" s="24" t="s">
        <v>850</v>
      </c>
      <c r="E474" s="24" t="s">
        <v>31</v>
      </c>
      <c r="F474" s="25">
        <f>F475</f>
        <v>3</v>
      </c>
      <c r="G474" s="314"/>
      <c r="H474" s="26">
        <f>F474*G474</f>
        <v>0</v>
      </c>
      <c r="J474" s="129"/>
    </row>
    <row r="475" spans="1:10" s="127" customFormat="1" ht="13.5" customHeight="1">
      <c r="A475" s="203"/>
      <c r="B475" s="27"/>
      <c r="C475" s="27"/>
      <c r="D475" s="27" t="s">
        <v>853</v>
      </c>
      <c r="E475" s="27"/>
      <c r="F475" s="131">
        <v>3</v>
      </c>
      <c r="G475" s="316"/>
      <c r="H475" s="128"/>
      <c r="I475" s="130"/>
      <c r="J475" s="154"/>
    </row>
    <row r="476" spans="1:10" s="127" customFormat="1" ht="13.5" customHeight="1">
      <c r="A476" s="203"/>
      <c r="B476" s="27"/>
      <c r="C476" s="27"/>
      <c r="D476" s="27" t="s">
        <v>107</v>
      </c>
      <c r="E476" s="27"/>
      <c r="F476" s="131"/>
      <c r="G476" s="316"/>
      <c r="H476" s="128"/>
      <c r="I476" s="130"/>
      <c r="J476" s="154"/>
    </row>
    <row r="477" spans="1:10" s="127" customFormat="1" ht="13.5" customHeight="1">
      <c r="A477" s="201">
        <v>198</v>
      </c>
      <c r="B477" s="29" t="s">
        <v>168</v>
      </c>
      <c r="C477" s="24" t="s">
        <v>183</v>
      </c>
      <c r="D477" s="24" t="s">
        <v>188</v>
      </c>
      <c r="E477" s="24" t="s">
        <v>31</v>
      </c>
      <c r="F477" s="25">
        <f>F478</f>
        <v>1</v>
      </c>
      <c r="G477" s="314"/>
      <c r="H477" s="26">
        <f>F477*G477</f>
        <v>0</v>
      </c>
      <c r="J477" s="129"/>
    </row>
    <row r="478" spans="1:10" s="127" customFormat="1" ht="13.5" customHeight="1">
      <c r="A478" s="203"/>
      <c r="B478" s="27"/>
      <c r="C478" s="27"/>
      <c r="D478" s="27" t="s">
        <v>189</v>
      </c>
      <c r="E478" s="27"/>
      <c r="F478" s="131">
        <v>1</v>
      </c>
      <c r="G478" s="316"/>
      <c r="H478" s="128"/>
      <c r="I478" s="130"/>
      <c r="J478" s="154"/>
    </row>
    <row r="479" spans="1:10" s="127" customFormat="1" ht="13.5" customHeight="1">
      <c r="A479" s="203"/>
      <c r="B479" s="27"/>
      <c r="C479" s="27"/>
      <c r="D479" s="27" t="s">
        <v>107</v>
      </c>
      <c r="E479" s="27"/>
      <c r="F479" s="131"/>
      <c r="G479" s="316"/>
      <c r="H479" s="128"/>
      <c r="I479" s="130"/>
      <c r="J479" s="154"/>
    </row>
    <row r="480" spans="1:10" s="127" customFormat="1" ht="13.5" customHeight="1">
      <c r="A480" s="311">
        <v>199</v>
      </c>
      <c r="B480" s="29" t="s">
        <v>168</v>
      </c>
      <c r="C480" s="24" t="s">
        <v>851</v>
      </c>
      <c r="D480" s="24" t="s">
        <v>745</v>
      </c>
      <c r="E480" s="24" t="s">
        <v>31</v>
      </c>
      <c r="F480" s="25">
        <f>F481</f>
        <v>24</v>
      </c>
      <c r="G480" s="314"/>
      <c r="H480" s="26">
        <f>F480*G480</f>
        <v>0</v>
      </c>
      <c r="J480" s="129"/>
    </row>
    <row r="481" spans="1:10" s="127" customFormat="1" ht="13.5" customHeight="1">
      <c r="A481" s="203"/>
      <c r="B481" s="27"/>
      <c r="C481" s="27"/>
      <c r="D481" s="27" t="s">
        <v>852</v>
      </c>
      <c r="E481" s="27"/>
      <c r="F481" s="131">
        <v>24</v>
      </c>
      <c r="G481" s="316"/>
      <c r="H481" s="128"/>
      <c r="I481" s="130"/>
      <c r="J481" s="154"/>
    </row>
    <row r="482" spans="1:10" s="127" customFormat="1" ht="13.5" customHeight="1">
      <c r="A482" s="203"/>
      <c r="B482" s="27"/>
      <c r="C482" s="27"/>
      <c r="D482" s="27" t="s">
        <v>107</v>
      </c>
      <c r="E482" s="27"/>
      <c r="F482" s="131"/>
      <c r="G482" s="316"/>
      <c r="H482" s="128"/>
      <c r="I482" s="130"/>
      <c r="J482" s="154"/>
    </row>
    <row r="483" spans="1:8" ht="13.5" customHeight="1">
      <c r="A483" s="30"/>
      <c r="B483" s="18"/>
      <c r="C483" s="18"/>
      <c r="D483" s="18"/>
      <c r="E483" s="18"/>
      <c r="F483" s="31"/>
      <c r="G483" s="22"/>
      <c r="H483" s="22"/>
    </row>
    <row r="484" spans="1:8" ht="15">
      <c r="A484" s="339" t="s">
        <v>28</v>
      </c>
      <c r="B484" s="340"/>
      <c r="C484" s="341"/>
      <c r="D484" s="148"/>
      <c r="E484" s="149"/>
      <c r="F484" s="150"/>
      <c r="G484" s="151"/>
      <c r="H484" s="152">
        <f>H8+H139</f>
        <v>0</v>
      </c>
    </row>
    <row r="485" spans="1:8" ht="15">
      <c r="A485" s="16"/>
      <c r="B485" s="17"/>
      <c r="C485" s="17"/>
      <c r="D485" s="18"/>
      <c r="E485" s="19"/>
      <c r="F485" s="20"/>
      <c r="G485" s="21"/>
      <c r="H485" s="22"/>
    </row>
    <row r="486" spans="1:8" ht="15">
      <c r="A486" s="23" t="s">
        <v>29</v>
      </c>
      <c r="B486" s="23"/>
      <c r="C486" s="23"/>
      <c r="D486" s="23"/>
      <c r="E486" s="23"/>
      <c r="F486" s="23"/>
      <c r="G486" s="194"/>
      <c r="H486" s="23"/>
    </row>
    <row r="487" spans="1:8" ht="27" customHeight="1">
      <c r="A487" s="342" t="s">
        <v>30</v>
      </c>
      <c r="B487" s="342"/>
      <c r="C487" s="342"/>
      <c r="D487" s="342"/>
      <c r="E487" s="342"/>
      <c r="F487" s="342"/>
      <c r="G487" s="342"/>
      <c r="H487" s="23"/>
    </row>
    <row r="488" spans="1:8" ht="15">
      <c r="A488" s="9"/>
      <c r="B488" s="9"/>
      <c r="C488" s="9"/>
      <c r="D488" s="9"/>
      <c r="E488" s="9"/>
      <c r="F488" s="9"/>
      <c r="G488" s="192"/>
      <c r="H488" s="9"/>
    </row>
    <row r="489" spans="1:8" ht="15">
      <c r="A489" s="9"/>
      <c r="B489" s="9"/>
      <c r="C489" s="9"/>
      <c r="D489" s="9"/>
      <c r="E489" s="9"/>
      <c r="F489" s="9"/>
      <c r="G489" s="192"/>
      <c r="H489" s="9"/>
    </row>
  </sheetData>
  <sheetProtection password="D55A" sheet="1" objects="1" scenarios="1"/>
  <mergeCells count="2">
    <mergeCell ref="A484:C484"/>
    <mergeCell ref="A487:G487"/>
  </mergeCells>
  <printOptions/>
  <pageMargins left="0.7086614173228347" right="0.7086614173228347" top="0.7874015748031497" bottom="0.7874015748031497" header="0.31496062992125984" footer="0.31496062992125984"/>
  <pageSetup fitToHeight="99" fitToWidth="1" horizontalDpi="600" verticalDpi="600" orientation="portrait" paperSize="9" scale="6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workbookViewId="0" topLeftCell="A1">
      <selection activeCell="I46" sqref="I46"/>
    </sheetView>
  </sheetViews>
  <sheetFormatPr defaultColWidth="9.140625" defaultRowHeight="15"/>
  <cols>
    <col min="1" max="2" width="3.7109375" style="0" customWidth="1"/>
    <col min="3" max="3" width="13.7109375" style="0" customWidth="1"/>
    <col min="4" max="4" width="60.7109375" style="183" customWidth="1"/>
    <col min="5" max="5" width="5.7109375" style="0" customWidth="1"/>
    <col min="6" max="6" width="10.7109375" style="0" customWidth="1"/>
    <col min="7" max="12" width="12.7109375" style="0" customWidth="1"/>
  </cols>
  <sheetData>
    <row r="1" spans="1:8" ht="21">
      <c r="A1" s="4" t="s">
        <v>863</v>
      </c>
      <c r="B1" s="5"/>
      <c r="C1" s="5"/>
      <c r="D1" s="5"/>
      <c r="E1" s="5"/>
      <c r="F1" s="5"/>
      <c r="G1" s="5"/>
      <c r="H1" s="5"/>
    </row>
    <row r="2" spans="1:8" ht="15">
      <c r="A2" s="2" t="s">
        <v>60</v>
      </c>
      <c r="B2" s="2"/>
      <c r="C2" s="6"/>
      <c r="D2" s="6"/>
      <c r="E2" s="6"/>
      <c r="F2" s="6"/>
      <c r="G2" s="5"/>
      <c r="H2" s="5"/>
    </row>
    <row r="3" spans="1:8" ht="15">
      <c r="A3" s="2" t="s">
        <v>61</v>
      </c>
      <c r="B3" s="1"/>
      <c r="C3" s="3"/>
      <c r="D3" s="9"/>
      <c r="E3" s="9"/>
      <c r="F3" s="9"/>
      <c r="G3" s="9"/>
      <c r="H3" s="9"/>
    </row>
    <row r="4" spans="1:8" ht="15">
      <c r="A4" s="2" t="s">
        <v>752</v>
      </c>
      <c r="B4" s="1"/>
      <c r="C4" s="3"/>
      <c r="D4" s="9"/>
      <c r="E4" s="9"/>
      <c r="F4" s="9"/>
      <c r="G4" s="192"/>
      <c r="H4" s="9"/>
    </row>
    <row r="5" spans="1:8" ht="15" thickBot="1">
      <c r="A5" s="2"/>
      <c r="B5" s="1"/>
      <c r="C5" s="3"/>
      <c r="D5" s="9"/>
      <c r="E5" s="9"/>
      <c r="F5" s="9"/>
      <c r="G5" s="9"/>
      <c r="H5" s="9"/>
    </row>
    <row r="6" spans="1:13" s="155" customFormat="1" ht="13.2">
      <c r="A6" s="156" t="s">
        <v>452</v>
      </c>
      <c r="B6" s="157" t="s">
        <v>452</v>
      </c>
      <c r="C6" s="157" t="s">
        <v>452</v>
      </c>
      <c r="D6" s="180" t="s">
        <v>452</v>
      </c>
      <c r="E6" s="157" t="s">
        <v>452</v>
      </c>
      <c r="F6" s="157" t="s">
        <v>452</v>
      </c>
      <c r="G6" s="158" t="s">
        <v>453</v>
      </c>
      <c r="H6" s="343" t="s">
        <v>454</v>
      </c>
      <c r="I6" s="351"/>
      <c r="J6" s="344"/>
      <c r="K6" s="343" t="s">
        <v>455</v>
      </c>
      <c r="L6" s="344"/>
      <c r="M6" s="159"/>
    </row>
    <row r="7" spans="1:13" s="155" customFormat="1" ht="13.8" thickBot="1">
      <c r="A7" s="160" t="s">
        <v>456</v>
      </c>
      <c r="B7" s="161" t="s">
        <v>457</v>
      </c>
      <c r="C7" s="161" t="s">
        <v>458</v>
      </c>
      <c r="D7" s="181" t="s">
        <v>459</v>
      </c>
      <c r="E7" s="161" t="s">
        <v>460</v>
      </c>
      <c r="F7" s="162" t="s">
        <v>461</v>
      </c>
      <c r="G7" s="163" t="s">
        <v>462</v>
      </c>
      <c r="H7" s="164" t="s">
        <v>463</v>
      </c>
      <c r="I7" s="165" t="s">
        <v>464</v>
      </c>
      <c r="J7" s="166" t="s">
        <v>27</v>
      </c>
      <c r="K7" s="164" t="s">
        <v>453</v>
      </c>
      <c r="L7" s="166" t="s">
        <v>27</v>
      </c>
      <c r="M7" s="159"/>
    </row>
    <row r="8" spans="1:12" s="155" customFormat="1" ht="13.2">
      <c r="A8" s="167"/>
      <c r="B8" s="167"/>
      <c r="C8" s="168"/>
      <c r="D8" s="345" t="s">
        <v>465</v>
      </c>
      <c r="E8" s="346"/>
      <c r="F8" s="346"/>
      <c r="G8" s="346"/>
      <c r="H8" s="169">
        <f>H9</f>
        <v>0</v>
      </c>
      <c r="I8" s="169">
        <f>I9</f>
        <v>0</v>
      </c>
      <c r="J8" s="169">
        <f aca="true" t="shared" si="0" ref="J8:J40">H8+I8</f>
        <v>0</v>
      </c>
      <c r="K8" s="170"/>
      <c r="L8" s="169">
        <f>L9</f>
        <v>0</v>
      </c>
    </row>
    <row r="9" spans="1:12" s="155" customFormat="1" ht="13.2">
      <c r="A9" s="171"/>
      <c r="B9" s="171"/>
      <c r="C9" s="172" t="s">
        <v>466</v>
      </c>
      <c r="D9" s="347" t="s">
        <v>467</v>
      </c>
      <c r="E9" s="348"/>
      <c r="F9" s="348"/>
      <c r="G9" s="348"/>
      <c r="H9" s="173">
        <f>SUM(H10:H10)</f>
        <v>0</v>
      </c>
      <c r="I9" s="173">
        <f>SUM(I10:I10)</f>
        <v>0</v>
      </c>
      <c r="J9" s="173">
        <f t="shared" si="0"/>
        <v>0</v>
      </c>
      <c r="K9" s="174"/>
      <c r="L9" s="173">
        <f>SUM(L10:L10)</f>
        <v>0</v>
      </c>
    </row>
    <row r="10" spans="1:12" s="155" customFormat="1" ht="13.2">
      <c r="A10" s="175" t="s">
        <v>8</v>
      </c>
      <c r="B10" s="175" t="s">
        <v>468</v>
      </c>
      <c r="C10" s="175" t="s">
        <v>469</v>
      </c>
      <c r="D10" s="179" t="s">
        <v>470</v>
      </c>
      <c r="E10" s="175" t="s">
        <v>31</v>
      </c>
      <c r="F10" s="176">
        <v>2</v>
      </c>
      <c r="G10" s="320"/>
      <c r="H10" s="176">
        <f>F10*G10*0.244600431965443</f>
        <v>0</v>
      </c>
      <c r="I10" s="176">
        <f>F10*G10*(1-0.244600431965443)</f>
        <v>0</v>
      </c>
      <c r="J10" s="176">
        <f t="shared" si="0"/>
        <v>0</v>
      </c>
      <c r="K10" s="176">
        <v>0</v>
      </c>
      <c r="L10" s="176">
        <f>F10*K10</f>
        <v>0</v>
      </c>
    </row>
    <row r="11" spans="1:12" s="155" customFormat="1" ht="13.2">
      <c r="A11" s="171"/>
      <c r="B11" s="171"/>
      <c r="C11" s="172"/>
      <c r="D11" s="347" t="s">
        <v>471</v>
      </c>
      <c r="E11" s="348"/>
      <c r="F11" s="348"/>
      <c r="G11" s="348"/>
      <c r="H11" s="173">
        <f>H12</f>
        <v>0</v>
      </c>
      <c r="I11" s="173">
        <f>I12</f>
        <v>0</v>
      </c>
      <c r="J11" s="173">
        <f t="shared" si="0"/>
        <v>0</v>
      </c>
      <c r="K11" s="174"/>
      <c r="L11" s="173">
        <f>L12</f>
        <v>0.004860000000000001</v>
      </c>
    </row>
    <row r="12" spans="1:12" s="155" customFormat="1" ht="13.2">
      <c r="A12" s="171"/>
      <c r="B12" s="171"/>
      <c r="C12" s="172" t="s">
        <v>466</v>
      </c>
      <c r="D12" s="347" t="s">
        <v>467</v>
      </c>
      <c r="E12" s="348"/>
      <c r="F12" s="348"/>
      <c r="G12" s="348"/>
      <c r="H12" s="173">
        <f>SUM(H13:H25)</f>
        <v>0</v>
      </c>
      <c r="I12" s="173">
        <f>SUM(I13:I25)</f>
        <v>0</v>
      </c>
      <c r="J12" s="173">
        <f t="shared" si="0"/>
        <v>0</v>
      </c>
      <c r="K12" s="174"/>
      <c r="L12" s="173">
        <f>SUM(L13:L25)</f>
        <v>0.004860000000000001</v>
      </c>
    </row>
    <row r="13" spans="1:12" s="155" customFormat="1" ht="13.2">
      <c r="A13" s="175" t="s">
        <v>9</v>
      </c>
      <c r="B13" s="175" t="s">
        <v>472</v>
      </c>
      <c r="C13" s="175" t="s">
        <v>473</v>
      </c>
      <c r="D13" s="179" t="s">
        <v>474</v>
      </c>
      <c r="E13" s="175" t="s">
        <v>111</v>
      </c>
      <c r="F13" s="176">
        <v>4</v>
      </c>
      <c r="G13" s="320"/>
      <c r="H13" s="176">
        <f>F13*G13*0.240012292562999</f>
        <v>0</v>
      </c>
      <c r="I13" s="176">
        <f>F13*G13*(1-0.240012292562999)</f>
        <v>0</v>
      </c>
      <c r="J13" s="176">
        <f t="shared" si="0"/>
        <v>0</v>
      </c>
      <c r="K13" s="176">
        <v>9E-05</v>
      </c>
      <c r="L13" s="176">
        <f aca="true" t="shared" si="1" ref="L13:L25">F13*K13</f>
        <v>0.00036</v>
      </c>
    </row>
    <row r="14" spans="1:12" s="155" customFormat="1" ht="13.2">
      <c r="A14" s="175" t="s">
        <v>10</v>
      </c>
      <c r="B14" s="175" t="s">
        <v>472</v>
      </c>
      <c r="C14" s="175" t="s">
        <v>475</v>
      </c>
      <c r="D14" s="179" t="s">
        <v>476</v>
      </c>
      <c r="E14" s="175" t="s">
        <v>111</v>
      </c>
      <c r="F14" s="176">
        <v>45</v>
      </c>
      <c r="G14" s="320"/>
      <c r="H14" s="176">
        <f>F14*G14*0.582901554404145</f>
        <v>0</v>
      </c>
      <c r="I14" s="176">
        <f>F14*G14*(1-0.582901554404145)</f>
        <v>0</v>
      </c>
      <c r="J14" s="176">
        <f t="shared" si="0"/>
        <v>0</v>
      </c>
      <c r="K14" s="176">
        <v>0</v>
      </c>
      <c r="L14" s="176">
        <f t="shared" si="1"/>
        <v>0</v>
      </c>
    </row>
    <row r="15" spans="1:12" s="155" customFormat="1" ht="13.2">
      <c r="A15" s="175" t="s">
        <v>11</v>
      </c>
      <c r="B15" s="175" t="s">
        <v>472</v>
      </c>
      <c r="C15" s="175" t="s">
        <v>477</v>
      </c>
      <c r="D15" s="179" t="s">
        <v>478</v>
      </c>
      <c r="E15" s="175" t="s">
        <v>31</v>
      </c>
      <c r="F15" s="176">
        <v>5</v>
      </c>
      <c r="G15" s="320"/>
      <c r="H15" s="176">
        <f>F15*G15*0.72926162260711</f>
        <v>0</v>
      </c>
      <c r="I15" s="176">
        <f>F15*G15*(1-0.72926162260711)</f>
        <v>0</v>
      </c>
      <c r="J15" s="176">
        <f t="shared" si="0"/>
        <v>0</v>
      </c>
      <c r="K15" s="176">
        <v>0</v>
      </c>
      <c r="L15" s="176">
        <f t="shared" si="1"/>
        <v>0</v>
      </c>
    </row>
    <row r="16" spans="1:12" s="155" customFormat="1" ht="13.2">
      <c r="A16" s="175" t="s">
        <v>12</v>
      </c>
      <c r="B16" s="175" t="s">
        <v>472</v>
      </c>
      <c r="C16" s="175" t="s">
        <v>479</v>
      </c>
      <c r="D16" s="179" t="s">
        <v>480</v>
      </c>
      <c r="E16" s="175" t="s">
        <v>481</v>
      </c>
      <c r="F16" s="176">
        <v>1</v>
      </c>
      <c r="G16" s="320"/>
      <c r="H16" s="176">
        <f>F16*G16*0.519551107842824</f>
        <v>0</v>
      </c>
      <c r="I16" s="176">
        <f>F16*G16*(1-0.519551107842824)</f>
        <v>0</v>
      </c>
      <c r="J16" s="176">
        <f t="shared" si="0"/>
        <v>0</v>
      </c>
      <c r="K16" s="176">
        <v>0</v>
      </c>
      <c r="L16" s="176">
        <f t="shared" si="1"/>
        <v>0</v>
      </c>
    </row>
    <row r="17" spans="1:12" s="155" customFormat="1" ht="13.2">
      <c r="A17" s="175" t="s">
        <v>13</v>
      </c>
      <c r="B17" s="175" t="s">
        <v>472</v>
      </c>
      <c r="C17" s="175" t="s">
        <v>482</v>
      </c>
      <c r="D17" s="179" t="s">
        <v>483</v>
      </c>
      <c r="E17" s="175" t="s">
        <v>31</v>
      </c>
      <c r="F17" s="176">
        <v>6</v>
      </c>
      <c r="G17" s="320"/>
      <c r="H17" s="176">
        <f>F17*G17*0.242954324586978</f>
        <v>0</v>
      </c>
      <c r="I17" s="176">
        <f>F17*G17*(1-0.242954324586978)</f>
        <v>0</v>
      </c>
      <c r="J17" s="176">
        <f t="shared" si="0"/>
        <v>0</v>
      </c>
      <c r="K17" s="176">
        <v>0</v>
      </c>
      <c r="L17" s="176">
        <f t="shared" si="1"/>
        <v>0</v>
      </c>
    </row>
    <row r="18" spans="1:12" s="155" customFormat="1" ht="13.2">
      <c r="A18" s="175" t="s">
        <v>14</v>
      </c>
      <c r="B18" s="175" t="s">
        <v>472</v>
      </c>
      <c r="C18" s="175" t="s">
        <v>484</v>
      </c>
      <c r="D18" s="179" t="s">
        <v>768</v>
      </c>
      <c r="E18" s="175" t="s">
        <v>31</v>
      </c>
      <c r="F18" s="176">
        <v>5</v>
      </c>
      <c r="G18" s="320"/>
      <c r="H18" s="176">
        <f>F18*G18*0.828767824089146</f>
        <v>0</v>
      </c>
      <c r="I18" s="176">
        <f>F18*G18*(1-0.828767824089146)</f>
        <v>0</v>
      </c>
      <c r="J18" s="176">
        <f t="shared" si="0"/>
        <v>0</v>
      </c>
      <c r="K18" s="176">
        <v>0</v>
      </c>
      <c r="L18" s="176">
        <f t="shared" si="1"/>
        <v>0</v>
      </c>
    </row>
    <row r="19" spans="1:12" s="155" customFormat="1" ht="13.2">
      <c r="A19" s="175" t="s">
        <v>485</v>
      </c>
      <c r="B19" s="175" t="s">
        <v>472</v>
      </c>
      <c r="C19" s="175" t="s">
        <v>486</v>
      </c>
      <c r="D19" s="179" t="s">
        <v>487</v>
      </c>
      <c r="E19" s="175" t="s">
        <v>111</v>
      </c>
      <c r="F19" s="176">
        <v>45</v>
      </c>
      <c r="G19" s="320"/>
      <c r="H19" s="176">
        <f>F19*G19*0.512078830260648</f>
        <v>0</v>
      </c>
      <c r="I19" s="176">
        <f>F19*G19*(1-0.512078830260648)</f>
        <v>0</v>
      </c>
      <c r="J19" s="176">
        <f t="shared" si="0"/>
        <v>0</v>
      </c>
      <c r="K19" s="176">
        <v>0.0001</v>
      </c>
      <c r="L19" s="176">
        <f t="shared" si="1"/>
        <v>0.0045000000000000005</v>
      </c>
    </row>
    <row r="20" spans="1:12" s="155" customFormat="1" ht="26.4">
      <c r="A20" s="175" t="s">
        <v>488</v>
      </c>
      <c r="B20" s="175" t="s">
        <v>472</v>
      </c>
      <c r="C20" s="175" t="s">
        <v>489</v>
      </c>
      <c r="D20" s="179" t="s">
        <v>490</v>
      </c>
      <c r="E20" s="175" t="s">
        <v>481</v>
      </c>
      <c r="F20" s="176">
        <v>5</v>
      </c>
      <c r="G20" s="320"/>
      <c r="H20" s="176">
        <f>F20*G20*0</f>
        <v>0</v>
      </c>
      <c r="I20" s="176">
        <f>F20*G20*(1-0)</f>
        <v>0</v>
      </c>
      <c r="J20" s="176">
        <f t="shared" si="0"/>
        <v>0</v>
      </c>
      <c r="K20" s="176">
        <v>0</v>
      </c>
      <c r="L20" s="176">
        <f t="shared" si="1"/>
        <v>0</v>
      </c>
    </row>
    <row r="21" spans="1:12" s="155" customFormat="1" ht="13.2">
      <c r="A21" s="175" t="s">
        <v>491</v>
      </c>
      <c r="B21" s="175" t="s">
        <v>472</v>
      </c>
      <c r="C21" s="175" t="s">
        <v>492</v>
      </c>
      <c r="D21" s="179" t="s">
        <v>493</v>
      </c>
      <c r="E21" s="175" t="s">
        <v>31</v>
      </c>
      <c r="F21" s="176">
        <v>2</v>
      </c>
      <c r="G21" s="320"/>
      <c r="H21" s="176">
        <f>F21*G21*0</f>
        <v>0</v>
      </c>
      <c r="I21" s="176">
        <f>F21*G21*(1-0)</f>
        <v>0</v>
      </c>
      <c r="J21" s="176">
        <f t="shared" si="0"/>
        <v>0</v>
      </c>
      <c r="K21" s="176">
        <v>0</v>
      </c>
      <c r="L21" s="176">
        <f t="shared" si="1"/>
        <v>0</v>
      </c>
    </row>
    <row r="22" spans="1:12" s="155" customFormat="1" ht="13.2">
      <c r="A22" s="175" t="s">
        <v>494</v>
      </c>
      <c r="B22" s="175" t="s">
        <v>472</v>
      </c>
      <c r="C22" s="175" t="s">
        <v>495</v>
      </c>
      <c r="D22" s="179" t="s">
        <v>496</v>
      </c>
      <c r="E22" s="175" t="s">
        <v>481</v>
      </c>
      <c r="F22" s="176">
        <v>4</v>
      </c>
      <c r="G22" s="320"/>
      <c r="H22" s="176">
        <f>F22*G22*1</f>
        <v>0</v>
      </c>
      <c r="I22" s="176">
        <f>F22*G22*(1-1)</f>
        <v>0</v>
      </c>
      <c r="J22" s="176">
        <f t="shared" si="0"/>
        <v>0</v>
      </c>
      <c r="K22" s="176">
        <v>0</v>
      </c>
      <c r="L22" s="176">
        <f t="shared" si="1"/>
        <v>0</v>
      </c>
    </row>
    <row r="23" spans="1:12" s="155" customFormat="1" ht="13.2">
      <c r="A23" s="175" t="s">
        <v>497</v>
      </c>
      <c r="B23" s="175" t="s">
        <v>472</v>
      </c>
      <c r="C23" s="175" t="s">
        <v>498</v>
      </c>
      <c r="D23" s="179" t="s">
        <v>499</v>
      </c>
      <c r="E23" s="175" t="s">
        <v>481</v>
      </c>
      <c r="F23" s="176">
        <v>3</v>
      </c>
      <c r="G23" s="320"/>
      <c r="H23" s="176">
        <f>F23*G23*0.442524869897688</f>
        <v>0</v>
      </c>
      <c r="I23" s="176">
        <f>F23*G23*(1-0.442524869897688)</f>
        <v>0</v>
      </c>
      <c r="J23" s="176">
        <f t="shared" si="0"/>
        <v>0</v>
      </c>
      <c r="K23" s="176">
        <v>0</v>
      </c>
      <c r="L23" s="176">
        <f t="shared" si="1"/>
        <v>0</v>
      </c>
    </row>
    <row r="24" spans="1:12" s="155" customFormat="1" ht="13.2">
      <c r="A24" s="175" t="s">
        <v>500</v>
      </c>
      <c r="B24" s="175" t="s">
        <v>472</v>
      </c>
      <c r="C24" s="175" t="s">
        <v>501</v>
      </c>
      <c r="D24" s="179" t="s">
        <v>502</v>
      </c>
      <c r="E24" s="175" t="s">
        <v>31</v>
      </c>
      <c r="F24" s="176">
        <v>5</v>
      </c>
      <c r="G24" s="320"/>
      <c r="H24" s="176">
        <f>F24*G24*0</f>
        <v>0</v>
      </c>
      <c r="I24" s="176">
        <f>F24*G24*(1-0)</f>
        <v>0</v>
      </c>
      <c r="J24" s="176">
        <f t="shared" si="0"/>
        <v>0</v>
      </c>
      <c r="K24" s="176">
        <v>0</v>
      </c>
      <c r="L24" s="176">
        <f t="shared" si="1"/>
        <v>0</v>
      </c>
    </row>
    <row r="25" spans="1:12" s="155" customFormat="1" ht="13.2">
      <c r="A25" s="175" t="s">
        <v>503</v>
      </c>
      <c r="B25" s="175" t="s">
        <v>472</v>
      </c>
      <c r="C25" s="175" t="s">
        <v>504</v>
      </c>
      <c r="D25" s="179" t="s">
        <v>505</v>
      </c>
      <c r="E25" s="175" t="s">
        <v>31</v>
      </c>
      <c r="F25" s="176">
        <v>5</v>
      </c>
      <c r="G25" s="320"/>
      <c r="H25" s="176">
        <f>F25*G25*0</f>
        <v>0</v>
      </c>
      <c r="I25" s="176">
        <f>F25*G25*(1-0)</f>
        <v>0</v>
      </c>
      <c r="J25" s="176">
        <f t="shared" si="0"/>
        <v>0</v>
      </c>
      <c r="K25" s="176">
        <v>0</v>
      </c>
      <c r="L25" s="176">
        <f t="shared" si="1"/>
        <v>0</v>
      </c>
    </row>
    <row r="26" spans="1:12" s="155" customFormat="1" ht="13.2">
      <c r="A26" s="171"/>
      <c r="B26" s="171"/>
      <c r="C26" s="172"/>
      <c r="D26" s="347" t="s">
        <v>506</v>
      </c>
      <c r="E26" s="348"/>
      <c r="F26" s="348"/>
      <c r="G26" s="348"/>
      <c r="H26" s="173">
        <f>H27+H39</f>
        <v>0</v>
      </c>
      <c r="I26" s="173">
        <f>I27+I39</f>
        <v>0</v>
      </c>
      <c r="J26" s="173">
        <f>H26+I26</f>
        <v>0</v>
      </c>
      <c r="K26" s="174"/>
      <c r="L26" s="173">
        <f>L27+L39</f>
        <v>0</v>
      </c>
    </row>
    <row r="27" spans="1:12" s="155" customFormat="1" ht="13.2">
      <c r="A27" s="171"/>
      <c r="B27" s="171"/>
      <c r="C27" s="172" t="s">
        <v>466</v>
      </c>
      <c r="D27" s="347" t="s">
        <v>467</v>
      </c>
      <c r="E27" s="348"/>
      <c r="F27" s="348"/>
      <c r="G27" s="348"/>
      <c r="H27" s="173">
        <f>SUM(H28:H38)</f>
        <v>0</v>
      </c>
      <c r="I27" s="173">
        <f>SUM(I28:I38)</f>
        <v>0</v>
      </c>
      <c r="J27" s="173">
        <f>H27+I27</f>
        <v>0</v>
      </c>
      <c r="K27" s="174"/>
      <c r="L27" s="173">
        <f>SUM(L28:L38)</f>
        <v>0</v>
      </c>
    </row>
    <row r="28" spans="1:12" s="155" customFormat="1" ht="13.2">
      <c r="A28" s="175" t="s">
        <v>507</v>
      </c>
      <c r="B28" s="175" t="s">
        <v>508</v>
      </c>
      <c r="C28" s="175" t="s">
        <v>509</v>
      </c>
      <c r="D28" s="179" t="s">
        <v>510</v>
      </c>
      <c r="E28" s="175" t="s">
        <v>31</v>
      </c>
      <c r="F28" s="176">
        <v>14</v>
      </c>
      <c r="G28" s="320"/>
      <c r="H28" s="176">
        <f>F28*G28*0.550189509720015</f>
        <v>0</v>
      </c>
      <c r="I28" s="176">
        <f>F28*G28*(1-0.550189509720015)</f>
        <v>0</v>
      </c>
      <c r="J28" s="176">
        <f t="shared" si="0"/>
        <v>0</v>
      </c>
      <c r="K28" s="176">
        <v>0</v>
      </c>
      <c r="L28" s="176">
        <f aca="true" t="shared" si="2" ref="L28:L38">F28*K28</f>
        <v>0</v>
      </c>
    </row>
    <row r="29" spans="1:12" s="155" customFormat="1" ht="13.2">
      <c r="A29" s="175" t="s">
        <v>511</v>
      </c>
      <c r="B29" s="175" t="s">
        <v>508</v>
      </c>
      <c r="C29" s="175" t="s">
        <v>512</v>
      </c>
      <c r="D29" s="179" t="s">
        <v>513</v>
      </c>
      <c r="E29" s="175" t="s">
        <v>111</v>
      </c>
      <c r="F29" s="176">
        <v>3</v>
      </c>
      <c r="G29" s="320"/>
      <c r="H29" s="176">
        <f>F29*G29*0.606060606060606</f>
        <v>0</v>
      </c>
      <c r="I29" s="176">
        <f>F29*G29*(1-0.606060606060606)</f>
        <v>0</v>
      </c>
      <c r="J29" s="176">
        <f t="shared" si="0"/>
        <v>0</v>
      </c>
      <c r="K29" s="176">
        <v>0</v>
      </c>
      <c r="L29" s="176">
        <f t="shared" si="2"/>
        <v>0</v>
      </c>
    </row>
    <row r="30" spans="1:12" s="155" customFormat="1" ht="26.4">
      <c r="A30" s="175" t="s">
        <v>514</v>
      </c>
      <c r="B30" s="175" t="s">
        <v>508</v>
      </c>
      <c r="C30" s="175" t="s">
        <v>489</v>
      </c>
      <c r="D30" s="179" t="s">
        <v>515</v>
      </c>
      <c r="E30" s="175" t="s">
        <v>481</v>
      </c>
      <c r="F30" s="176">
        <v>5</v>
      </c>
      <c r="G30" s="320"/>
      <c r="H30" s="176">
        <f>F30*G30*0</f>
        <v>0</v>
      </c>
      <c r="I30" s="176">
        <f>F30*G30*(1-0)</f>
        <v>0</v>
      </c>
      <c r="J30" s="176">
        <f t="shared" si="0"/>
        <v>0</v>
      </c>
      <c r="K30" s="176">
        <v>0</v>
      </c>
      <c r="L30" s="176">
        <f t="shared" si="2"/>
        <v>0</v>
      </c>
    </row>
    <row r="31" spans="1:12" s="155" customFormat="1" ht="13.2">
      <c r="A31" s="175" t="s">
        <v>516</v>
      </c>
      <c r="B31" s="175" t="s">
        <v>508</v>
      </c>
      <c r="C31" s="175" t="s">
        <v>477</v>
      </c>
      <c r="D31" s="179" t="s">
        <v>478</v>
      </c>
      <c r="E31" s="175" t="s">
        <v>31</v>
      </c>
      <c r="F31" s="176">
        <v>4</v>
      </c>
      <c r="G31" s="320"/>
      <c r="H31" s="176">
        <f>F31*G31*0.72926162260711</f>
        <v>0</v>
      </c>
      <c r="I31" s="176">
        <f>F31*G31*(1-0.72926162260711)</f>
        <v>0</v>
      </c>
      <c r="J31" s="176">
        <f t="shared" si="0"/>
        <v>0</v>
      </c>
      <c r="K31" s="176">
        <v>0</v>
      </c>
      <c r="L31" s="176">
        <f t="shared" si="2"/>
        <v>0</v>
      </c>
    </row>
    <row r="32" spans="1:12" s="155" customFormat="1" ht="13.2">
      <c r="A32" s="175" t="s">
        <v>517</v>
      </c>
      <c r="B32" s="175" t="s">
        <v>508</v>
      </c>
      <c r="C32" s="175" t="s">
        <v>479</v>
      </c>
      <c r="D32" s="179" t="s">
        <v>480</v>
      </c>
      <c r="E32" s="175" t="s">
        <v>481</v>
      </c>
      <c r="F32" s="176">
        <v>2</v>
      </c>
      <c r="G32" s="320"/>
      <c r="H32" s="176">
        <f>F32*G32*0.519551107842824</f>
        <v>0</v>
      </c>
      <c r="I32" s="176">
        <f>F32*G32*(1-0.519551107842824)</f>
        <v>0</v>
      </c>
      <c r="J32" s="176">
        <f t="shared" si="0"/>
        <v>0</v>
      </c>
      <c r="K32" s="176">
        <v>0</v>
      </c>
      <c r="L32" s="176">
        <f t="shared" si="2"/>
        <v>0</v>
      </c>
    </row>
    <row r="33" spans="1:12" s="155" customFormat="1" ht="13.2">
      <c r="A33" s="175" t="s">
        <v>336</v>
      </c>
      <c r="B33" s="175" t="s">
        <v>508</v>
      </c>
      <c r="C33" s="175" t="s">
        <v>518</v>
      </c>
      <c r="D33" s="179" t="s">
        <v>519</v>
      </c>
      <c r="E33" s="175" t="s">
        <v>31</v>
      </c>
      <c r="F33" s="176">
        <v>4</v>
      </c>
      <c r="G33" s="320"/>
      <c r="H33" s="176">
        <f>F33*G33*0.880132850241546</f>
        <v>0</v>
      </c>
      <c r="I33" s="176">
        <f>F33*G33*(1-0.880132850241546)</f>
        <v>0</v>
      </c>
      <c r="J33" s="176">
        <f t="shared" si="0"/>
        <v>0</v>
      </c>
      <c r="K33" s="176">
        <v>0</v>
      </c>
      <c r="L33" s="176">
        <f t="shared" si="2"/>
        <v>0</v>
      </c>
    </row>
    <row r="34" spans="1:12" s="155" customFormat="1" ht="13.2">
      <c r="A34" s="175" t="s">
        <v>520</v>
      </c>
      <c r="B34" s="175" t="s">
        <v>508</v>
      </c>
      <c r="C34" s="175" t="s">
        <v>521</v>
      </c>
      <c r="D34" s="179" t="s">
        <v>522</v>
      </c>
      <c r="E34" s="175" t="s">
        <v>31</v>
      </c>
      <c r="F34" s="176">
        <v>2</v>
      </c>
      <c r="G34" s="320"/>
      <c r="H34" s="176">
        <f>F34*G34*0.240441640378549</f>
        <v>0</v>
      </c>
      <c r="I34" s="176">
        <f>F34*G34*(1-0.240441640378549)</f>
        <v>0</v>
      </c>
      <c r="J34" s="176">
        <f t="shared" si="0"/>
        <v>0</v>
      </c>
      <c r="K34" s="176">
        <v>0</v>
      </c>
      <c r="L34" s="176">
        <f t="shared" si="2"/>
        <v>0</v>
      </c>
    </row>
    <row r="35" spans="1:12" s="155" customFormat="1" ht="13.2">
      <c r="A35" s="175" t="s">
        <v>523</v>
      </c>
      <c r="B35" s="175" t="s">
        <v>508</v>
      </c>
      <c r="C35" s="175" t="s">
        <v>469</v>
      </c>
      <c r="D35" s="179" t="s">
        <v>470</v>
      </c>
      <c r="E35" s="175" t="s">
        <v>31</v>
      </c>
      <c r="F35" s="176">
        <v>2</v>
      </c>
      <c r="G35" s="320"/>
      <c r="H35" s="176">
        <f>F35*G35*0.244600431965443</f>
        <v>0</v>
      </c>
      <c r="I35" s="176">
        <f>F35*G35*(1-0.244600431965443)</f>
        <v>0</v>
      </c>
      <c r="J35" s="176">
        <f t="shared" si="0"/>
        <v>0</v>
      </c>
      <c r="K35" s="176">
        <v>0</v>
      </c>
      <c r="L35" s="176">
        <f t="shared" si="2"/>
        <v>0</v>
      </c>
    </row>
    <row r="36" spans="1:12" s="155" customFormat="1" ht="13.2">
      <c r="A36" s="175" t="s">
        <v>524</v>
      </c>
      <c r="B36" s="175" t="s">
        <v>508</v>
      </c>
      <c r="C36" s="175" t="s">
        <v>475</v>
      </c>
      <c r="D36" s="179" t="s">
        <v>476</v>
      </c>
      <c r="E36" s="175" t="s">
        <v>111</v>
      </c>
      <c r="F36" s="176">
        <v>8</v>
      </c>
      <c r="G36" s="320"/>
      <c r="H36" s="176">
        <f>F36*G36*0.582901554404145</f>
        <v>0</v>
      </c>
      <c r="I36" s="176">
        <f>F36*G36*(1-0.582901554404145)</f>
        <v>0</v>
      </c>
      <c r="J36" s="176">
        <f t="shared" si="0"/>
        <v>0</v>
      </c>
      <c r="K36" s="176">
        <v>0</v>
      </c>
      <c r="L36" s="176">
        <f t="shared" si="2"/>
        <v>0</v>
      </c>
    </row>
    <row r="37" spans="1:12" s="155" customFormat="1" ht="13.2">
      <c r="A37" s="175" t="s">
        <v>525</v>
      </c>
      <c r="B37" s="175" t="s">
        <v>508</v>
      </c>
      <c r="C37" s="175" t="s">
        <v>526</v>
      </c>
      <c r="D37" s="179" t="s">
        <v>527</v>
      </c>
      <c r="E37" s="175" t="s">
        <v>31</v>
      </c>
      <c r="F37" s="176">
        <v>2</v>
      </c>
      <c r="G37" s="320"/>
      <c r="H37" s="176">
        <f>F37*G37*0.744509244323117</f>
        <v>0</v>
      </c>
      <c r="I37" s="176">
        <f>F37*G37*(1-0.744509244323117)</f>
        <v>0</v>
      </c>
      <c r="J37" s="176">
        <f t="shared" si="0"/>
        <v>0</v>
      </c>
      <c r="K37" s="176">
        <v>0</v>
      </c>
      <c r="L37" s="176">
        <f t="shared" si="2"/>
        <v>0</v>
      </c>
    </row>
    <row r="38" spans="1:12" s="155" customFormat="1" ht="13.2">
      <c r="A38" s="175" t="s">
        <v>528</v>
      </c>
      <c r="B38" s="175" t="s">
        <v>508</v>
      </c>
      <c r="C38" s="175" t="s">
        <v>529</v>
      </c>
      <c r="D38" s="179" t="s">
        <v>530</v>
      </c>
      <c r="E38" s="175" t="s">
        <v>111</v>
      </c>
      <c r="F38" s="176">
        <v>8</v>
      </c>
      <c r="G38" s="320"/>
      <c r="H38" s="176">
        <f>F38*G38*0.259179265658747</f>
        <v>0</v>
      </c>
      <c r="I38" s="176">
        <f>F38*G38*(1-0.259179265658747)</f>
        <v>0</v>
      </c>
      <c r="J38" s="176">
        <f t="shared" si="0"/>
        <v>0</v>
      </c>
      <c r="K38" s="176">
        <v>0</v>
      </c>
      <c r="L38" s="176">
        <f t="shared" si="2"/>
        <v>0</v>
      </c>
    </row>
    <row r="39" spans="1:12" s="155" customFormat="1" ht="13.2">
      <c r="A39" s="171"/>
      <c r="B39" s="171"/>
      <c r="C39" s="172" t="s">
        <v>531</v>
      </c>
      <c r="D39" s="347" t="s">
        <v>532</v>
      </c>
      <c r="E39" s="348"/>
      <c r="F39" s="348"/>
      <c r="G39" s="348"/>
      <c r="H39" s="173">
        <f>SUM(H40:H40)</f>
        <v>0</v>
      </c>
      <c r="I39" s="173">
        <f>SUM(I40:I40)</f>
        <v>0</v>
      </c>
      <c r="J39" s="173">
        <f t="shared" si="0"/>
        <v>0</v>
      </c>
      <c r="K39" s="174"/>
      <c r="L39" s="173">
        <f>SUM(L40:L40)</f>
        <v>0</v>
      </c>
    </row>
    <row r="40" spans="1:12" s="155" customFormat="1" ht="13.2">
      <c r="A40" s="177" t="s">
        <v>533</v>
      </c>
      <c r="B40" s="177" t="s">
        <v>508</v>
      </c>
      <c r="C40" s="177" t="s">
        <v>534</v>
      </c>
      <c r="D40" s="182" t="s">
        <v>535</v>
      </c>
      <c r="E40" s="177" t="s">
        <v>536</v>
      </c>
      <c r="F40" s="178">
        <v>6</v>
      </c>
      <c r="G40" s="321"/>
      <c r="H40" s="178">
        <f>F40*G40*0.875</f>
        <v>0</v>
      </c>
      <c r="I40" s="178">
        <f>F40*G40*(1-0.875)</f>
        <v>0</v>
      </c>
      <c r="J40" s="178">
        <f t="shared" si="0"/>
        <v>0</v>
      </c>
      <c r="K40" s="178">
        <v>0</v>
      </c>
      <c r="L40" s="178">
        <f>F40*K40</f>
        <v>0</v>
      </c>
    </row>
    <row r="41" spans="1:12" s="155" customFormat="1" ht="13.2">
      <c r="A41" s="184"/>
      <c r="B41" s="184"/>
      <c r="C41" s="184"/>
      <c r="D41" s="184"/>
      <c r="E41" s="184"/>
      <c r="F41" s="184"/>
      <c r="G41" s="184"/>
      <c r="H41" s="349" t="s">
        <v>537</v>
      </c>
      <c r="I41" s="350"/>
      <c r="J41" s="185">
        <f>J9+J12+J27+J39</f>
        <v>0</v>
      </c>
      <c r="K41" s="184"/>
      <c r="L41" s="184"/>
    </row>
  </sheetData>
  <sheetProtection password="D55A" sheet="1" objects="1" scenarios="1"/>
  <mergeCells count="10">
    <mergeCell ref="D26:G26"/>
    <mergeCell ref="D27:G27"/>
    <mergeCell ref="D39:G39"/>
    <mergeCell ref="H41:I41"/>
    <mergeCell ref="H6:J6"/>
    <mergeCell ref="K6:L6"/>
    <mergeCell ref="D8:G8"/>
    <mergeCell ref="D9:G9"/>
    <mergeCell ref="D11:G11"/>
    <mergeCell ref="D12:G12"/>
  </mergeCells>
  <printOptions/>
  <pageMargins left="0.7086614173228347" right="0.7086614173228347" top="0.7874015748031497" bottom="0.7874015748031497" header="0.31496062992125984" footer="0.31496062992125984"/>
  <pageSetup fitToHeight="99" fitToWidth="1" horizontalDpi="600" verticalDpi="600" orientation="portrait" paperSize="9" scale="4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6"/>
  <sheetViews>
    <sheetView workbookViewId="0" topLeftCell="A70">
      <selection activeCell="I88" sqref="I88"/>
    </sheetView>
  </sheetViews>
  <sheetFormatPr defaultColWidth="9.140625" defaultRowHeight="15"/>
  <cols>
    <col min="1" max="2" width="3.7109375" style="0" customWidth="1"/>
    <col min="3" max="3" width="60.7109375" style="0" customWidth="1"/>
    <col min="4" max="4" width="3.7109375" style="0" customWidth="1"/>
    <col min="5" max="7" width="10.7109375" style="0" customWidth="1"/>
  </cols>
  <sheetData>
    <row r="1" spans="1:8" ht="21">
      <c r="A1" s="4" t="s">
        <v>863</v>
      </c>
      <c r="B1" s="5"/>
      <c r="C1" s="5"/>
      <c r="D1" s="5"/>
      <c r="E1" s="5"/>
      <c r="F1" s="5"/>
      <c r="G1" s="5"/>
      <c r="H1" s="5"/>
    </row>
    <row r="2" spans="1:8" ht="15">
      <c r="A2" s="2" t="s">
        <v>60</v>
      </c>
      <c r="B2" s="2"/>
      <c r="C2" s="6"/>
      <c r="D2" s="6"/>
      <c r="E2" s="6"/>
      <c r="F2" s="6"/>
      <c r="G2" s="5"/>
      <c r="H2" s="5"/>
    </row>
    <row r="3" spans="1:8" ht="15">
      <c r="A3" s="2" t="s">
        <v>61</v>
      </c>
      <c r="B3" s="1"/>
      <c r="C3" s="3"/>
      <c r="D3" s="9"/>
      <c r="E3" s="9"/>
      <c r="F3" s="9"/>
      <c r="G3" s="9"/>
      <c r="H3" s="9"/>
    </row>
    <row r="4" spans="1:8" ht="15">
      <c r="A4" s="2" t="s">
        <v>753</v>
      </c>
      <c r="B4" s="1"/>
      <c r="C4" s="3"/>
      <c r="D4" s="9"/>
      <c r="E4" s="9"/>
      <c r="F4" s="9"/>
      <c r="G4" s="192"/>
      <c r="H4" s="9"/>
    </row>
    <row r="5" spans="1:7" ht="15">
      <c r="A5" s="227"/>
      <c r="B5" s="227"/>
      <c r="C5" s="227"/>
      <c r="D5" s="227"/>
      <c r="E5" s="227"/>
      <c r="F5" s="227"/>
      <c r="G5" s="227"/>
    </row>
    <row r="6" spans="1:7" s="186" customFormat="1" ht="13.2">
      <c r="A6" s="228"/>
      <c r="B6" s="229"/>
      <c r="C6" s="229" t="s">
        <v>538</v>
      </c>
      <c r="D6" s="229"/>
      <c r="E6" s="230"/>
      <c r="F6" s="231"/>
      <c r="G6" s="232"/>
    </row>
    <row r="7" spans="1:7" s="186" customFormat="1" ht="13.2">
      <c r="A7" s="233"/>
      <c r="B7" s="233"/>
      <c r="C7" s="233"/>
      <c r="D7" s="233"/>
      <c r="E7" s="234"/>
      <c r="F7" s="235"/>
      <c r="G7" s="235"/>
    </row>
    <row r="8" spans="1:10" s="186" customFormat="1" ht="13.2">
      <c r="A8" s="236" t="s">
        <v>539</v>
      </c>
      <c r="B8" s="237" t="s">
        <v>540</v>
      </c>
      <c r="C8" s="236" t="s">
        <v>3</v>
      </c>
      <c r="D8" s="237" t="s">
        <v>4</v>
      </c>
      <c r="E8" s="236" t="s">
        <v>461</v>
      </c>
      <c r="F8" s="238" t="s">
        <v>541</v>
      </c>
      <c r="G8" s="238" t="s">
        <v>7</v>
      </c>
      <c r="H8" s="189"/>
      <c r="I8" s="188"/>
      <c r="J8" s="188"/>
    </row>
    <row r="9" spans="1:10" s="186" customFormat="1" ht="13.2">
      <c r="A9" s="239"/>
      <c r="B9" s="240"/>
      <c r="C9" s="241" t="s">
        <v>542</v>
      </c>
      <c r="D9" s="242"/>
      <c r="E9" s="243"/>
      <c r="F9" s="244"/>
      <c r="G9" s="245"/>
      <c r="H9" s="187"/>
      <c r="I9" s="188"/>
      <c r="J9" s="188"/>
    </row>
    <row r="10" spans="1:10" s="186" customFormat="1" ht="13.2">
      <c r="A10" s="234"/>
      <c r="B10" s="246"/>
      <c r="C10" s="234"/>
      <c r="D10" s="234"/>
      <c r="E10" s="234"/>
      <c r="F10" s="235"/>
      <c r="G10" s="235"/>
      <c r="H10" s="187"/>
      <c r="I10" s="188"/>
      <c r="J10" s="188"/>
    </row>
    <row r="11" spans="1:10" s="186" customFormat="1" ht="54" customHeight="1">
      <c r="A11" s="247" t="s">
        <v>543</v>
      </c>
      <c r="B11" s="248" t="s">
        <v>544</v>
      </c>
      <c r="C11" s="249" t="s">
        <v>545</v>
      </c>
      <c r="D11" s="250" t="s">
        <v>536</v>
      </c>
      <c r="E11" s="251">
        <v>3</v>
      </c>
      <c r="F11" s="323"/>
      <c r="G11" s="252">
        <f aca="true" t="shared" si="0" ref="G11:G27">(E11*F11)</f>
        <v>0</v>
      </c>
      <c r="H11" s="187"/>
      <c r="I11" s="188"/>
      <c r="J11" s="188"/>
    </row>
    <row r="12" spans="1:10" s="186" customFormat="1" ht="54" customHeight="1">
      <c r="A12" s="247" t="s">
        <v>546</v>
      </c>
      <c r="B12" s="248" t="s">
        <v>544</v>
      </c>
      <c r="C12" s="249" t="s">
        <v>547</v>
      </c>
      <c r="D12" s="250" t="s">
        <v>536</v>
      </c>
      <c r="E12" s="251">
        <v>2</v>
      </c>
      <c r="F12" s="323"/>
      <c r="G12" s="252">
        <f t="shared" si="0"/>
        <v>0</v>
      </c>
      <c r="H12" s="187"/>
      <c r="I12" s="188"/>
      <c r="J12" s="188"/>
    </row>
    <row r="13" spans="1:10" s="186" customFormat="1" ht="40.5" customHeight="1">
      <c r="A13" s="247" t="s">
        <v>548</v>
      </c>
      <c r="B13" s="248" t="s">
        <v>544</v>
      </c>
      <c r="C13" s="249" t="s">
        <v>549</v>
      </c>
      <c r="D13" s="250" t="s">
        <v>536</v>
      </c>
      <c r="E13" s="251">
        <v>3</v>
      </c>
      <c r="F13" s="323"/>
      <c r="G13" s="252">
        <f t="shared" si="0"/>
        <v>0</v>
      </c>
      <c r="H13" s="187"/>
      <c r="I13" s="188"/>
      <c r="J13" s="188"/>
    </row>
    <row r="14" spans="1:10" s="186" customFormat="1" ht="27" customHeight="1">
      <c r="A14" s="247" t="s">
        <v>550</v>
      </c>
      <c r="B14" s="248" t="s">
        <v>544</v>
      </c>
      <c r="C14" s="249" t="s">
        <v>551</v>
      </c>
      <c r="D14" s="250" t="s">
        <v>536</v>
      </c>
      <c r="E14" s="251">
        <v>114</v>
      </c>
      <c r="F14" s="323"/>
      <c r="G14" s="252">
        <f t="shared" si="0"/>
        <v>0</v>
      </c>
      <c r="H14" s="187"/>
      <c r="I14" s="188"/>
      <c r="J14" s="188"/>
    </row>
    <row r="15" spans="1:10" s="186" customFormat="1" ht="13.5" customHeight="1">
      <c r="A15" s="253" t="s">
        <v>552</v>
      </c>
      <c r="B15" s="246" t="s">
        <v>544</v>
      </c>
      <c r="C15" s="254" t="s">
        <v>553</v>
      </c>
      <c r="D15" s="255" t="s">
        <v>536</v>
      </c>
      <c r="E15" s="255">
        <v>3</v>
      </c>
      <c r="F15" s="325"/>
      <c r="G15" s="256">
        <f t="shared" si="0"/>
        <v>0</v>
      </c>
      <c r="H15" s="187"/>
      <c r="J15" s="188"/>
    </row>
    <row r="16" spans="1:10" s="186" customFormat="1" ht="27" customHeight="1">
      <c r="A16" s="247" t="s">
        <v>554</v>
      </c>
      <c r="B16" s="248" t="s">
        <v>544</v>
      </c>
      <c r="C16" s="249" t="s">
        <v>555</v>
      </c>
      <c r="D16" s="250" t="s">
        <v>536</v>
      </c>
      <c r="E16" s="251">
        <v>8</v>
      </c>
      <c r="F16" s="323"/>
      <c r="G16" s="252">
        <f t="shared" si="0"/>
        <v>0</v>
      </c>
      <c r="H16" s="187"/>
      <c r="I16" s="188"/>
      <c r="J16" s="188"/>
    </row>
    <row r="17" spans="1:10" s="186" customFormat="1" ht="13.5" customHeight="1">
      <c r="A17" s="253" t="s">
        <v>556</v>
      </c>
      <c r="B17" s="246" t="s">
        <v>544</v>
      </c>
      <c r="C17" s="254" t="s">
        <v>557</v>
      </c>
      <c r="D17" s="255" t="s">
        <v>536</v>
      </c>
      <c r="E17" s="255">
        <v>6</v>
      </c>
      <c r="F17" s="325"/>
      <c r="G17" s="256">
        <f t="shared" si="0"/>
        <v>0</v>
      </c>
      <c r="H17" s="187"/>
      <c r="J17" s="188"/>
    </row>
    <row r="18" spans="1:10" s="186" customFormat="1" ht="27" customHeight="1">
      <c r="A18" s="247" t="s">
        <v>558</v>
      </c>
      <c r="B18" s="248" t="s">
        <v>544</v>
      </c>
      <c r="C18" s="249" t="s">
        <v>559</v>
      </c>
      <c r="D18" s="250" t="s">
        <v>536</v>
      </c>
      <c r="E18" s="251">
        <v>18</v>
      </c>
      <c r="F18" s="323"/>
      <c r="G18" s="252">
        <f t="shared" si="0"/>
        <v>0</v>
      </c>
      <c r="H18" s="187"/>
      <c r="I18" s="188"/>
      <c r="J18" s="188"/>
    </row>
    <row r="19" spans="1:10" s="186" customFormat="1" ht="13.5" customHeight="1">
      <c r="A19" s="253" t="s">
        <v>560</v>
      </c>
      <c r="B19" s="246" t="s">
        <v>544</v>
      </c>
      <c r="C19" s="254" t="s">
        <v>561</v>
      </c>
      <c r="D19" s="255" t="s">
        <v>111</v>
      </c>
      <c r="E19" s="255">
        <v>50</v>
      </c>
      <c r="F19" s="325"/>
      <c r="G19" s="256">
        <f t="shared" si="0"/>
        <v>0</v>
      </c>
      <c r="H19" s="187"/>
      <c r="J19" s="188"/>
    </row>
    <row r="20" spans="1:10" s="186" customFormat="1" ht="13.5" customHeight="1">
      <c r="A20" s="253" t="s">
        <v>562</v>
      </c>
      <c r="B20" s="246" t="s">
        <v>544</v>
      </c>
      <c r="C20" s="254" t="s">
        <v>563</v>
      </c>
      <c r="D20" s="255" t="s">
        <v>111</v>
      </c>
      <c r="E20" s="255">
        <v>24</v>
      </c>
      <c r="F20" s="325"/>
      <c r="G20" s="256">
        <f t="shared" si="0"/>
        <v>0</v>
      </c>
      <c r="H20" s="187"/>
      <c r="J20" s="188"/>
    </row>
    <row r="21" spans="1:10" s="186" customFormat="1" ht="13.5" customHeight="1">
      <c r="A21" s="253" t="s">
        <v>564</v>
      </c>
      <c r="B21" s="246" t="s">
        <v>544</v>
      </c>
      <c r="C21" s="254" t="s">
        <v>565</v>
      </c>
      <c r="D21" s="255" t="s">
        <v>536</v>
      </c>
      <c r="E21" s="255">
        <v>3</v>
      </c>
      <c r="F21" s="325"/>
      <c r="G21" s="256">
        <f t="shared" si="0"/>
        <v>0</v>
      </c>
      <c r="H21" s="187"/>
      <c r="J21" s="188"/>
    </row>
    <row r="22" spans="1:10" s="186" customFormat="1" ht="13.5" customHeight="1">
      <c r="A22" s="253" t="s">
        <v>566</v>
      </c>
      <c r="B22" s="246" t="s">
        <v>544</v>
      </c>
      <c r="C22" s="254" t="s">
        <v>567</v>
      </c>
      <c r="D22" s="255" t="s">
        <v>536</v>
      </c>
      <c r="E22" s="255">
        <v>3</v>
      </c>
      <c r="F22" s="325"/>
      <c r="G22" s="256">
        <f t="shared" si="0"/>
        <v>0</v>
      </c>
      <c r="H22" s="187"/>
      <c r="J22" s="188"/>
    </row>
    <row r="23" spans="1:10" s="186" customFormat="1" ht="27" customHeight="1">
      <c r="A23" s="247" t="s">
        <v>568</v>
      </c>
      <c r="B23" s="248" t="s">
        <v>544</v>
      </c>
      <c r="C23" s="249" t="s">
        <v>569</v>
      </c>
      <c r="D23" s="250" t="s">
        <v>536</v>
      </c>
      <c r="E23" s="251">
        <v>3</v>
      </c>
      <c r="F23" s="323"/>
      <c r="G23" s="252">
        <f t="shared" si="0"/>
        <v>0</v>
      </c>
      <c r="H23" s="187"/>
      <c r="I23" s="188"/>
      <c r="J23" s="188"/>
    </row>
    <row r="24" spans="1:10" s="186" customFormat="1" ht="13.2">
      <c r="A24" s="234" t="s">
        <v>570</v>
      </c>
      <c r="B24" s="246" t="s">
        <v>544</v>
      </c>
      <c r="C24" s="234" t="s">
        <v>571</v>
      </c>
      <c r="D24" s="255" t="s">
        <v>536</v>
      </c>
      <c r="E24" s="234">
        <v>3</v>
      </c>
      <c r="F24" s="322"/>
      <c r="G24" s="235">
        <f t="shared" si="0"/>
        <v>0</v>
      </c>
      <c r="J24" s="188"/>
    </row>
    <row r="25" spans="1:10" s="186" customFormat="1" ht="27" customHeight="1">
      <c r="A25" s="247" t="s">
        <v>572</v>
      </c>
      <c r="B25" s="248" t="s">
        <v>544</v>
      </c>
      <c r="C25" s="249" t="s">
        <v>573</v>
      </c>
      <c r="D25" s="250" t="s">
        <v>111</v>
      </c>
      <c r="E25" s="251">
        <v>150</v>
      </c>
      <c r="F25" s="323"/>
      <c r="G25" s="252">
        <f t="shared" si="0"/>
        <v>0</v>
      </c>
      <c r="H25" s="187"/>
      <c r="I25" s="188"/>
      <c r="J25" s="188"/>
    </row>
    <row r="26" spans="1:10" s="186" customFormat="1" ht="13.2">
      <c r="A26" s="234" t="s">
        <v>574</v>
      </c>
      <c r="B26" s="246" t="s">
        <v>544</v>
      </c>
      <c r="C26" s="234" t="s">
        <v>575</v>
      </c>
      <c r="D26" s="255" t="s">
        <v>111</v>
      </c>
      <c r="E26" s="234">
        <v>110</v>
      </c>
      <c r="F26" s="322"/>
      <c r="G26" s="235">
        <f t="shared" si="0"/>
        <v>0</v>
      </c>
      <c r="J26" s="188"/>
    </row>
    <row r="27" spans="1:10" s="186" customFormat="1" ht="13.2">
      <c r="A27" s="234" t="s">
        <v>576</v>
      </c>
      <c r="B27" s="246" t="s">
        <v>544</v>
      </c>
      <c r="C27" s="234" t="s">
        <v>577</v>
      </c>
      <c r="D27" s="255" t="s">
        <v>536</v>
      </c>
      <c r="E27" s="234">
        <v>200</v>
      </c>
      <c r="F27" s="322"/>
      <c r="G27" s="235">
        <f t="shared" si="0"/>
        <v>0</v>
      </c>
      <c r="J27" s="188"/>
    </row>
    <row r="28" spans="1:10" s="186" customFormat="1" ht="13.2">
      <c r="A28" s="234" t="s">
        <v>578</v>
      </c>
      <c r="B28" s="246" t="s">
        <v>544</v>
      </c>
      <c r="C28" s="234" t="s">
        <v>579</v>
      </c>
      <c r="D28" s="255" t="s">
        <v>111</v>
      </c>
      <c r="E28" s="234">
        <v>10</v>
      </c>
      <c r="F28" s="322"/>
      <c r="G28" s="235">
        <f>E28*F28</f>
        <v>0</v>
      </c>
      <c r="J28" s="188"/>
    </row>
    <row r="29" spans="1:10" s="186" customFormat="1" ht="13.2">
      <c r="A29" s="257"/>
      <c r="B29" s="257"/>
      <c r="C29" s="257"/>
      <c r="D29" s="257"/>
      <c r="E29" s="257"/>
      <c r="F29" s="258"/>
      <c r="G29" s="258"/>
      <c r="J29" s="188"/>
    </row>
    <row r="30" spans="1:10" s="186" customFormat="1" ht="13.2">
      <c r="A30" s="259"/>
      <c r="B30" s="259"/>
      <c r="C30" s="259"/>
      <c r="D30" s="259"/>
      <c r="E30" s="259"/>
      <c r="F30" s="260"/>
      <c r="G30" s="261">
        <f>SUM(G11:G29)</f>
        <v>0</v>
      </c>
      <c r="J30" s="188"/>
    </row>
    <row r="31" spans="1:7" s="186" customFormat="1" ht="13.2">
      <c r="A31" s="259"/>
      <c r="B31" s="259"/>
      <c r="C31" s="259"/>
      <c r="D31" s="259"/>
      <c r="E31" s="259"/>
      <c r="F31" s="260"/>
      <c r="G31" s="260"/>
    </row>
    <row r="32" spans="1:8" s="186" customFormat="1" ht="13.2">
      <c r="A32" s="262"/>
      <c r="B32" s="263"/>
      <c r="C32" s="241" t="s">
        <v>580</v>
      </c>
      <c r="D32" s="241"/>
      <c r="E32" s="263"/>
      <c r="F32" s="264"/>
      <c r="G32" s="265"/>
      <c r="H32" s="187"/>
    </row>
    <row r="33" spans="1:8" s="186" customFormat="1" ht="13.2">
      <c r="A33" s="266"/>
      <c r="B33" s="266"/>
      <c r="C33" s="266"/>
      <c r="D33" s="266"/>
      <c r="E33" s="266"/>
      <c r="F33" s="267"/>
      <c r="G33" s="267"/>
      <c r="H33" s="187"/>
    </row>
    <row r="34" spans="1:10" s="186" customFormat="1" ht="13.2">
      <c r="A34" s="234" t="s">
        <v>543</v>
      </c>
      <c r="B34" s="246"/>
      <c r="C34" s="234" t="s">
        <v>581</v>
      </c>
      <c r="D34" s="255"/>
      <c r="E34" s="234"/>
      <c r="F34" s="235"/>
      <c r="G34" s="322">
        <v>0</v>
      </c>
      <c r="J34" s="188"/>
    </row>
    <row r="35" spans="1:8" s="186" customFormat="1" ht="13.2">
      <c r="A35" s="259"/>
      <c r="B35" s="259"/>
      <c r="C35" s="259"/>
      <c r="D35" s="259"/>
      <c r="E35" s="259"/>
      <c r="F35" s="260"/>
      <c r="G35" s="260"/>
      <c r="H35" s="187"/>
    </row>
    <row r="36" spans="1:8" s="186" customFormat="1" ht="13.2">
      <c r="A36" s="268"/>
      <c r="B36" s="269"/>
      <c r="C36" s="269"/>
      <c r="D36" s="269"/>
      <c r="E36" s="269"/>
      <c r="F36" s="270"/>
      <c r="G36" s="271"/>
      <c r="H36" s="187"/>
    </row>
    <row r="37" spans="1:8" s="186" customFormat="1" ht="13.2">
      <c r="A37" s="272"/>
      <c r="B37" s="273"/>
      <c r="C37" s="273" t="s">
        <v>582</v>
      </c>
      <c r="D37" s="273"/>
      <c r="E37" s="273"/>
      <c r="F37" s="274"/>
      <c r="G37" s="275">
        <f>G34+G30</f>
        <v>0</v>
      </c>
      <c r="H37" s="187"/>
    </row>
    <row r="38" spans="1:8" s="186" customFormat="1" ht="13.2">
      <c r="A38" s="276"/>
      <c r="B38" s="277"/>
      <c r="C38" s="277"/>
      <c r="D38" s="277"/>
      <c r="E38" s="277"/>
      <c r="F38" s="278"/>
      <c r="G38" s="279"/>
      <c r="H38" s="187"/>
    </row>
    <row r="39" spans="1:10" s="186" customFormat="1" ht="13.2">
      <c r="A39" s="257"/>
      <c r="B39" s="257"/>
      <c r="C39" s="257"/>
      <c r="D39" s="257"/>
      <c r="E39" s="257"/>
      <c r="F39" s="258"/>
      <c r="G39" s="258"/>
      <c r="J39" s="188"/>
    </row>
    <row r="40" spans="1:7" ht="15">
      <c r="A40" s="227"/>
      <c r="B40" s="227"/>
      <c r="C40" s="227"/>
      <c r="D40" s="227"/>
      <c r="E40" s="227"/>
      <c r="F40" s="227"/>
      <c r="G40" s="227"/>
    </row>
    <row r="41" spans="1:7" s="186" customFormat="1" ht="13.2">
      <c r="A41" s="280"/>
      <c r="B41" s="229"/>
      <c r="C41" s="229" t="s">
        <v>583</v>
      </c>
      <c r="D41" s="229"/>
      <c r="E41" s="230"/>
      <c r="F41" s="231"/>
      <c r="G41" s="232"/>
    </row>
    <row r="42" spans="1:9" s="186" customFormat="1" ht="13.2">
      <c r="A42" s="234"/>
      <c r="B42" s="234"/>
      <c r="C42" s="234"/>
      <c r="D42" s="234"/>
      <c r="E42" s="234"/>
      <c r="F42" s="235"/>
      <c r="G42" s="235"/>
      <c r="H42" s="190"/>
      <c r="I42" s="190"/>
    </row>
    <row r="43" spans="1:9" s="186" customFormat="1" ht="13.2">
      <c r="A43" s="236" t="s">
        <v>539</v>
      </c>
      <c r="B43" s="237" t="s">
        <v>540</v>
      </c>
      <c r="C43" s="236" t="s">
        <v>3</v>
      </c>
      <c r="D43" s="236" t="s">
        <v>4</v>
      </c>
      <c r="E43" s="236" t="s">
        <v>461</v>
      </c>
      <c r="F43" s="238" t="s">
        <v>541</v>
      </c>
      <c r="G43" s="238" t="s">
        <v>7</v>
      </c>
      <c r="H43" s="190"/>
      <c r="I43" s="190"/>
    </row>
    <row r="44" spans="1:10" s="186" customFormat="1" ht="13.2">
      <c r="A44" s="281"/>
      <c r="B44" s="282"/>
      <c r="C44" s="241" t="s">
        <v>584</v>
      </c>
      <c r="D44" s="241"/>
      <c r="E44" s="241"/>
      <c r="F44" s="283"/>
      <c r="G44" s="284"/>
      <c r="H44" s="190"/>
      <c r="I44" s="190"/>
      <c r="J44" s="190"/>
    </row>
    <row r="45" spans="1:10" s="186" customFormat="1" ht="13.2">
      <c r="A45" s="234"/>
      <c r="B45" s="246"/>
      <c r="C45" s="234"/>
      <c r="D45" s="234"/>
      <c r="E45" s="234"/>
      <c r="F45" s="235"/>
      <c r="G45" s="235"/>
      <c r="H45" s="187"/>
      <c r="J45" s="190"/>
    </row>
    <row r="46" spans="1:10" s="186" customFormat="1" ht="67.5" customHeight="1">
      <c r="A46" s="247" t="s">
        <v>543</v>
      </c>
      <c r="B46" s="248" t="s">
        <v>585</v>
      </c>
      <c r="C46" s="249" t="s">
        <v>586</v>
      </c>
      <c r="D46" s="250" t="s">
        <v>536</v>
      </c>
      <c r="E46" s="251">
        <v>3</v>
      </c>
      <c r="F46" s="323"/>
      <c r="G46" s="252">
        <f>(E46*F46)</f>
        <v>0</v>
      </c>
      <c r="H46" s="187"/>
      <c r="J46" s="190"/>
    </row>
    <row r="47" spans="1:10" s="186" customFormat="1" ht="40.5" customHeight="1">
      <c r="A47" s="247" t="s">
        <v>546</v>
      </c>
      <c r="B47" s="248" t="s">
        <v>585</v>
      </c>
      <c r="C47" s="249" t="s">
        <v>587</v>
      </c>
      <c r="D47" s="250" t="s">
        <v>536</v>
      </c>
      <c r="E47" s="251">
        <v>2</v>
      </c>
      <c r="F47" s="323"/>
      <c r="G47" s="252">
        <f>(E47*F47)</f>
        <v>0</v>
      </c>
      <c r="H47" s="187"/>
      <c r="J47" s="190"/>
    </row>
    <row r="48" spans="1:10" s="186" customFormat="1" ht="40.5" customHeight="1">
      <c r="A48" s="247" t="s">
        <v>548</v>
      </c>
      <c r="B48" s="248" t="s">
        <v>585</v>
      </c>
      <c r="C48" s="249" t="s">
        <v>549</v>
      </c>
      <c r="D48" s="250" t="s">
        <v>536</v>
      </c>
      <c r="E48" s="251">
        <v>3</v>
      </c>
      <c r="F48" s="323"/>
      <c r="G48" s="252">
        <f>E48*F48</f>
        <v>0</v>
      </c>
      <c r="H48" s="187"/>
      <c r="J48" s="190"/>
    </row>
    <row r="49" spans="1:10" s="186" customFormat="1" ht="13.5" customHeight="1">
      <c r="A49" s="247" t="s">
        <v>550</v>
      </c>
      <c r="B49" s="248" t="s">
        <v>585</v>
      </c>
      <c r="C49" s="234" t="s">
        <v>588</v>
      </c>
      <c r="D49" s="285" t="s">
        <v>536</v>
      </c>
      <c r="E49" s="255">
        <v>3</v>
      </c>
      <c r="F49" s="322"/>
      <c r="G49" s="235">
        <f>(E49*F49)</f>
        <v>0</v>
      </c>
      <c r="H49" s="187"/>
      <c r="J49" s="190"/>
    </row>
    <row r="50" spans="1:10" s="186" customFormat="1" ht="13.5" customHeight="1">
      <c r="A50" s="247" t="s">
        <v>552</v>
      </c>
      <c r="B50" s="248" t="s">
        <v>585</v>
      </c>
      <c r="C50" s="234" t="s">
        <v>589</v>
      </c>
      <c r="D50" s="285" t="s">
        <v>536</v>
      </c>
      <c r="E50" s="255">
        <v>32</v>
      </c>
      <c r="F50" s="322"/>
      <c r="G50" s="235">
        <f>(E50*F50)</f>
        <v>0</v>
      </c>
      <c r="H50" s="187"/>
      <c r="J50" s="190"/>
    </row>
    <row r="51" spans="1:10" s="186" customFormat="1" ht="13.5" customHeight="1">
      <c r="A51" s="247" t="s">
        <v>554</v>
      </c>
      <c r="B51" s="248" t="s">
        <v>585</v>
      </c>
      <c r="C51" s="234" t="s">
        <v>590</v>
      </c>
      <c r="D51" s="285" t="s">
        <v>111</v>
      </c>
      <c r="E51" s="255">
        <v>50</v>
      </c>
      <c r="F51" s="322"/>
      <c r="G51" s="235">
        <f>(E51*F51)</f>
        <v>0</v>
      </c>
      <c r="H51" s="187"/>
      <c r="J51" s="190"/>
    </row>
    <row r="52" spans="1:10" s="186" customFormat="1" ht="13.5" customHeight="1">
      <c r="A52" s="247" t="s">
        <v>556</v>
      </c>
      <c r="B52" s="248" t="s">
        <v>585</v>
      </c>
      <c r="C52" s="234" t="s">
        <v>591</v>
      </c>
      <c r="D52" s="285" t="s">
        <v>111</v>
      </c>
      <c r="E52" s="255">
        <v>24</v>
      </c>
      <c r="F52" s="322"/>
      <c r="G52" s="235">
        <f>(E52*F52)</f>
        <v>0</v>
      </c>
      <c r="H52" s="187"/>
      <c r="J52" s="190"/>
    </row>
    <row r="53" spans="1:10" s="186" customFormat="1" ht="13.5" customHeight="1">
      <c r="A53" s="247" t="s">
        <v>558</v>
      </c>
      <c r="B53" s="248" t="s">
        <v>585</v>
      </c>
      <c r="C53" s="234" t="s">
        <v>592</v>
      </c>
      <c r="D53" s="285" t="s">
        <v>536</v>
      </c>
      <c r="E53" s="255">
        <v>6</v>
      </c>
      <c r="F53" s="322"/>
      <c r="G53" s="235">
        <f>(E53*F53)</f>
        <v>0</v>
      </c>
      <c r="H53" s="187"/>
      <c r="J53" s="190"/>
    </row>
    <row r="54" spans="1:10" s="186" customFormat="1" ht="27" customHeight="1">
      <c r="A54" s="247" t="s">
        <v>560</v>
      </c>
      <c r="B54" s="248" t="s">
        <v>585</v>
      </c>
      <c r="C54" s="249" t="s">
        <v>593</v>
      </c>
      <c r="D54" s="250" t="s">
        <v>536</v>
      </c>
      <c r="E54" s="249">
        <v>3</v>
      </c>
      <c r="F54" s="324"/>
      <c r="G54" s="286">
        <f>E54*F54</f>
        <v>0</v>
      </c>
      <c r="H54" s="187"/>
      <c r="I54" s="190"/>
      <c r="J54" s="190"/>
    </row>
    <row r="55" spans="1:10" s="186" customFormat="1" ht="13.5" customHeight="1">
      <c r="A55" s="247" t="s">
        <v>562</v>
      </c>
      <c r="B55" s="248" t="s">
        <v>585</v>
      </c>
      <c r="C55" s="234" t="s">
        <v>594</v>
      </c>
      <c r="D55" s="285" t="s">
        <v>536</v>
      </c>
      <c r="E55" s="255">
        <v>3</v>
      </c>
      <c r="F55" s="322"/>
      <c r="G55" s="235">
        <f>E55*F55</f>
        <v>0</v>
      </c>
      <c r="H55" s="187"/>
      <c r="J55" s="190"/>
    </row>
    <row r="56" spans="1:10" s="186" customFormat="1" ht="13.5" customHeight="1">
      <c r="A56" s="247" t="s">
        <v>564</v>
      </c>
      <c r="B56" s="248" t="s">
        <v>585</v>
      </c>
      <c r="C56" s="234" t="s">
        <v>595</v>
      </c>
      <c r="D56" s="285" t="s">
        <v>111</v>
      </c>
      <c r="E56" s="255">
        <v>150</v>
      </c>
      <c r="F56" s="322"/>
      <c r="G56" s="235">
        <f>(E56*F56)</f>
        <v>0</v>
      </c>
      <c r="H56" s="187"/>
      <c r="J56" s="190"/>
    </row>
    <row r="57" spans="1:10" s="186" customFormat="1" ht="13.5" customHeight="1">
      <c r="A57" s="247" t="s">
        <v>566</v>
      </c>
      <c r="B57" s="248" t="s">
        <v>585</v>
      </c>
      <c r="C57" s="234" t="s">
        <v>596</v>
      </c>
      <c r="D57" s="285" t="s">
        <v>111</v>
      </c>
      <c r="E57" s="255">
        <v>110</v>
      </c>
      <c r="F57" s="322"/>
      <c r="G57" s="235">
        <f>(E57*F57)</f>
        <v>0</v>
      </c>
      <c r="H57" s="187"/>
      <c r="J57" s="190"/>
    </row>
    <row r="58" spans="1:10" s="186" customFormat="1" ht="13.5" customHeight="1">
      <c r="A58" s="247" t="s">
        <v>568</v>
      </c>
      <c r="B58" s="248" t="s">
        <v>585</v>
      </c>
      <c r="C58" s="234" t="s">
        <v>597</v>
      </c>
      <c r="D58" s="285" t="s">
        <v>536</v>
      </c>
      <c r="E58" s="255">
        <v>200</v>
      </c>
      <c r="F58" s="322"/>
      <c r="G58" s="235">
        <f>(E58*F58)</f>
        <v>0</v>
      </c>
      <c r="H58" s="187"/>
      <c r="J58" s="190"/>
    </row>
    <row r="59" spans="1:10" s="186" customFormat="1" ht="13.5" customHeight="1">
      <c r="A59" s="247" t="s">
        <v>570</v>
      </c>
      <c r="B59" s="248" t="s">
        <v>585</v>
      </c>
      <c r="C59" s="234" t="s">
        <v>598</v>
      </c>
      <c r="D59" s="285" t="s">
        <v>111</v>
      </c>
      <c r="E59" s="255">
        <v>15</v>
      </c>
      <c r="F59" s="322"/>
      <c r="G59" s="235">
        <f>(E59*F59)</f>
        <v>0</v>
      </c>
      <c r="H59" s="187"/>
      <c r="J59" s="190"/>
    </row>
    <row r="60" spans="1:10" s="186" customFormat="1" ht="13.5" customHeight="1">
      <c r="A60" s="247" t="s">
        <v>572</v>
      </c>
      <c r="B60" s="248" t="s">
        <v>585</v>
      </c>
      <c r="C60" s="234" t="s">
        <v>579</v>
      </c>
      <c r="D60" s="285" t="s">
        <v>111</v>
      </c>
      <c r="E60" s="255">
        <v>10</v>
      </c>
      <c r="F60" s="322"/>
      <c r="G60" s="235">
        <f>E60*F60</f>
        <v>0</v>
      </c>
      <c r="H60" s="187"/>
      <c r="J60" s="190"/>
    </row>
    <row r="61" spans="1:10" s="186" customFormat="1" ht="13.2">
      <c r="A61" s="257"/>
      <c r="B61" s="257"/>
      <c r="C61" s="257"/>
      <c r="D61" s="257"/>
      <c r="E61" s="257"/>
      <c r="F61" s="258"/>
      <c r="G61" s="258"/>
      <c r="J61" s="190"/>
    </row>
    <row r="62" spans="1:10" s="186" customFormat="1" ht="13.2">
      <c r="A62" s="234"/>
      <c r="B62" s="246"/>
      <c r="C62" s="257"/>
      <c r="D62" s="257"/>
      <c r="E62" s="257"/>
      <c r="F62" s="258"/>
      <c r="G62" s="287">
        <f>SUM(G46:G61)</f>
        <v>0</v>
      </c>
      <c r="J62" s="190"/>
    </row>
    <row r="63" spans="1:10" s="186" customFormat="1" ht="13.2">
      <c r="A63" s="234"/>
      <c r="B63" s="257"/>
      <c r="C63" s="257"/>
      <c r="D63" s="257"/>
      <c r="E63" s="257"/>
      <c r="F63" s="258"/>
      <c r="G63" s="258"/>
      <c r="J63" s="190"/>
    </row>
    <row r="64" spans="1:10" s="186" customFormat="1" ht="13.2">
      <c r="A64" s="288"/>
      <c r="B64" s="289"/>
      <c r="C64" s="289" t="s">
        <v>599</v>
      </c>
      <c r="D64" s="289"/>
      <c r="E64" s="289"/>
      <c r="F64" s="290"/>
      <c r="G64" s="291"/>
      <c r="J64" s="190"/>
    </row>
    <row r="65" spans="1:10" s="186" customFormat="1" ht="13.2">
      <c r="A65" s="234"/>
      <c r="B65" s="234"/>
      <c r="C65" s="257"/>
      <c r="D65" s="257"/>
      <c r="E65" s="257"/>
      <c r="F65" s="258"/>
      <c r="G65" s="258"/>
      <c r="H65" s="187"/>
      <c r="J65" s="190"/>
    </row>
    <row r="66" spans="1:10" s="186" customFormat="1" ht="13.5" customHeight="1">
      <c r="A66" s="247" t="s">
        <v>543</v>
      </c>
      <c r="B66" s="248" t="s">
        <v>585</v>
      </c>
      <c r="C66" s="234" t="s">
        <v>600</v>
      </c>
      <c r="D66" s="285" t="s">
        <v>111</v>
      </c>
      <c r="E66" s="255">
        <v>90</v>
      </c>
      <c r="F66" s="322"/>
      <c r="G66" s="235">
        <f>E66*F66</f>
        <v>0</v>
      </c>
      <c r="H66" s="187"/>
      <c r="J66" s="190"/>
    </row>
    <row r="67" spans="1:10" s="186" customFormat="1" ht="13.5" customHeight="1">
      <c r="A67" s="247" t="s">
        <v>546</v>
      </c>
      <c r="B67" s="248" t="s">
        <v>585</v>
      </c>
      <c r="C67" s="234" t="s">
        <v>601</v>
      </c>
      <c r="D67" s="285" t="s">
        <v>111</v>
      </c>
      <c r="E67" s="255">
        <v>75</v>
      </c>
      <c r="F67" s="322"/>
      <c r="G67" s="235">
        <f>E67*F67</f>
        <v>0</v>
      </c>
      <c r="H67" s="187"/>
      <c r="J67" s="190"/>
    </row>
    <row r="68" spans="1:10" s="186" customFormat="1" ht="13.5" customHeight="1">
      <c r="A68" s="247" t="s">
        <v>548</v>
      </c>
      <c r="B68" s="248" t="s">
        <v>585</v>
      </c>
      <c r="C68" s="234" t="s">
        <v>602</v>
      </c>
      <c r="D68" s="285" t="s">
        <v>536</v>
      </c>
      <c r="E68" s="255">
        <v>6</v>
      </c>
      <c r="F68" s="322"/>
      <c r="G68" s="235">
        <f>E68*F68</f>
        <v>0</v>
      </c>
      <c r="H68" s="187"/>
      <c r="J68" s="190"/>
    </row>
    <row r="69" spans="1:10" s="186" customFormat="1" ht="13.5" customHeight="1">
      <c r="A69" s="247" t="s">
        <v>550</v>
      </c>
      <c r="B69" s="248" t="s">
        <v>585</v>
      </c>
      <c r="C69" s="234" t="s">
        <v>603</v>
      </c>
      <c r="D69" s="285" t="s">
        <v>536</v>
      </c>
      <c r="E69" s="255">
        <v>6</v>
      </c>
      <c r="F69" s="322"/>
      <c r="G69" s="235">
        <f>E69*F69</f>
        <v>0</v>
      </c>
      <c r="H69" s="187"/>
      <c r="J69" s="190"/>
    </row>
    <row r="70" spans="1:10" s="186" customFormat="1" ht="13.5" customHeight="1">
      <c r="A70" s="247" t="s">
        <v>552</v>
      </c>
      <c r="B70" s="248" t="s">
        <v>585</v>
      </c>
      <c r="C70" s="234" t="s">
        <v>604</v>
      </c>
      <c r="D70" s="285" t="s">
        <v>19</v>
      </c>
      <c r="E70" s="255">
        <v>0.5</v>
      </c>
      <c r="F70" s="322"/>
      <c r="G70" s="235">
        <f>E70*F70</f>
        <v>0</v>
      </c>
      <c r="H70" s="187"/>
      <c r="J70" s="190"/>
    </row>
    <row r="71" spans="1:10" s="186" customFormat="1" ht="13.2">
      <c r="A71" s="254"/>
      <c r="B71" s="292"/>
      <c r="C71" s="257"/>
      <c r="D71" s="257"/>
      <c r="E71" s="257"/>
      <c r="F71" s="258"/>
      <c r="G71" s="258"/>
      <c r="H71" s="187"/>
      <c r="I71" s="190"/>
      <c r="J71" s="188"/>
    </row>
    <row r="72" spans="1:10" s="186" customFormat="1" ht="13.2">
      <c r="A72" s="257"/>
      <c r="B72" s="257"/>
      <c r="C72" s="234"/>
      <c r="D72" s="255"/>
      <c r="E72" s="234"/>
      <c r="F72" s="235"/>
      <c r="G72" s="287">
        <f>SUM(G66:G71)</f>
        <v>0</v>
      </c>
      <c r="H72" s="187"/>
      <c r="I72" s="190"/>
      <c r="J72" s="188"/>
    </row>
    <row r="73" spans="1:10" s="186" customFormat="1" ht="13.2">
      <c r="A73" s="257"/>
      <c r="B73" s="257"/>
      <c r="C73" s="257"/>
      <c r="D73" s="257"/>
      <c r="E73" s="257"/>
      <c r="F73" s="258"/>
      <c r="G73" s="258"/>
      <c r="J73" s="188"/>
    </row>
    <row r="74" spans="1:10" s="186" customFormat="1" ht="13.2">
      <c r="A74" s="288"/>
      <c r="B74" s="289"/>
      <c r="C74" s="289" t="s">
        <v>605</v>
      </c>
      <c r="D74" s="289"/>
      <c r="E74" s="289"/>
      <c r="F74" s="290"/>
      <c r="G74" s="291"/>
      <c r="H74" s="187"/>
      <c r="J74" s="188"/>
    </row>
    <row r="75" spans="1:10" s="186" customFormat="1" ht="13.2">
      <c r="A75" s="234"/>
      <c r="B75" s="234"/>
      <c r="C75" s="234"/>
      <c r="D75" s="234"/>
      <c r="E75" s="234"/>
      <c r="F75" s="235"/>
      <c r="G75" s="235"/>
      <c r="H75" s="187"/>
      <c r="J75" s="188"/>
    </row>
    <row r="76" spans="1:10" s="186" customFormat="1" ht="13.5" customHeight="1">
      <c r="A76" s="247" t="s">
        <v>543</v>
      </c>
      <c r="B76" s="248" t="s">
        <v>585</v>
      </c>
      <c r="C76" s="234" t="s">
        <v>606</v>
      </c>
      <c r="D76" s="285" t="s">
        <v>607</v>
      </c>
      <c r="E76" s="255">
        <v>12</v>
      </c>
      <c r="F76" s="322"/>
      <c r="G76" s="235">
        <f aca="true" t="shared" si="1" ref="G76:G81">E76*F76</f>
        <v>0</v>
      </c>
      <c r="H76" s="187"/>
      <c r="J76" s="190"/>
    </row>
    <row r="77" spans="1:10" s="186" customFormat="1" ht="13.5" customHeight="1">
      <c r="A77" s="247" t="s">
        <v>546</v>
      </c>
      <c r="B77" s="248" t="s">
        <v>585</v>
      </c>
      <c r="C77" s="234" t="s">
        <v>608</v>
      </c>
      <c r="D77" s="285" t="s">
        <v>607</v>
      </c>
      <c r="E77" s="255">
        <v>20</v>
      </c>
      <c r="F77" s="322"/>
      <c r="G77" s="235">
        <f t="shared" si="1"/>
        <v>0</v>
      </c>
      <c r="H77" s="187"/>
      <c r="J77" s="190"/>
    </row>
    <row r="78" spans="1:10" s="186" customFormat="1" ht="13.5" customHeight="1">
      <c r="A78" s="247" t="s">
        <v>548</v>
      </c>
      <c r="B78" s="248" t="s">
        <v>585</v>
      </c>
      <c r="C78" s="234" t="s">
        <v>609</v>
      </c>
      <c r="D78" s="285" t="s">
        <v>607</v>
      </c>
      <c r="E78" s="255">
        <v>15</v>
      </c>
      <c r="F78" s="322"/>
      <c r="G78" s="235">
        <f t="shared" si="1"/>
        <v>0</v>
      </c>
      <c r="H78" s="187"/>
      <c r="J78" s="190"/>
    </row>
    <row r="79" spans="1:10" s="186" customFormat="1" ht="13.5" customHeight="1">
      <c r="A79" s="247" t="s">
        <v>550</v>
      </c>
      <c r="B79" s="248" t="s">
        <v>585</v>
      </c>
      <c r="C79" s="234" t="s">
        <v>610</v>
      </c>
      <c r="D79" s="285" t="s">
        <v>607</v>
      </c>
      <c r="E79" s="255">
        <v>2</v>
      </c>
      <c r="F79" s="322"/>
      <c r="G79" s="235">
        <f t="shared" si="1"/>
        <v>0</v>
      </c>
      <c r="H79" s="187"/>
      <c r="J79" s="190"/>
    </row>
    <row r="80" spans="1:10" s="186" customFormat="1" ht="13.5" customHeight="1">
      <c r="A80" s="247" t="s">
        <v>552</v>
      </c>
      <c r="B80" s="248" t="s">
        <v>585</v>
      </c>
      <c r="C80" s="234" t="s">
        <v>611</v>
      </c>
      <c r="D80" s="285" t="s">
        <v>607</v>
      </c>
      <c r="E80" s="255">
        <v>12</v>
      </c>
      <c r="F80" s="322"/>
      <c r="G80" s="235">
        <f t="shared" si="1"/>
        <v>0</v>
      </c>
      <c r="H80" s="187"/>
      <c r="J80" s="190"/>
    </row>
    <row r="81" spans="1:10" s="186" customFormat="1" ht="13.5" customHeight="1">
      <c r="A81" s="247" t="s">
        <v>554</v>
      </c>
      <c r="B81" s="248" t="s">
        <v>585</v>
      </c>
      <c r="C81" s="234" t="s">
        <v>612</v>
      </c>
      <c r="D81" s="285" t="s">
        <v>613</v>
      </c>
      <c r="E81" s="255">
        <v>3</v>
      </c>
      <c r="F81" s="322"/>
      <c r="G81" s="235">
        <f t="shared" si="1"/>
        <v>0</v>
      </c>
      <c r="H81" s="187"/>
      <c r="J81" s="190"/>
    </row>
    <row r="82" spans="1:10" s="186" customFormat="1" ht="13.2">
      <c r="A82" s="257"/>
      <c r="B82" s="257"/>
      <c r="C82" s="257"/>
      <c r="D82" s="257"/>
      <c r="E82" s="257"/>
      <c r="F82" s="258"/>
      <c r="G82" s="258"/>
      <c r="J82" s="190"/>
    </row>
    <row r="83" spans="1:10" s="186" customFormat="1" ht="13.2">
      <c r="A83" s="257"/>
      <c r="B83" s="257"/>
      <c r="C83" s="257"/>
      <c r="D83" s="257"/>
      <c r="E83" s="257"/>
      <c r="F83" s="258"/>
      <c r="G83" s="287">
        <f>SUM(G76:G82)</f>
        <v>0</v>
      </c>
      <c r="H83" s="187"/>
      <c r="J83" s="190"/>
    </row>
    <row r="84" spans="1:10" s="186" customFormat="1" ht="13.2">
      <c r="A84" s="257"/>
      <c r="B84" s="257"/>
      <c r="C84" s="257"/>
      <c r="D84" s="257"/>
      <c r="E84" s="257"/>
      <c r="F84" s="258"/>
      <c r="G84" s="258"/>
      <c r="J84" s="190"/>
    </row>
    <row r="85" spans="1:10" s="186" customFormat="1" ht="13.2">
      <c r="A85" s="293"/>
      <c r="B85" s="294"/>
      <c r="C85" s="295" t="s">
        <v>614</v>
      </c>
      <c r="D85" s="295"/>
      <c r="E85" s="294"/>
      <c r="F85" s="296"/>
      <c r="G85" s="297"/>
      <c r="J85" s="190"/>
    </row>
    <row r="86" spans="1:10" s="186" customFormat="1" ht="13.2">
      <c r="A86" s="234"/>
      <c r="B86" s="234"/>
      <c r="C86" s="234"/>
      <c r="D86" s="234"/>
      <c r="E86" s="234"/>
      <c r="F86" s="235"/>
      <c r="G86" s="258"/>
      <c r="J86" s="190"/>
    </row>
    <row r="87" spans="1:10" s="186" customFormat="1" ht="13.5" customHeight="1">
      <c r="A87" s="247" t="s">
        <v>543</v>
      </c>
      <c r="B87" s="248"/>
      <c r="C87" s="234" t="s">
        <v>615</v>
      </c>
      <c r="D87" s="285"/>
      <c r="E87" s="255"/>
      <c r="F87" s="235"/>
      <c r="G87" s="322">
        <v>0</v>
      </c>
      <c r="H87" s="187"/>
      <c r="J87" s="190"/>
    </row>
    <row r="88" spans="1:10" s="186" customFormat="1" ht="13.2">
      <c r="A88" s="234"/>
      <c r="B88" s="234"/>
      <c r="C88" s="234"/>
      <c r="D88" s="234"/>
      <c r="E88" s="234"/>
      <c r="F88" s="235"/>
      <c r="G88" s="298"/>
      <c r="I88" s="190"/>
      <c r="J88" s="190"/>
    </row>
    <row r="89" spans="1:10" s="186" customFormat="1" ht="13.2">
      <c r="A89" s="293"/>
      <c r="B89" s="294"/>
      <c r="C89" s="295" t="s">
        <v>616</v>
      </c>
      <c r="D89" s="295"/>
      <c r="E89" s="294"/>
      <c r="F89" s="296"/>
      <c r="G89" s="297"/>
      <c r="I89" s="190"/>
      <c r="J89" s="190"/>
    </row>
    <row r="90" spans="1:10" s="186" customFormat="1" ht="13.2">
      <c r="A90" s="234"/>
      <c r="B90" s="234"/>
      <c r="C90" s="234"/>
      <c r="D90" s="234"/>
      <c r="E90" s="234"/>
      <c r="F90" s="235"/>
      <c r="G90" s="258"/>
      <c r="J90" s="190"/>
    </row>
    <row r="91" spans="1:10" s="186" customFormat="1" ht="13.5" customHeight="1">
      <c r="A91" s="247" t="s">
        <v>543</v>
      </c>
      <c r="B91" s="248"/>
      <c r="C91" s="234" t="s">
        <v>617</v>
      </c>
      <c r="D91" s="285"/>
      <c r="E91" s="255"/>
      <c r="F91" s="235"/>
      <c r="G91" s="322">
        <v>0</v>
      </c>
      <c r="H91" s="187"/>
      <c r="J91" s="190"/>
    </row>
    <row r="92" spans="1:10" s="186" customFormat="1" ht="13.2">
      <c r="A92" s="257"/>
      <c r="B92" s="257"/>
      <c r="C92" s="257"/>
      <c r="D92" s="257"/>
      <c r="E92" s="257"/>
      <c r="F92" s="258"/>
      <c r="G92" s="298"/>
      <c r="I92" s="190"/>
      <c r="J92" s="190"/>
    </row>
    <row r="93" spans="1:10" s="186" customFormat="1" ht="13.2">
      <c r="A93" s="299"/>
      <c r="B93" s="300"/>
      <c r="C93" s="300"/>
      <c r="D93" s="300"/>
      <c r="E93" s="300"/>
      <c r="F93" s="301"/>
      <c r="G93" s="302"/>
      <c r="I93" s="190"/>
      <c r="J93" s="190"/>
    </row>
    <row r="94" spans="1:10" s="186" customFormat="1" ht="13.2">
      <c r="A94" s="303"/>
      <c r="B94" s="304"/>
      <c r="C94" s="304" t="s">
        <v>618</v>
      </c>
      <c r="D94" s="304"/>
      <c r="E94" s="304"/>
      <c r="F94" s="305"/>
      <c r="G94" s="306">
        <f>SUM(G91+G87+G83+G72+G62)</f>
        <v>0</v>
      </c>
      <c r="J94" s="190"/>
    </row>
    <row r="95" spans="1:10" s="186" customFormat="1" ht="13.2">
      <c r="A95" s="307"/>
      <c r="B95" s="308"/>
      <c r="C95" s="308"/>
      <c r="D95" s="308"/>
      <c r="E95" s="308"/>
      <c r="F95" s="309"/>
      <c r="G95" s="310"/>
      <c r="J95" s="190"/>
    </row>
    <row r="96" spans="6:10" s="186" customFormat="1" ht="13.2">
      <c r="F96" s="187"/>
      <c r="G96" s="187"/>
      <c r="H96" s="187"/>
      <c r="J96" s="190"/>
    </row>
  </sheetData>
  <sheetProtection password="D55A" sheet="1" objects="1" scenarios="1"/>
  <printOptions/>
  <pageMargins left="0.7086614173228347" right="0.7086614173228347" top="0.7874015748031497" bottom="0.7874015748031497" header="0.31496062992125984" footer="0.31496062992125984"/>
  <pageSetup fitToHeight="99"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workbookViewId="0" topLeftCell="A1">
      <selection activeCell="L7" sqref="L7"/>
    </sheetView>
  </sheetViews>
  <sheetFormatPr defaultColWidth="9.140625" defaultRowHeight="15"/>
  <cols>
    <col min="1" max="1" width="3.7109375" style="0" customWidth="1"/>
    <col min="2" max="2" width="11.7109375" style="0" customWidth="1"/>
    <col min="3" max="3" width="40.7109375" style="0" customWidth="1"/>
    <col min="4" max="4" width="10.7109375" style="0" customWidth="1"/>
    <col min="5" max="6" width="13.7109375" style="0" customWidth="1"/>
    <col min="7" max="7" width="16.7109375" style="0" customWidth="1"/>
  </cols>
  <sheetData>
    <row r="1" spans="1:8" ht="21">
      <c r="A1" s="4" t="s">
        <v>863</v>
      </c>
      <c r="B1" s="5"/>
      <c r="C1" s="5"/>
      <c r="D1" s="5"/>
      <c r="E1" s="5"/>
      <c r="F1" s="5"/>
      <c r="G1" s="5"/>
      <c r="H1" s="5"/>
    </row>
    <row r="2" spans="1:8" ht="15">
      <c r="A2" s="2" t="s">
        <v>60</v>
      </c>
      <c r="B2" s="2"/>
      <c r="C2" s="6"/>
      <c r="D2" s="6"/>
      <c r="E2" s="6"/>
      <c r="F2" s="6"/>
      <c r="G2" s="5"/>
      <c r="H2" s="5"/>
    </row>
    <row r="3" spans="1:8" ht="15">
      <c r="A3" s="2" t="s">
        <v>61</v>
      </c>
      <c r="B3" s="1"/>
      <c r="C3" s="3"/>
      <c r="D3" s="9"/>
      <c r="E3" s="9"/>
      <c r="F3" s="9"/>
      <c r="G3" s="9"/>
      <c r="H3" s="9"/>
    </row>
    <row r="4" spans="1:8" ht="15">
      <c r="A4" s="2" t="s">
        <v>754</v>
      </c>
      <c r="B4" s="1"/>
      <c r="C4" s="3"/>
      <c r="D4" s="9"/>
      <c r="E4" s="9"/>
      <c r="F4" s="9"/>
      <c r="G4" s="192"/>
      <c r="H4" s="9"/>
    </row>
    <row r="5" spans="1:7" s="102" customFormat="1" ht="13.2">
      <c r="A5" s="138"/>
      <c r="B5" s="138"/>
      <c r="C5" s="138"/>
      <c r="D5" s="138"/>
      <c r="E5" s="138"/>
      <c r="F5" s="138"/>
      <c r="G5" s="138"/>
    </row>
    <row r="6" spans="1:7" s="102" customFormat="1" ht="24.9" customHeight="1">
      <c r="A6" s="103"/>
      <c r="B6" s="104"/>
      <c r="C6" s="105" t="s">
        <v>45</v>
      </c>
      <c r="D6" s="352" t="s">
        <v>49</v>
      </c>
      <c r="E6" s="353"/>
      <c r="F6" s="353"/>
      <c r="G6" s="354"/>
    </row>
    <row r="7" spans="1:7" s="102" customFormat="1" ht="54" customHeight="1">
      <c r="A7" s="106">
        <v>1</v>
      </c>
      <c r="B7" s="140"/>
      <c r="C7" s="109" t="s">
        <v>755</v>
      </c>
      <c r="D7" s="107" t="s">
        <v>31</v>
      </c>
      <c r="E7" s="108">
        <v>1</v>
      </c>
      <c r="F7" s="326"/>
      <c r="G7" s="108">
        <f>F7*E7</f>
        <v>0</v>
      </c>
    </row>
    <row r="8" spans="1:7" s="102" customFormat="1" ht="54" customHeight="1">
      <c r="A8" s="106">
        <v>2</v>
      </c>
      <c r="B8" s="140"/>
      <c r="C8" s="109" t="s">
        <v>756</v>
      </c>
      <c r="D8" s="107" t="s">
        <v>31</v>
      </c>
      <c r="E8" s="108">
        <v>1</v>
      </c>
      <c r="F8" s="326"/>
      <c r="G8" s="108">
        <f aca="true" t="shared" si="0" ref="G8:G12">F8*E8</f>
        <v>0</v>
      </c>
    </row>
    <row r="9" spans="1:7" s="102" customFormat="1" ht="67.5" customHeight="1">
      <c r="A9" s="106">
        <v>3</v>
      </c>
      <c r="B9" s="140"/>
      <c r="C9" s="109" t="s">
        <v>757</v>
      </c>
      <c r="D9" s="107" t="s">
        <v>31</v>
      </c>
      <c r="E9" s="108">
        <v>1</v>
      </c>
      <c r="F9" s="326"/>
      <c r="G9" s="108">
        <f t="shared" si="0"/>
        <v>0</v>
      </c>
    </row>
    <row r="10" spans="1:7" s="102" customFormat="1" ht="13.5" customHeight="1">
      <c r="A10" s="106">
        <v>4</v>
      </c>
      <c r="B10" s="140"/>
      <c r="C10" s="109" t="s">
        <v>758</v>
      </c>
      <c r="D10" s="107" t="s">
        <v>31</v>
      </c>
      <c r="E10" s="108">
        <v>1</v>
      </c>
      <c r="F10" s="326"/>
      <c r="G10" s="108">
        <f t="shared" si="0"/>
        <v>0</v>
      </c>
    </row>
    <row r="11" spans="1:7" s="102" customFormat="1" ht="40.5" customHeight="1">
      <c r="A11" s="106">
        <v>5</v>
      </c>
      <c r="B11" s="140"/>
      <c r="C11" s="109" t="s">
        <v>759</v>
      </c>
      <c r="D11" s="107" t="s">
        <v>31</v>
      </c>
      <c r="E11" s="108">
        <v>1</v>
      </c>
      <c r="F11" s="326"/>
      <c r="G11" s="108">
        <f t="shared" si="0"/>
        <v>0</v>
      </c>
    </row>
    <row r="12" spans="1:7" s="102" customFormat="1" ht="13.5" customHeight="1">
      <c r="A12" s="106">
        <v>6</v>
      </c>
      <c r="B12" s="140"/>
      <c r="C12" s="109" t="s">
        <v>760</v>
      </c>
      <c r="D12" s="107" t="s">
        <v>31</v>
      </c>
      <c r="E12" s="108">
        <v>20</v>
      </c>
      <c r="F12" s="326"/>
      <c r="G12" s="108">
        <f t="shared" si="0"/>
        <v>0</v>
      </c>
    </row>
    <row r="13" spans="1:7" s="102" customFormat="1" ht="13.5" customHeight="1">
      <c r="A13" s="141"/>
      <c r="B13" s="142" t="s">
        <v>27</v>
      </c>
      <c r="C13" s="143"/>
      <c r="D13" s="144"/>
      <c r="E13" s="145"/>
      <c r="F13" s="146"/>
      <c r="G13" s="147">
        <f>SUM(G7:G12)</f>
        <v>0</v>
      </c>
    </row>
    <row r="14" spans="1:7" s="102" customFormat="1" ht="13.2">
      <c r="A14" s="138"/>
      <c r="B14" s="138"/>
      <c r="C14" s="138"/>
      <c r="D14" s="138"/>
      <c r="E14" s="138"/>
      <c r="F14" s="139"/>
      <c r="G14" s="139"/>
    </row>
    <row r="15" spans="1:8" ht="15">
      <c r="A15" s="23" t="s">
        <v>29</v>
      </c>
      <c r="B15" s="23"/>
      <c r="C15" s="23"/>
      <c r="D15" s="23"/>
      <c r="E15" s="23"/>
      <c r="F15" s="23"/>
      <c r="G15" s="23"/>
      <c r="H15" s="23"/>
    </row>
    <row r="16" spans="1:8" ht="27" customHeight="1">
      <c r="A16" s="342" t="s">
        <v>30</v>
      </c>
      <c r="B16" s="342"/>
      <c r="C16" s="342"/>
      <c r="D16" s="342"/>
      <c r="E16" s="342"/>
      <c r="F16" s="342"/>
      <c r="G16" s="342"/>
      <c r="H16" s="23"/>
    </row>
  </sheetData>
  <sheetProtection password="D55A" sheet="1" objects="1" scenarios="1"/>
  <mergeCells count="2">
    <mergeCell ref="D6:G6"/>
    <mergeCell ref="A16:G16"/>
  </mergeCells>
  <printOptions/>
  <pageMargins left="0.7086614173228347" right="0.7086614173228347" top="0.7874015748031497" bottom="0.7874015748031497" header="0.31496062992125984" footer="0.31496062992125984"/>
  <pageSetup fitToHeight="99" fitToWidth="1" horizontalDpi="600" verticalDpi="600" orientation="portrait" paperSize="9" scale="7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4"/>
  <sheetViews>
    <sheetView workbookViewId="0" topLeftCell="A157">
      <selection activeCell="A164" sqref="A164"/>
    </sheetView>
  </sheetViews>
  <sheetFormatPr defaultColWidth="9.140625" defaultRowHeight="15"/>
  <cols>
    <col min="1" max="1" width="6.7109375" style="7" customWidth="1"/>
    <col min="2" max="2" width="4.7109375" style="7" customWidth="1"/>
    <col min="3" max="3" width="13.7109375" style="7" customWidth="1"/>
    <col min="4" max="4" width="64.7109375" style="7" customWidth="1"/>
    <col min="5" max="5" width="6.7109375" style="7" customWidth="1"/>
    <col min="6" max="6" width="8.7109375" style="7" customWidth="1"/>
    <col min="7" max="7" width="10.7109375" style="195" customWidth="1"/>
    <col min="8" max="8" width="13.7109375" style="7" customWidth="1"/>
  </cols>
  <sheetData>
    <row r="1" spans="1:8" ht="21">
      <c r="A1" s="4" t="s">
        <v>863</v>
      </c>
      <c r="B1" s="5"/>
      <c r="C1" s="5"/>
      <c r="D1" s="5"/>
      <c r="E1" s="5"/>
      <c r="F1" s="5"/>
      <c r="G1" s="191"/>
      <c r="H1" s="5"/>
    </row>
    <row r="2" spans="1:8" ht="15">
      <c r="A2" s="2" t="s">
        <v>60</v>
      </c>
      <c r="B2" s="2"/>
      <c r="C2" s="6"/>
      <c r="D2" s="6"/>
      <c r="E2" s="6"/>
      <c r="F2" s="6"/>
      <c r="G2" s="191"/>
      <c r="H2" s="5"/>
    </row>
    <row r="3" spans="1:8" ht="15">
      <c r="A3" s="2" t="s">
        <v>61</v>
      </c>
      <c r="B3" s="1"/>
      <c r="C3" s="3"/>
      <c r="D3" s="9"/>
      <c r="E3" s="9"/>
      <c r="F3" s="9"/>
      <c r="G3" s="192"/>
      <c r="H3" s="9"/>
    </row>
    <row r="4" spans="1:8" ht="15">
      <c r="A4" s="2" t="s">
        <v>798</v>
      </c>
      <c r="B4" s="1"/>
      <c r="C4" s="3"/>
      <c r="D4" s="9"/>
      <c r="E4" s="9"/>
      <c r="F4" s="9"/>
      <c r="G4" s="192"/>
      <c r="H4" s="9"/>
    </row>
    <row r="5" spans="1:8" ht="15">
      <c r="A5" s="2"/>
      <c r="B5" s="1"/>
      <c r="C5" s="3"/>
      <c r="D5" s="9"/>
      <c r="E5" s="9"/>
      <c r="F5" s="9"/>
      <c r="G5" s="192"/>
      <c r="H5" s="9"/>
    </row>
    <row r="6" spans="1:8" ht="21.6">
      <c r="A6" s="8" t="s">
        <v>0</v>
      </c>
      <c r="B6" s="8" t="s">
        <v>1</v>
      </c>
      <c r="C6" s="8" t="s">
        <v>2</v>
      </c>
      <c r="D6" s="8" t="s">
        <v>3</v>
      </c>
      <c r="E6" s="8" t="s">
        <v>4</v>
      </c>
      <c r="F6" s="8" t="s">
        <v>5</v>
      </c>
      <c r="G6" s="193" t="s">
        <v>6</v>
      </c>
      <c r="H6" s="8" t="s">
        <v>7</v>
      </c>
    </row>
    <row r="7" spans="1:8" ht="15">
      <c r="A7" s="8" t="s">
        <v>8</v>
      </c>
      <c r="B7" s="8" t="s">
        <v>9</v>
      </c>
      <c r="C7" s="8" t="s">
        <v>10</v>
      </c>
      <c r="D7" s="8" t="s">
        <v>11</v>
      </c>
      <c r="E7" s="8" t="s">
        <v>12</v>
      </c>
      <c r="F7" s="8" t="s">
        <v>13</v>
      </c>
      <c r="G7" s="193" t="s">
        <v>14</v>
      </c>
      <c r="H7" s="8">
        <v>8</v>
      </c>
    </row>
    <row r="8" spans="1:8" ht="20.1" customHeight="1">
      <c r="A8" s="201"/>
      <c r="B8" s="10"/>
      <c r="C8" s="10" t="s">
        <v>15</v>
      </c>
      <c r="D8" s="10" t="s">
        <v>16</v>
      </c>
      <c r="E8" s="10"/>
      <c r="F8" s="11"/>
      <c r="G8" s="12"/>
      <c r="H8" s="12">
        <f>H14+H22+H34+H9</f>
        <v>0</v>
      </c>
    </row>
    <row r="9" spans="1:8" ht="15" customHeight="1">
      <c r="A9" s="200"/>
      <c r="B9" s="13"/>
      <c r="C9" s="13">
        <v>1</v>
      </c>
      <c r="D9" s="13" t="s">
        <v>51</v>
      </c>
      <c r="E9" s="13"/>
      <c r="F9" s="14"/>
      <c r="G9" s="15"/>
      <c r="H9" s="15">
        <f>SUM(H10:H13)</f>
        <v>0</v>
      </c>
    </row>
    <row r="10" spans="1:8" s="129" customFormat="1" ht="13.5" customHeight="1">
      <c r="A10" s="311">
        <v>1</v>
      </c>
      <c r="B10" s="24">
        <v>174</v>
      </c>
      <c r="C10" s="24">
        <v>174101101</v>
      </c>
      <c r="D10" s="24" t="s">
        <v>306</v>
      </c>
      <c r="E10" s="24" t="s">
        <v>17</v>
      </c>
      <c r="F10" s="25">
        <f>F11</f>
        <v>5.4</v>
      </c>
      <c r="G10" s="314"/>
      <c r="H10" s="26">
        <f>F10*G10</f>
        <v>0</v>
      </c>
    </row>
    <row r="11" spans="1:10" s="127" customFormat="1" ht="27" customHeight="1">
      <c r="A11" s="201"/>
      <c r="B11" s="24"/>
      <c r="C11" s="24"/>
      <c r="D11" s="27" t="s">
        <v>396</v>
      </c>
      <c r="E11" s="24"/>
      <c r="F11" s="28">
        <v>5.4</v>
      </c>
      <c r="G11" s="314"/>
      <c r="H11" s="26"/>
      <c r="J11" s="129"/>
    </row>
    <row r="12" spans="1:8" s="153" customFormat="1" ht="13.5" customHeight="1">
      <c r="A12" s="312">
        <v>2</v>
      </c>
      <c r="B12" s="134">
        <v>583</v>
      </c>
      <c r="C12" s="134">
        <v>58343930</v>
      </c>
      <c r="D12" s="134" t="s">
        <v>427</v>
      </c>
      <c r="E12" s="134" t="s">
        <v>19</v>
      </c>
      <c r="F12" s="135">
        <v>4.2</v>
      </c>
      <c r="G12" s="319"/>
      <c r="H12" s="136">
        <f>F12*G12</f>
        <v>0</v>
      </c>
    </row>
    <row r="13" spans="1:10" s="212" customFormat="1" ht="13.5" customHeight="1">
      <c r="A13" s="202"/>
      <c r="B13" s="134"/>
      <c r="C13" s="134"/>
      <c r="D13" s="210" t="s">
        <v>859</v>
      </c>
      <c r="E13" s="134"/>
      <c r="F13" s="211"/>
      <c r="G13" s="319"/>
      <c r="H13" s="136"/>
      <c r="J13" s="213"/>
    </row>
    <row r="14" spans="1:8" ht="15" customHeight="1">
      <c r="A14" s="201"/>
      <c r="B14" s="13"/>
      <c r="C14" s="13">
        <v>4</v>
      </c>
      <c r="D14" s="13" t="s">
        <v>209</v>
      </c>
      <c r="E14" s="13"/>
      <c r="F14" s="14"/>
      <c r="G14" s="315"/>
      <c r="H14" s="15">
        <f>SUM(H15:H21)</f>
        <v>0</v>
      </c>
    </row>
    <row r="15" spans="1:8" s="129" customFormat="1" ht="13.5" customHeight="1">
      <c r="A15" s="201">
        <v>3</v>
      </c>
      <c r="B15" s="24">
        <v>430</v>
      </c>
      <c r="C15" s="24">
        <v>430321515</v>
      </c>
      <c r="D15" s="24" t="s">
        <v>676</v>
      </c>
      <c r="E15" s="24" t="s">
        <v>17</v>
      </c>
      <c r="F15" s="25">
        <f>F16</f>
        <v>0.3</v>
      </c>
      <c r="G15" s="314"/>
      <c r="H15" s="26">
        <f>F15*G15</f>
        <v>0</v>
      </c>
    </row>
    <row r="16" spans="1:10" s="130" customFormat="1" ht="27" customHeight="1">
      <c r="A16" s="201"/>
      <c r="B16" s="24"/>
      <c r="C16" s="24"/>
      <c r="D16" s="27" t="s">
        <v>677</v>
      </c>
      <c r="E16" s="24"/>
      <c r="F16" s="28">
        <v>0.3</v>
      </c>
      <c r="G16" s="314"/>
      <c r="H16" s="26"/>
      <c r="J16" s="129"/>
    </row>
    <row r="17" spans="1:10" s="127" customFormat="1" ht="13.5" customHeight="1">
      <c r="A17" s="201"/>
      <c r="B17" s="27"/>
      <c r="C17" s="27"/>
      <c r="D17" s="27" t="s">
        <v>678</v>
      </c>
      <c r="E17" s="27"/>
      <c r="F17" s="131"/>
      <c r="G17" s="316"/>
      <c r="H17" s="128"/>
      <c r="I17" s="130"/>
      <c r="J17" s="154"/>
    </row>
    <row r="18" spans="1:8" s="129" customFormat="1" ht="13.5" customHeight="1">
      <c r="A18" s="201">
        <v>4</v>
      </c>
      <c r="B18" s="24">
        <v>430</v>
      </c>
      <c r="C18" s="24">
        <v>430362021</v>
      </c>
      <c r="D18" s="24" t="s">
        <v>679</v>
      </c>
      <c r="E18" s="24" t="s">
        <v>19</v>
      </c>
      <c r="F18" s="25">
        <f>F19</f>
        <v>0.03</v>
      </c>
      <c r="G18" s="314"/>
      <c r="H18" s="26">
        <f>F18*G18</f>
        <v>0</v>
      </c>
    </row>
    <row r="19" spans="1:10" s="130" customFormat="1" ht="27" customHeight="1">
      <c r="A19" s="201"/>
      <c r="B19" s="24"/>
      <c r="C19" s="24"/>
      <c r="D19" s="27" t="s">
        <v>680</v>
      </c>
      <c r="E19" s="24"/>
      <c r="F19" s="28">
        <v>0.03</v>
      </c>
      <c r="G19" s="314"/>
      <c r="H19" s="26"/>
      <c r="J19" s="129"/>
    </row>
    <row r="20" spans="1:8" s="129" customFormat="1" ht="13.5" customHeight="1">
      <c r="A20" s="201">
        <v>5</v>
      </c>
      <c r="B20" s="24">
        <v>434</v>
      </c>
      <c r="C20" s="24">
        <v>434351141</v>
      </c>
      <c r="D20" s="24" t="s">
        <v>681</v>
      </c>
      <c r="E20" s="24" t="s">
        <v>18</v>
      </c>
      <c r="F20" s="25">
        <v>6.1</v>
      </c>
      <c r="G20" s="314"/>
      <c r="H20" s="26">
        <f>F20*G20</f>
        <v>0</v>
      </c>
    </row>
    <row r="21" spans="1:8" s="129" customFormat="1" ht="13.5" customHeight="1">
      <c r="A21" s="201">
        <v>6</v>
      </c>
      <c r="B21" s="24">
        <v>434</v>
      </c>
      <c r="C21" s="24">
        <v>434351142</v>
      </c>
      <c r="D21" s="24" t="s">
        <v>682</v>
      </c>
      <c r="E21" s="24" t="s">
        <v>18</v>
      </c>
      <c r="F21" s="25">
        <f>F20</f>
        <v>6.1</v>
      </c>
      <c r="G21" s="314"/>
      <c r="H21" s="26">
        <f>F21*G21</f>
        <v>0</v>
      </c>
    </row>
    <row r="22" spans="1:8" ht="15" customHeight="1">
      <c r="A22" s="201"/>
      <c r="B22" s="13"/>
      <c r="C22" s="13">
        <v>5</v>
      </c>
      <c r="D22" s="13" t="s">
        <v>683</v>
      </c>
      <c r="E22" s="13"/>
      <c r="F22" s="14"/>
      <c r="G22" s="315"/>
      <c r="H22" s="15">
        <f>SUM(H23:H33)</f>
        <v>0</v>
      </c>
    </row>
    <row r="23" spans="1:10" s="127" customFormat="1" ht="27" customHeight="1">
      <c r="A23" s="201">
        <v>7</v>
      </c>
      <c r="B23" s="29" t="s">
        <v>684</v>
      </c>
      <c r="C23" s="24">
        <v>577144111</v>
      </c>
      <c r="D23" s="24" t="s">
        <v>685</v>
      </c>
      <c r="E23" s="24" t="s">
        <v>18</v>
      </c>
      <c r="F23" s="25">
        <f>F24</f>
        <v>15.6</v>
      </c>
      <c r="G23" s="314"/>
      <c r="H23" s="26">
        <f>F23*G23</f>
        <v>0</v>
      </c>
      <c r="J23" s="129"/>
    </row>
    <row r="24" spans="1:10" s="127" customFormat="1" ht="27" customHeight="1">
      <c r="A24" s="201"/>
      <c r="B24" s="27"/>
      <c r="C24" s="27"/>
      <c r="D24" s="27" t="s">
        <v>686</v>
      </c>
      <c r="E24" s="27"/>
      <c r="F24" s="131">
        <v>15.6</v>
      </c>
      <c r="G24" s="316"/>
      <c r="H24" s="128"/>
      <c r="I24" s="130"/>
      <c r="J24" s="154"/>
    </row>
    <row r="25" spans="1:10" s="127" customFormat="1" ht="13.5" customHeight="1">
      <c r="A25" s="201">
        <v>8</v>
      </c>
      <c r="B25" s="29" t="s">
        <v>687</v>
      </c>
      <c r="C25" s="24">
        <v>591411111</v>
      </c>
      <c r="D25" s="24" t="s">
        <v>688</v>
      </c>
      <c r="E25" s="24" t="s">
        <v>18</v>
      </c>
      <c r="F25" s="25">
        <f>F26</f>
        <v>86</v>
      </c>
      <c r="G25" s="314"/>
      <c r="H25" s="26">
        <f>F25*G25</f>
        <v>0</v>
      </c>
      <c r="J25" s="129"/>
    </row>
    <row r="26" spans="1:8" s="129" customFormat="1" ht="40.5" customHeight="1">
      <c r="A26" s="201"/>
      <c r="B26" s="215"/>
      <c r="C26" s="216"/>
      <c r="D26" s="27" t="s">
        <v>689</v>
      </c>
      <c r="E26" s="27"/>
      <c r="F26" s="28">
        <v>86</v>
      </c>
      <c r="G26" s="314"/>
      <c r="H26" s="26"/>
    </row>
    <row r="27" spans="1:10" s="137" customFormat="1" ht="13.5" customHeight="1">
      <c r="A27" s="201">
        <v>9</v>
      </c>
      <c r="B27" s="217" t="s">
        <v>690</v>
      </c>
      <c r="C27" s="134">
        <v>58381004</v>
      </c>
      <c r="D27" s="134" t="s">
        <v>691</v>
      </c>
      <c r="E27" s="134" t="s">
        <v>18</v>
      </c>
      <c r="F27" s="135">
        <v>25.8</v>
      </c>
      <c r="G27" s="319"/>
      <c r="H27" s="136">
        <f>F27*G27</f>
        <v>0</v>
      </c>
      <c r="J27" s="153"/>
    </row>
    <row r="28" spans="1:10" s="127" customFormat="1" ht="13.5" customHeight="1">
      <c r="A28" s="201">
        <v>10</v>
      </c>
      <c r="B28" s="29" t="s">
        <v>692</v>
      </c>
      <c r="C28" s="24">
        <v>596212211</v>
      </c>
      <c r="D28" s="24" t="s">
        <v>693</v>
      </c>
      <c r="E28" s="24" t="s">
        <v>18</v>
      </c>
      <c r="F28" s="25">
        <f>F29</f>
        <v>78</v>
      </c>
      <c r="G28" s="314"/>
      <c r="H28" s="26">
        <f>F28*G28</f>
        <v>0</v>
      </c>
      <c r="J28" s="129"/>
    </row>
    <row r="29" spans="1:8" s="129" customFormat="1" ht="54" customHeight="1">
      <c r="A29" s="201"/>
      <c r="B29" s="215"/>
      <c r="C29" s="216"/>
      <c r="D29" s="27" t="s">
        <v>694</v>
      </c>
      <c r="E29" s="27"/>
      <c r="F29" s="28">
        <v>78</v>
      </c>
      <c r="G29" s="314"/>
      <c r="H29" s="26"/>
    </row>
    <row r="30" spans="1:10" s="137" customFormat="1" ht="13.5" customHeight="1">
      <c r="A30" s="201">
        <v>11</v>
      </c>
      <c r="B30" s="217" t="s">
        <v>695</v>
      </c>
      <c r="C30" s="134">
        <v>59245015</v>
      </c>
      <c r="D30" s="134" t="s">
        <v>696</v>
      </c>
      <c r="E30" s="134" t="s">
        <v>18</v>
      </c>
      <c r="F30" s="135">
        <f>F28</f>
        <v>78</v>
      </c>
      <c r="G30" s="319"/>
      <c r="H30" s="136">
        <f>F30*G30</f>
        <v>0</v>
      </c>
      <c r="J30" s="153"/>
    </row>
    <row r="31" spans="1:10" s="127" customFormat="1" ht="27" customHeight="1">
      <c r="A31" s="201">
        <v>12</v>
      </c>
      <c r="B31" s="29" t="s">
        <v>697</v>
      </c>
      <c r="C31" s="24">
        <v>916131212</v>
      </c>
      <c r="D31" s="24" t="s">
        <v>698</v>
      </c>
      <c r="E31" s="24" t="s">
        <v>111</v>
      </c>
      <c r="F31" s="25">
        <f>F32</f>
        <v>52</v>
      </c>
      <c r="G31" s="314"/>
      <c r="H31" s="26">
        <f>F31*G31</f>
        <v>0</v>
      </c>
      <c r="J31" s="129"/>
    </row>
    <row r="32" spans="1:10" s="127" customFormat="1" ht="27" customHeight="1">
      <c r="A32" s="201"/>
      <c r="B32" s="27"/>
      <c r="C32" s="27"/>
      <c r="D32" s="27" t="s">
        <v>699</v>
      </c>
      <c r="E32" s="27"/>
      <c r="F32" s="131">
        <v>52</v>
      </c>
      <c r="G32" s="316"/>
      <c r="H32" s="128"/>
      <c r="I32" s="130"/>
      <c r="J32" s="154"/>
    </row>
    <row r="33" spans="1:10" s="137" customFormat="1" ht="13.5" customHeight="1">
      <c r="A33" s="201">
        <v>13</v>
      </c>
      <c r="B33" s="217" t="s">
        <v>695</v>
      </c>
      <c r="C33" s="134">
        <v>59217017</v>
      </c>
      <c r="D33" s="134" t="s">
        <v>700</v>
      </c>
      <c r="E33" s="134" t="s">
        <v>111</v>
      </c>
      <c r="F33" s="135">
        <f>F31</f>
        <v>52</v>
      </c>
      <c r="G33" s="319"/>
      <c r="H33" s="136">
        <f>F33*G33</f>
        <v>0</v>
      </c>
      <c r="J33" s="153"/>
    </row>
    <row r="34" spans="1:8" ht="15" customHeight="1">
      <c r="A34" s="201"/>
      <c r="B34" s="13"/>
      <c r="C34" s="13" t="s">
        <v>22</v>
      </c>
      <c r="D34" s="13" t="s">
        <v>23</v>
      </c>
      <c r="E34" s="13"/>
      <c r="F34" s="14"/>
      <c r="G34" s="315"/>
      <c r="H34" s="15">
        <f>SUM(H35:H39)</f>
        <v>0</v>
      </c>
    </row>
    <row r="35" spans="1:10" s="130" customFormat="1" ht="13.5" customHeight="1">
      <c r="A35" s="201">
        <v>14</v>
      </c>
      <c r="B35" s="24">
        <v>998</v>
      </c>
      <c r="C35" s="24">
        <v>998011002</v>
      </c>
      <c r="D35" s="24" t="s">
        <v>318</v>
      </c>
      <c r="E35" s="24" t="s">
        <v>19</v>
      </c>
      <c r="F35" s="25">
        <v>41</v>
      </c>
      <c r="G35" s="314"/>
      <c r="H35" s="26">
        <f>F35*G35</f>
        <v>0</v>
      </c>
      <c r="J35" s="126"/>
    </row>
    <row r="36" spans="1:10" s="218" customFormat="1" ht="13.5" customHeight="1">
      <c r="A36" s="201">
        <v>15</v>
      </c>
      <c r="B36" s="24">
        <v>998</v>
      </c>
      <c r="C36" s="24" t="s">
        <v>701</v>
      </c>
      <c r="D36" s="24" t="s">
        <v>702</v>
      </c>
      <c r="E36" s="24" t="s">
        <v>31</v>
      </c>
      <c r="F36" s="25">
        <f>F37</f>
        <v>1</v>
      </c>
      <c r="G36" s="314"/>
      <c r="H36" s="26">
        <f>F36*G36</f>
        <v>0</v>
      </c>
      <c r="J36" s="129"/>
    </row>
    <row r="37" spans="1:10" s="133" customFormat="1" ht="27" customHeight="1">
      <c r="A37" s="201"/>
      <c r="B37" s="132"/>
      <c r="C37" s="132"/>
      <c r="D37" s="27" t="s">
        <v>703</v>
      </c>
      <c r="E37" s="132"/>
      <c r="F37" s="28">
        <v>1</v>
      </c>
      <c r="G37" s="318"/>
      <c r="H37" s="26"/>
      <c r="J37" s="129"/>
    </row>
    <row r="38" spans="1:10" s="218" customFormat="1" ht="13.5" customHeight="1">
      <c r="A38" s="201">
        <v>16</v>
      </c>
      <c r="B38" s="24">
        <v>998</v>
      </c>
      <c r="C38" s="24" t="s">
        <v>704</v>
      </c>
      <c r="D38" s="24" t="s">
        <v>802</v>
      </c>
      <c r="E38" s="24" t="s">
        <v>31</v>
      </c>
      <c r="F38" s="25">
        <f>F39</f>
        <v>1</v>
      </c>
      <c r="G38" s="314"/>
      <c r="H38" s="26">
        <f>F38*G38</f>
        <v>0</v>
      </c>
      <c r="J38" s="129"/>
    </row>
    <row r="39" spans="1:10" s="133" customFormat="1" ht="27" customHeight="1">
      <c r="A39" s="201"/>
      <c r="B39" s="132"/>
      <c r="C39" s="132"/>
      <c r="D39" s="27" t="s">
        <v>703</v>
      </c>
      <c r="E39" s="132"/>
      <c r="F39" s="28">
        <v>1</v>
      </c>
      <c r="G39" s="318"/>
      <c r="H39" s="26"/>
      <c r="J39" s="129"/>
    </row>
    <row r="40" spans="1:10" ht="20.1" customHeight="1">
      <c r="A40" s="201"/>
      <c r="B40" s="10"/>
      <c r="C40" s="10" t="s">
        <v>24</v>
      </c>
      <c r="D40" s="10" t="s">
        <v>25</v>
      </c>
      <c r="E40" s="10"/>
      <c r="F40" s="11"/>
      <c r="G40" s="317"/>
      <c r="H40" s="12">
        <f>H41+H130+H142+H148+H157+H182+H58+H162+H46+H96</f>
        <v>0</v>
      </c>
      <c r="J40" s="129"/>
    </row>
    <row r="41" spans="1:8" ht="15" customHeight="1">
      <c r="A41" s="201"/>
      <c r="B41" s="13"/>
      <c r="C41" s="13">
        <v>740</v>
      </c>
      <c r="D41" s="13" t="s">
        <v>705</v>
      </c>
      <c r="E41" s="13"/>
      <c r="F41" s="14"/>
      <c r="G41" s="315"/>
      <c r="H41" s="15">
        <f>SUM(H42:H45)</f>
        <v>0</v>
      </c>
    </row>
    <row r="42" spans="1:10" s="127" customFormat="1" ht="27" customHeight="1">
      <c r="A42" s="201">
        <v>17</v>
      </c>
      <c r="B42" s="24">
        <v>740</v>
      </c>
      <c r="C42" s="24" t="s">
        <v>706</v>
      </c>
      <c r="D42" s="24" t="s">
        <v>707</v>
      </c>
      <c r="E42" s="24" t="s">
        <v>31</v>
      </c>
      <c r="F42" s="25">
        <f>F43</f>
        <v>3</v>
      </c>
      <c r="G42" s="314"/>
      <c r="H42" s="26">
        <f>F42*G42</f>
        <v>0</v>
      </c>
      <c r="J42" s="129"/>
    </row>
    <row r="43" spans="1:10" s="127" customFormat="1" ht="67.5" customHeight="1">
      <c r="A43" s="201"/>
      <c r="B43" s="27"/>
      <c r="C43" s="27"/>
      <c r="D43" s="27" t="s">
        <v>770</v>
      </c>
      <c r="E43" s="27"/>
      <c r="F43" s="131">
        <v>3</v>
      </c>
      <c r="G43" s="316"/>
      <c r="H43" s="128"/>
      <c r="I43" s="130"/>
      <c r="J43" s="154"/>
    </row>
    <row r="44" spans="1:10" s="127" customFormat="1" ht="13.5" customHeight="1">
      <c r="A44" s="201">
        <v>18</v>
      </c>
      <c r="B44" s="24">
        <v>740</v>
      </c>
      <c r="C44" s="24" t="s">
        <v>708</v>
      </c>
      <c r="D44" s="24" t="s">
        <v>709</v>
      </c>
      <c r="E44" s="24" t="s">
        <v>31</v>
      </c>
      <c r="F44" s="25">
        <v>1</v>
      </c>
      <c r="G44" s="314"/>
      <c r="H44" s="26">
        <f>F44*G44</f>
        <v>0</v>
      </c>
      <c r="J44" s="129"/>
    </row>
    <row r="45" spans="1:10" s="127" customFormat="1" ht="27" customHeight="1">
      <c r="A45" s="201"/>
      <c r="B45" s="27"/>
      <c r="C45" s="27"/>
      <c r="D45" s="27" t="s">
        <v>364</v>
      </c>
      <c r="E45" s="27"/>
      <c r="F45" s="131">
        <v>1</v>
      </c>
      <c r="G45" s="316"/>
      <c r="H45" s="128"/>
      <c r="I45" s="130"/>
      <c r="J45" s="154"/>
    </row>
    <row r="46" spans="1:8" ht="15" customHeight="1">
      <c r="A46" s="201"/>
      <c r="B46" s="13"/>
      <c r="C46" s="13">
        <v>761</v>
      </c>
      <c r="D46" s="13" t="s">
        <v>270</v>
      </c>
      <c r="E46" s="13"/>
      <c r="F46" s="14"/>
      <c r="G46" s="315"/>
      <c r="H46" s="15">
        <f>SUM(H47:H57)</f>
        <v>0</v>
      </c>
    </row>
    <row r="47" spans="1:10" s="127" customFormat="1" ht="13.5" customHeight="1">
      <c r="A47" s="201">
        <v>19</v>
      </c>
      <c r="B47" s="24">
        <v>761</v>
      </c>
      <c r="C47" s="24">
        <v>761661071</v>
      </c>
      <c r="D47" s="24" t="s">
        <v>271</v>
      </c>
      <c r="E47" s="24" t="s">
        <v>31</v>
      </c>
      <c r="F47" s="25">
        <f>F48</f>
        <v>20</v>
      </c>
      <c r="G47" s="314"/>
      <c r="H47" s="26">
        <f>F47*G47</f>
        <v>0</v>
      </c>
      <c r="J47" s="129"/>
    </row>
    <row r="48" spans="1:10" s="127" customFormat="1" ht="40.5" customHeight="1">
      <c r="A48" s="201"/>
      <c r="B48" s="27"/>
      <c r="C48" s="27"/>
      <c r="D48" s="27" t="s">
        <v>272</v>
      </c>
      <c r="E48" s="27"/>
      <c r="F48" s="131">
        <v>20</v>
      </c>
      <c r="G48" s="316"/>
      <c r="H48" s="128"/>
      <c r="I48" s="130"/>
      <c r="J48" s="154"/>
    </row>
    <row r="49" spans="1:10" s="127" customFormat="1" ht="13.5" customHeight="1">
      <c r="A49" s="201">
        <v>20</v>
      </c>
      <c r="B49" s="24">
        <v>761</v>
      </c>
      <c r="C49" s="24">
        <v>761661081</v>
      </c>
      <c r="D49" s="24" t="s">
        <v>371</v>
      </c>
      <c r="E49" s="24" t="s">
        <v>31</v>
      </c>
      <c r="F49" s="25">
        <f>F50</f>
        <v>4</v>
      </c>
      <c r="G49" s="314"/>
      <c r="H49" s="26">
        <f>F49*G49</f>
        <v>0</v>
      </c>
      <c r="J49" s="129"/>
    </row>
    <row r="50" spans="1:10" s="127" customFormat="1" ht="40.5" customHeight="1">
      <c r="A50" s="203"/>
      <c r="B50" s="27"/>
      <c r="C50" s="27"/>
      <c r="D50" s="27" t="s">
        <v>372</v>
      </c>
      <c r="E50" s="27"/>
      <c r="F50" s="131">
        <v>4</v>
      </c>
      <c r="G50" s="316"/>
      <c r="H50" s="128"/>
      <c r="I50" s="130"/>
      <c r="J50" s="154"/>
    </row>
    <row r="51" spans="1:10" s="137" customFormat="1" ht="27" customHeight="1">
      <c r="A51" s="202">
        <v>21</v>
      </c>
      <c r="B51" s="134">
        <v>561</v>
      </c>
      <c r="C51" s="134" t="s">
        <v>273</v>
      </c>
      <c r="D51" s="134" t="s">
        <v>366</v>
      </c>
      <c r="E51" s="134" t="s">
        <v>31</v>
      </c>
      <c r="F51" s="135">
        <v>12</v>
      </c>
      <c r="G51" s="319"/>
      <c r="H51" s="136">
        <f aca="true" t="shared" si="0" ref="H51:H56">F51*G51</f>
        <v>0</v>
      </c>
      <c r="J51" s="153"/>
    </row>
    <row r="52" spans="1:10" s="137" customFormat="1" ht="27" customHeight="1">
      <c r="A52" s="202">
        <v>22</v>
      </c>
      <c r="B52" s="134">
        <v>561</v>
      </c>
      <c r="C52" s="134" t="s">
        <v>273</v>
      </c>
      <c r="D52" s="134" t="s">
        <v>367</v>
      </c>
      <c r="E52" s="134" t="s">
        <v>31</v>
      </c>
      <c r="F52" s="135">
        <v>3</v>
      </c>
      <c r="G52" s="319"/>
      <c r="H52" s="136">
        <f t="shared" si="0"/>
        <v>0</v>
      </c>
      <c r="J52" s="153"/>
    </row>
    <row r="53" spans="1:10" s="137" customFormat="1" ht="27" customHeight="1">
      <c r="A53" s="202">
        <v>23</v>
      </c>
      <c r="B53" s="134">
        <v>561</v>
      </c>
      <c r="C53" s="134" t="s">
        <v>273</v>
      </c>
      <c r="D53" s="134" t="s">
        <v>368</v>
      </c>
      <c r="E53" s="134" t="s">
        <v>31</v>
      </c>
      <c r="F53" s="135">
        <v>8</v>
      </c>
      <c r="G53" s="319"/>
      <c r="H53" s="136">
        <f t="shared" si="0"/>
        <v>0</v>
      </c>
      <c r="J53" s="153"/>
    </row>
    <row r="54" spans="1:10" s="137" customFormat="1" ht="27" customHeight="1">
      <c r="A54" s="202">
        <v>24</v>
      </c>
      <c r="B54" s="134">
        <v>561</v>
      </c>
      <c r="C54" s="134" t="s">
        <v>273</v>
      </c>
      <c r="D54" s="134" t="s">
        <v>369</v>
      </c>
      <c r="E54" s="134" t="s">
        <v>31</v>
      </c>
      <c r="F54" s="135">
        <v>1</v>
      </c>
      <c r="G54" s="319"/>
      <c r="H54" s="136">
        <f t="shared" si="0"/>
        <v>0</v>
      </c>
      <c r="J54" s="153"/>
    </row>
    <row r="55" spans="1:10" s="127" customFormat="1" ht="13.5" customHeight="1">
      <c r="A55" s="201">
        <v>25</v>
      </c>
      <c r="B55" s="24">
        <v>998</v>
      </c>
      <c r="C55" s="24">
        <v>998761202</v>
      </c>
      <c r="D55" s="24" t="s">
        <v>370</v>
      </c>
      <c r="E55" s="24" t="s">
        <v>26</v>
      </c>
      <c r="F55" s="25">
        <v>3.96</v>
      </c>
      <c r="G55" s="314"/>
      <c r="H55" s="26">
        <f t="shared" si="0"/>
        <v>0</v>
      </c>
      <c r="J55" s="129"/>
    </row>
    <row r="56" spans="1:10" s="127" customFormat="1" ht="13.5" customHeight="1">
      <c r="A56" s="201">
        <v>26</v>
      </c>
      <c r="B56" s="24">
        <v>761</v>
      </c>
      <c r="C56" s="24" t="s">
        <v>378</v>
      </c>
      <c r="D56" s="24" t="s">
        <v>379</v>
      </c>
      <c r="E56" s="24" t="s">
        <v>31</v>
      </c>
      <c r="F56" s="25">
        <v>1</v>
      </c>
      <c r="G56" s="314"/>
      <c r="H56" s="26">
        <f t="shared" si="0"/>
        <v>0</v>
      </c>
      <c r="J56" s="129"/>
    </row>
    <row r="57" spans="1:10" s="127" customFormat="1" ht="27" customHeight="1">
      <c r="A57" s="201"/>
      <c r="B57" s="27"/>
      <c r="C57" s="27"/>
      <c r="D57" s="27" t="s">
        <v>364</v>
      </c>
      <c r="E57" s="27"/>
      <c r="F57" s="131">
        <v>1</v>
      </c>
      <c r="G57" s="316"/>
      <c r="H57" s="128"/>
      <c r="I57" s="130"/>
      <c r="J57" s="154"/>
    </row>
    <row r="58" spans="1:8" ht="15" customHeight="1">
      <c r="A58" s="201"/>
      <c r="B58" s="13"/>
      <c r="C58" s="13">
        <v>766</v>
      </c>
      <c r="D58" s="13" t="s">
        <v>70</v>
      </c>
      <c r="E58" s="13"/>
      <c r="F58" s="14"/>
      <c r="G58" s="315"/>
      <c r="H58" s="15">
        <f>SUM(H59:H95)</f>
        <v>0</v>
      </c>
    </row>
    <row r="59" spans="1:10" s="127" customFormat="1" ht="13.5" customHeight="1">
      <c r="A59" s="201">
        <v>27</v>
      </c>
      <c r="B59" s="24">
        <v>766</v>
      </c>
      <c r="C59" s="24">
        <v>766694111</v>
      </c>
      <c r="D59" s="24" t="s">
        <v>631</v>
      </c>
      <c r="E59" s="24" t="s">
        <v>31</v>
      </c>
      <c r="F59" s="25">
        <v>12</v>
      </c>
      <c r="G59" s="314"/>
      <c r="H59" s="26">
        <f>F59*G59</f>
        <v>0</v>
      </c>
      <c r="J59" s="129"/>
    </row>
    <row r="60" spans="1:10" s="127" customFormat="1" ht="13.5" customHeight="1">
      <c r="A60" s="201">
        <v>28</v>
      </c>
      <c r="B60" s="24">
        <v>766</v>
      </c>
      <c r="C60" s="24">
        <v>766694112</v>
      </c>
      <c r="D60" s="24" t="s">
        <v>632</v>
      </c>
      <c r="E60" s="24" t="s">
        <v>31</v>
      </c>
      <c r="F60" s="25">
        <v>111</v>
      </c>
      <c r="G60" s="314"/>
      <c r="H60" s="26">
        <f>F60*G60</f>
        <v>0</v>
      </c>
      <c r="J60" s="129"/>
    </row>
    <row r="61" spans="1:10" s="127" customFormat="1" ht="13.5" customHeight="1">
      <c r="A61" s="201">
        <v>29</v>
      </c>
      <c r="B61" s="24">
        <v>766</v>
      </c>
      <c r="C61" s="24">
        <v>766694113</v>
      </c>
      <c r="D61" s="24" t="s">
        <v>633</v>
      </c>
      <c r="E61" s="24" t="s">
        <v>31</v>
      </c>
      <c r="F61" s="25">
        <v>17</v>
      </c>
      <c r="G61" s="314"/>
      <c r="H61" s="26">
        <f>F61*G61</f>
        <v>0</v>
      </c>
      <c r="J61" s="129"/>
    </row>
    <row r="62" spans="1:10" s="127" customFormat="1" ht="13.5" customHeight="1">
      <c r="A62" s="201">
        <v>30</v>
      </c>
      <c r="B62" s="24">
        <v>766</v>
      </c>
      <c r="C62" s="24">
        <v>766694114</v>
      </c>
      <c r="D62" s="24" t="s">
        <v>634</v>
      </c>
      <c r="E62" s="24" t="s">
        <v>31</v>
      </c>
      <c r="F62" s="25">
        <v>10</v>
      </c>
      <c r="G62" s="314"/>
      <c r="H62" s="26">
        <f>F62*G62</f>
        <v>0</v>
      </c>
      <c r="J62" s="129"/>
    </row>
    <row r="63" spans="1:10" s="137" customFormat="1" ht="13.5" customHeight="1">
      <c r="A63" s="202">
        <v>31</v>
      </c>
      <c r="B63" s="134">
        <v>766</v>
      </c>
      <c r="C63" s="134" t="s">
        <v>635</v>
      </c>
      <c r="D63" s="134" t="s">
        <v>636</v>
      </c>
      <c r="E63" s="134" t="s">
        <v>111</v>
      </c>
      <c r="F63" s="135">
        <f>F64</f>
        <v>131.2</v>
      </c>
      <c r="G63" s="319"/>
      <c r="H63" s="136">
        <f>F63*G63</f>
        <v>0</v>
      </c>
      <c r="J63" s="153"/>
    </row>
    <row r="64" spans="1:10" s="137" customFormat="1" ht="27" customHeight="1">
      <c r="A64" s="202"/>
      <c r="B64" s="134"/>
      <c r="C64" s="134"/>
      <c r="D64" s="210" t="s">
        <v>637</v>
      </c>
      <c r="E64" s="134"/>
      <c r="F64" s="211">
        <v>131.2</v>
      </c>
      <c r="G64" s="319"/>
      <c r="H64" s="136"/>
      <c r="J64" s="153"/>
    </row>
    <row r="65" spans="1:10" s="212" customFormat="1" ht="13.5" customHeight="1">
      <c r="A65" s="202"/>
      <c r="B65" s="134"/>
      <c r="C65" s="134"/>
      <c r="D65" s="210" t="s">
        <v>107</v>
      </c>
      <c r="E65" s="134"/>
      <c r="F65" s="211"/>
      <c r="G65" s="319"/>
      <c r="H65" s="136"/>
      <c r="J65" s="213"/>
    </row>
    <row r="66" spans="1:10" s="137" customFormat="1" ht="13.5" customHeight="1">
      <c r="A66" s="202">
        <v>32</v>
      </c>
      <c r="B66" s="134">
        <v>766</v>
      </c>
      <c r="C66" s="134" t="s">
        <v>638</v>
      </c>
      <c r="D66" s="134" t="s">
        <v>639</v>
      </c>
      <c r="E66" s="134" t="s">
        <v>111</v>
      </c>
      <c r="F66" s="135">
        <f>F67</f>
        <v>32.9</v>
      </c>
      <c r="G66" s="319"/>
      <c r="H66" s="136">
        <f>F66*G66</f>
        <v>0</v>
      </c>
      <c r="J66" s="153"/>
    </row>
    <row r="67" spans="1:10" s="137" customFormat="1" ht="27" customHeight="1">
      <c r="A67" s="202"/>
      <c r="B67" s="134"/>
      <c r="C67" s="134"/>
      <c r="D67" s="210" t="s">
        <v>640</v>
      </c>
      <c r="E67" s="134"/>
      <c r="F67" s="211">
        <v>32.9</v>
      </c>
      <c r="G67" s="319"/>
      <c r="H67" s="136"/>
      <c r="J67" s="153"/>
    </row>
    <row r="68" spans="1:10" s="212" customFormat="1" ht="13.5" customHeight="1">
      <c r="A68" s="202"/>
      <c r="B68" s="134"/>
      <c r="C68" s="134"/>
      <c r="D68" s="210" t="s">
        <v>107</v>
      </c>
      <c r="E68" s="134"/>
      <c r="F68" s="211"/>
      <c r="G68" s="319"/>
      <c r="H68" s="136"/>
      <c r="J68" s="213"/>
    </row>
    <row r="69" spans="1:10" s="137" customFormat="1" ht="13.5" customHeight="1">
      <c r="A69" s="202">
        <v>33</v>
      </c>
      <c r="B69" s="134">
        <v>766</v>
      </c>
      <c r="C69" s="134" t="s">
        <v>641</v>
      </c>
      <c r="D69" s="134" t="s">
        <v>642</v>
      </c>
      <c r="E69" s="134" t="s">
        <v>111</v>
      </c>
      <c r="F69" s="135">
        <f>F70</f>
        <v>15.5</v>
      </c>
      <c r="G69" s="319"/>
      <c r="H69" s="136">
        <f>F69*G69</f>
        <v>0</v>
      </c>
      <c r="J69" s="153"/>
    </row>
    <row r="70" spans="1:10" s="137" customFormat="1" ht="27" customHeight="1">
      <c r="A70" s="202"/>
      <c r="B70" s="134"/>
      <c r="C70" s="134"/>
      <c r="D70" s="210" t="s">
        <v>643</v>
      </c>
      <c r="E70" s="134"/>
      <c r="F70" s="211">
        <v>15.5</v>
      </c>
      <c r="G70" s="319"/>
      <c r="H70" s="136"/>
      <c r="J70" s="153"/>
    </row>
    <row r="71" spans="1:10" s="212" customFormat="1" ht="13.5" customHeight="1">
      <c r="A71" s="202"/>
      <c r="B71" s="134"/>
      <c r="C71" s="134"/>
      <c r="D71" s="210" t="s">
        <v>107</v>
      </c>
      <c r="E71" s="134"/>
      <c r="F71" s="211"/>
      <c r="G71" s="319"/>
      <c r="H71" s="136"/>
      <c r="J71" s="213"/>
    </row>
    <row r="72" spans="1:10" s="137" customFormat="1" ht="13.5" customHeight="1">
      <c r="A72" s="202">
        <v>34</v>
      </c>
      <c r="B72" s="134">
        <v>766</v>
      </c>
      <c r="C72" s="134" t="s">
        <v>644</v>
      </c>
      <c r="D72" s="134" t="s">
        <v>645</v>
      </c>
      <c r="E72" s="134" t="s">
        <v>111</v>
      </c>
      <c r="F72" s="135">
        <f>F73</f>
        <v>1.9</v>
      </c>
      <c r="G72" s="319"/>
      <c r="H72" s="136">
        <f>F72*G72</f>
        <v>0</v>
      </c>
      <c r="J72" s="153"/>
    </row>
    <row r="73" spans="1:10" s="137" customFormat="1" ht="27" customHeight="1">
      <c r="A73" s="202"/>
      <c r="B73" s="134"/>
      <c r="C73" s="134"/>
      <c r="D73" s="210" t="s">
        <v>646</v>
      </c>
      <c r="E73" s="134"/>
      <c r="F73" s="211">
        <v>1.9</v>
      </c>
      <c r="G73" s="319"/>
      <c r="H73" s="136"/>
      <c r="J73" s="153"/>
    </row>
    <row r="74" spans="1:10" s="212" customFormat="1" ht="13.5" customHeight="1">
      <c r="A74" s="202"/>
      <c r="B74" s="134"/>
      <c r="C74" s="134"/>
      <c r="D74" s="210" t="s">
        <v>107</v>
      </c>
      <c r="E74" s="134"/>
      <c r="F74" s="211"/>
      <c r="G74" s="319"/>
      <c r="H74" s="136"/>
      <c r="J74" s="213"/>
    </row>
    <row r="75" spans="1:10" s="137" customFormat="1" ht="13.5" customHeight="1">
      <c r="A75" s="202">
        <v>35</v>
      </c>
      <c r="B75" s="134">
        <v>766</v>
      </c>
      <c r="C75" s="134" t="s">
        <v>647</v>
      </c>
      <c r="D75" s="134" t="s">
        <v>648</v>
      </c>
      <c r="E75" s="134" t="s">
        <v>111</v>
      </c>
      <c r="F75" s="135">
        <f>F76</f>
        <v>20.9</v>
      </c>
      <c r="G75" s="319"/>
      <c r="H75" s="136">
        <f>F75*G75</f>
        <v>0</v>
      </c>
      <c r="J75" s="153"/>
    </row>
    <row r="76" spans="1:10" s="137" customFormat="1" ht="27" customHeight="1">
      <c r="A76" s="202"/>
      <c r="B76" s="134"/>
      <c r="C76" s="134"/>
      <c r="D76" s="210" t="s">
        <v>649</v>
      </c>
      <c r="E76" s="134"/>
      <c r="F76" s="211">
        <v>20.9</v>
      </c>
      <c r="G76" s="319"/>
      <c r="H76" s="136"/>
      <c r="J76" s="153"/>
    </row>
    <row r="77" spans="1:10" s="212" customFormat="1" ht="13.5" customHeight="1">
      <c r="A77" s="202"/>
      <c r="B77" s="134"/>
      <c r="C77" s="134"/>
      <c r="D77" s="210" t="s">
        <v>107</v>
      </c>
      <c r="E77" s="134"/>
      <c r="F77" s="211"/>
      <c r="G77" s="319"/>
      <c r="H77" s="136"/>
      <c r="J77" s="213"/>
    </row>
    <row r="78" spans="1:10" s="137" customFormat="1" ht="13.5" customHeight="1">
      <c r="A78" s="202">
        <v>36</v>
      </c>
      <c r="B78" s="134">
        <v>766</v>
      </c>
      <c r="C78" s="134" t="s">
        <v>650</v>
      </c>
      <c r="D78" s="134" t="s">
        <v>651</v>
      </c>
      <c r="E78" s="134" t="s">
        <v>111</v>
      </c>
      <c r="F78" s="135">
        <f>F79</f>
        <v>1.4</v>
      </c>
      <c r="G78" s="319"/>
      <c r="H78" s="136">
        <f>F78*G78</f>
        <v>0</v>
      </c>
      <c r="J78" s="153"/>
    </row>
    <row r="79" spans="1:10" s="137" customFormat="1" ht="27" customHeight="1">
      <c r="A79" s="202"/>
      <c r="B79" s="134"/>
      <c r="C79" s="134"/>
      <c r="D79" s="210" t="s">
        <v>652</v>
      </c>
      <c r="E79" s="134"/>
      <c r="F79" s="211">
        <v>1.4</v>
      </c>
      <c r="G79" s="319"/>
      <c r="H79" s="136"/>
      <c r="J79" s="153"/>
    </row>
    <row r="80" spans="1:10" s="212" customFormat="1" ht="13.5" customHeight="1">
      <c r="A80" s="202"/>
      <c r="B80" s="134"/>
      <c r="C80" s="134"/>
      <c r="D80" s="210" t="s">
        <v>107</v>
      </c>
      <c r="E80" s="134"/>
      <c r="F80" s="211"/>
      <c r="G80" s="319"/>
      <c r="H80" s="136"/>
      <c r="J80" s="213"/>
    </row>
    <row r="81" spans="1:10" s="137" customFormat="1" ht="13.5" customHeight="1">
      <c r="A81" s="202">
        <v>37</v>
      </c>
      <c r="B81" s="134">
        <v>766</v>
      </c>
      <c r="C81" s="134" t="s">
        <v>653</v>
      </c>
      <c r="D81" s="134" t="s">
        <v>654</v>
      </c>
      <c r="E81" s="134" t="s">
        <v>111</v>
      </c>
      <c r="F81" s="135">
        <f>F82</f>
        <v>28</v>
      </c>
      <c r="G81" s="319"/>
      <c r="H81" s="136">
        <f>F81*G81</f>
        <v>0</v>
      </c>
      <c r="J81" s="153"/>
    </row>
    <row r="82" spans="1:10" s="137" customFormat="1" ht="27" customHeight="1">
      <c r="A82" s="202"/>
      <c r="B82" s="134"/>
      <c r="C82" s="134"/>
      <c r="D82" s="210" t="s">
        <v>655</v>
      </c>
      <c r="E82" s="134"/>
      <c r="F82" s="211">
        <v>28</v>
      </c>
      <c r="G82" s="319"/>
      <c r="H82" s="136"/>
      <c r="J82" s="153"/>
    </row>
    <row r="83" spans="1:10" s="212" customFormat="1" ht="13.5" customHeight="1">
      <c r="A83" s="202"/>
      <c r="B83" s="134"/>
      <c r="C83" s="134"/>
      <c r="D83" s="210" t="s">
        <v>107</v>
      </c>
      <c r="E83" s="134"/>
      <c r="F83" s="211"/>
      <c r="G83" s="319"/>
      <c r="H83" s="136"/>
      <c r="J83" s="213"/>
    </row>
    <row r="84" spans="1:10" s="137" customFormat="1" ht="13.5" customHeight="1">
      <c r="A84" s="202">
        <v>38</v>
      </c>
      <c r="B84" s="134">
        <v>766</v>
      </c>
      <c r="C84" s="134" t="s">
        <v>656</v>
      </c>
      <c r="D84" s="134" t="s">
        <v>657</v>
      </c>
      <c r="E84" s="134" t="s">
        <v>111</v>
      </c>
      <c r="F84" s="135">
        <f>F85</f>
        <v>3.4</v>
      </c>
      <c r="G84" s="319"/>
      <c r="H84" s="136">
        <f>F84*G84</f>
        <v>0</v>
      </c>
      <c r="J84" s="153"/>
    </row>
    <row r="85" spans="1:10" s="137" customFormat="1" ht="27" customHeight="1">
      <c r="A85" s="202"/>
      <c r="B85" s="134"/>
      <c r="C85" s="134"/>
      <c r="D85" s="210" t="s">
        <v>658</v>
      </c>
      <c r="E85" s="134"/>
      <c r="F85" s="211">
        <v>3.4</v>
      </c>
      <c r="G85" s="319"/>
      <c r="H85" s="136"/>
      <c r="J85" s="153"/>
    </row>
    <row r="86" spans="1:10" s="212" customFormat="1" ht="13.5" customHeight="1">
      <c r="A86" s="202"/>
      <c r="B86" s="134"/>
      <c r="C86" s="134"/>
      <c r="D86" s="210" t="s">
        <v>107</v>
      </c>
      <c r="E86" s="134"/>
      <c r="F86" s="211"/>
      <c r="G86" s="319"/>
      <c r="H86" s="136"/>
      <c r="J86" s="213"/>
    </row>
    <row r="87" spans="1:10" s="137" customFormat="1" ht="13.5" customHeight="1">
      <c r="A87" s="202">
        <v>39</v>
      </c>
      <c r="B87" s="134">
        <v>766</v>
      </c>
      <c r="C87" s="134" t="s">
        <v>659</v>
      </c>
      <c r="D87" s="134" t="s">
        <v>660</v>
      </c>
      <c r="E87" s="134" t="s">
        <v>111</v>
      </c>
      <c r="F87" s="135">
        <f>F88</f>
        <v>2.2</v>
      </c>
      <c r="G87" s="319"/>
      <c r="H87" s="136">
        <f>F87*G87</f>
        <v>0</v>
      </c>
      <c r="J87" s="153"/>
    </row>
    <row r="88" spans="1:10" s="137" customFormat="1" ht="27" customHeight="1">
      <c r="A88" s="202"/>
      <c r="B88" s="134"/>
      <c r="C88" s="134"/>
      <c r="D88" s="210" t="s">
        <v>661</v>
      </c>
      <c r="E88" s="134"/>
      <c r="F88" s="211">
        <v>2.2</v>
      </c>
      <c r="G88" s="319"/>
      <c r="H88" s="136"/>
      <c r="J88" s="153"/>
    </row>
    <row r="89" spans="1:10" s="212" customFormat="1" ht="13.5" customHeight="1">
      <c r="A89" s="202"/>
      <c r="B89" s="134"/>
      <c r="C89" s="134"/>
      <c r="D89" s="210" t="s">
        <v>107</v>
      </c>
      <c r="E89" s="134"/>
      <c r="F89" s="211"/>
      <c r="G89" s="319"/>
      <c r="H89" s="136"/>
      <c r="J89" s="213"/>
    </row>
    <row r="90" spans="1:10" s="137" customFormat="1" ht="27" customHeight="1">
      <c r="A90" s="202">
        <v>40</v>
      </c>
      <c r="B90" s="134">
        <v>766</v>
      </c>
      <c r="C90" s="134" t="s">
        <v>662</v>
      </c>
      <c r="D90" s="134" t="s">
        <v>663</v>
      </c>
      <c r="E90" s="134" t="s">
        <v>111</v>
      </c>
      <c r="F90" s="135">
        <f>F91</f>
        <v>7.5</v>
      </c>
      <c r="G90" s="319"/>
      <c r="H90" s="136">
        <f>F90*G90</f>
        <v>0</v>
      </c>
      <c r="J90" s="153"/>
    </row>
    <row r="91" spans="1:10" s="137" customFormat="1" ht="27" customHeight="1">
      <c r="A91" s="202"/>
      <c r="B91" s="134"/>
      <c r="C91" s="134"/>
      <c r="D91" s="210" t="s">
        <v>664</v>
      </c>
      <c r="E91" s="134"/>
      <c r="F91" s="211">
        <v>7.5</v>
      </c>
      <c r="G91" s="319"/>
      <c r="H91" s="136"/>
      <c r="J91" s="153"/>
    </row>
    <row r="92" spans="1:10" s="212" customFormat="1" ht="13.5" customHeight="1">
      <c r="A92" s="202"/>
      <c r="B92" s="134"/>
      <c r="C92" s="134"/>
      <c r="D92" s="210" t="s">
        <v>107</v>
      </c>
      <c r="E92" s="134"/>
      <c r="F92" s="211"/>
      <c r="G92" s="319"/>
      <c r="H92" s="136"/>
      <c r="J92" s="213"/>
    </row>
    <row r="93" spans="1:10" s="127" customFormat="1" ht="13.5" customHeight="1">
      <c r="A93" s="201">
        <v>41</v>
      </c>
      <c r="B93" s="24">
        <v>998</v>
      </c>
      <c r="C93" s="24">
        <v>998766202</v>
      </c>
      <c r="D93" s="24" t="s">
        <v>440</v>
      </c>
      <c r="E93" s="24" t="s">
        <v>26</v>
      </c>
      <c r="F93" s="25">
        <v>1.08</v>
      </c>
      <c r="G93" s="314"/>
      <c r="H93" s="26">
        <f>F93*G93</f>
        <v>0</v>
      </c>
      <c r="J93" s="129"/>
    </row>
    <row r="94" spans="1:10" s="127" customFormat="1" ht="13.5" customHeight="1">
      <c r="A94" s="201">
        <v>42</v>
      </c>
      <c r="B94" s="24">
        <v>766</v>
      </c>
      <c r="C94" s="24" t="s">
        <v>441</v>
      </c>
      <c r="D94" s="24" t="s">
        <v>442</v>
      </c>
      <c r="E94" s="24" t="s">
        <v>31</v>
      </c>
      <c r="F94" s="25">
        <v>1</v>
      </c>
      <c r="G94" s="314"/>
      <c r="H94" s="26">
        <f>F94*G94</f>
        <v>0</v>
      </c>
      <c r="J94" s="129"/>
    </row>
    <row r="95" spans="1:10" s="127" customFormat="1" ht="27" customHeight="1">
      <c r="A95" s="201"/>
      <c r="B95" s="27"/>
      <c r="C95" s="27"/>
      <c r="D95" s="27" t="s">
        <v>364</v>
      </c>
      <c r="E95" s="27"/>
      <c r="F95" s="131">
        <v>1</v>
      </c>
      <c r="G95" s="316"/>
      <c r="H95" s="128"/>
      <c r="I95" s="130"/>
      <c r="J95" s="154"/>
    </row>
    <row r="96" spans="1:8" ht="15" customHeight="1">
      <c r="A96" s="207"/>
      <c r="B96" s="13"/>
      <c r="C96" s="13">
        <v>767</v>
      </c>
      <c r="D96" s="13" t="s">
        <v>769</v>
      </c>
      <c r="E96" s="13"/>
      <c r="F96" s="14"/>
      <c r="G96" s="315"/>
      <c r="H96" s="15">
        <f>SUM(H97:H129)</f>
        <v>0</v>
      </c>
    </row>
    <row r="97" spans="1:10" s="127" customFormat="1" ht="27" customHeight="1">
      <c r="A97" s="201">
        <v>43</v>
      </c>
      <c r="B97" s="24">
        <v>767</v>
      </c>
      <c r="C97" s="24" t="s">
        <v>207</v>
      </c>
      <c r="D97" s="24" t="s">
        <v>221</v>
      </c>
      <c r="E97" s="24" t="s">
        <v>31</v>
      </c>
      <c r="F97" s="25">
        <f>F98</f>
        <v>18</v>
      </c>
      <c r="G97" s="314"/>
      <c r="H97" s="26">
        <f>F97*G97</f>
        <v>0</v>
      </c>
      <c r="J97" s="129"/>
    </row>
    <row r="98" spans="1:10" s="127" customFormat="1" ht="40.5" customHeight="1">
      <c r="A98" s="201"/>
      <c r="B98" s="24"/>
      <c r="C98" s="24"/>
      <c r="D98" s="27" t="s">
        <v>238</v>
      </c>
      <c r="E98" s="24"/>
      <c r="F98" s="28">
        <v>18</v>
      </c>
      <c r="G98" s="314"/>
      <c r="H98" s="26"/>
      <c r="J98" s="129"/>
    </row>
    <row r="99" spans="1:10" s="127" customFormat="1" ht="13.5" customHeight="1">
      <c r="A99" s="203"/>
      <c r="B99" s="27"/>
      <c r="C99" s="27"/>
      <c r="D99" s="27" t="s">
        <v>107</v>
      </c>
      <c r="E99" s="27"/>
      <c r="F99" s="131"/>
      <c r="G99" s="316"/>
      <c r="H99" s="128"/>
      <c r="I99" s="130"/>
      <c r="J99" s="154"/>
    </row>
    <row r="100" spans="1:10" s="127" customFormat="1" ht="27" customHeight="1">
      <c r="A100" s="201">
        <v>44</v>
      </c>
      <c r="B100" s="24">
        <v>767</v>
      </c>
      <c r="C100" s="24" t="s">
        <v>222</v>
      </c>
      <c r="D100" s="24" t="s">
        <v>223</v>
      </c>
      <c r="E100" s="24" t="s">
        <v>31</v>
      </c>
      <c r="F100" s="25">
        <f>F101</f>
        <v>4</v>
      </c>
      <c r="G100" s="314"/>
      <c r="H100" s="26">
        <f>F100*G100</f>
        <v>0</v>
      </c>
      <c r="J100" s="129"/>
    </row>
    <row r="101" spans="1:10" s="127" customFormat="1" ht="40.5" customHeight="1">
      <c r="A101" s="201"/>
      <c r="B101" s="24"/>
      <c r="C101" s="24"/>
      <c r="D101" s="27" t="s">
        <v>239</v>
      </c>
      <c r="E101" s="24"/>
      <c r="F101" s="28">
        <v>4</v>
      </c>
      <c r="G101" s="314"/>
      <c r="H101" s="26"/>
      <c r="J101" s="129"/>
    </row>
    <row r="102" spans="1:10" s="127" customFormat="1" ht="13.5" customHeight="1">
      <c r="A102" s="203"/>
      <c r="B102" s="27"/>
      <c r="C102" s="27"/>
      <c r="D102" s="27" t="s">
        <v>107</v>
      </c>
      <c r="E102" s="27"/>
      <c r="F102" s="131"/>
      <c r="G102" s="316"/>
      <c r="H102" s="128"/>
      <c r="I102" s="130"/>
      <c r="J102" s="154"/>
    </row>
    <row r="103" spans="1:10" s="127" customFormat="1" ht="13.5" customHeight="1">
      <c r="A103" s="201">
        <v>45</v>
      </c>
      <c r="B103" s="24">
        <v>767</v>
      </c>
      <c r="C103" s="24" t="s">
        <v>224</v>
      </c>
      <c r="D103" s="24" t="s">
        <v>225</v>
      </c>
      <c r="E103" s="24" t="s">
        <v>31</v>
      </c>
      <c r="F103" s="25">
        <f>F104</f>
        <v>14</v>
      </c>
      <c r="G103" s="314"/>
      <c r="H103" s="26">
        <f>F103*G103</f>
        <v>0</v>
      </c>
      <c r="J103" s="129"/>
    </row>
    <row r="104" spans="1:10" s="127" customFormat="1" ht="27" customHeight="1">
      <c r="A104" s="201"/>
      <c r="B104" s="24"/>
      <c r="C104" s="24"/>
      <c r="D104" s="27" t="s">
        <v>226</v>
      </c>
      <c r="E104" s="24"/>
      <c r="F104" s="28">
        <v>14</v>
      </c>
      <c r="G104" s="314"/>
      <c r="H104" s="26"/>
      <c r="J104" s="129"/>
    </row>
    <row r="105" spans="1:10" s="127" customFormat="1" ht="13.5" customHeight="1">
      <c r="A105" s="203"/>
      <c r="B105" s="27"/>
      <c r="C105" s="27"/>
      <c r="D105" s="27" t="s">
        <v>107</v>
      </c>
      <c r="E105" s="27"/>
      <c r="F105" s="131"/>
      <c r="G105" s="316"/>
      <c r="H105" s="128"/>
      <c r="I105" s="130"/>
      <c r="J105" s="154"/>
    </row>
    <row r="106" spans="1:10" s="127" customFormat="1" ht="13.5" customHeight="1">
      <c r="A106" s="201">
        <v>46</v>
      </c>
      <c r="B106" s="24">
        <v>767</v>
      </c>
      <c r="C106" s="24" t="s">
        <v>227</v>
      </c>
      <c r="D106" s="24" t="s">
        <v>228</v>
      </c>
      <c r="E106" s="24" t="s">
        <v>31</v>
      </c>
      <c r="F106" s="25">
        <f>F107</f>
        <v>2</v>
      </c>
      <c r="G106" s="314"/>
      <c r="H106" s="26">
        <f>F106*G106</f>
        <v>0</v>
      </c>
      <c r="J106" s="129"/>
    </row>
    <row r="107" spans="1:10" s="127" customFormat="1" ht="27" customHeight="1">
      <c r="A107" s="201"/>
      <c r="B107" s="24"/>
      <c r="C107" s="24"/>
      <c r="D107" s="27" t="s">
        <v>229</v>
      </c>
      <c r="E107" s="24"/>
      <c r="F107" s="28">
        <v>2</v>
      </c>
      <c r="G107" s="314"/>
      <c r="H107" s="26"/>
      <c r="J107" s="129"/>
    </row>
    <row r="108" spans="1:10" s="127" customFormat="1" ht="13.5" customHeight="1">
      <c r="A108" s="203"/>
      <c r="B108" s="27"/>
      <c r="C108" s="27"/>
      <c r="D108" s="27" t="s">
        <v>107</v>
      </c>
      <c r="E108" s="27"/>
      <c r="F108" s="131"/>
      <c r="G108" s="316"/>
      <c r="H108" s="128"/>
      <c r="I108" s="130"/>
      <c r="J108" s="154"/>
    </row>
    <row r="109" spans="1:10" s="127" customFormat="1" ht="13.5" customHeight="1">
      <c r="A109" s="201">
        <v>47</v>
      </c>
      <c r="B109" s="24">
        <v>767</v>
      </c>
      <c r="C109" s="24" t="s">
        <v>230</v>
      </c>
      <c r="D109" s="24" t="s">
        <v>231</v>
      </c>
      <c r="E109" s="24" t="s">
        <v>31</v>
      </c>
      <c r="F109" s="25">
        <f>F110</f>
        <v>4</v>
      </c>
      <c r="G109" s="314"/>
      <c r="H109" s="26">
        <f>F109*G109</f>
        <v>0</v>
      </c>
      <c r="J109" s="129"/>
    </row>
    <row r="110" spans="1:10" s="127" customFormat="1" ht="13.5" customHeight="1">
      <c r="A110" s="203"/>
      <c r="B110" s="27"/>
      <c r="C110" s="27"/>
      <c r="D110" s="27" t="s">
        <v>232</v>
      </c>
      <c r="E110" s="27"/>
      <c r="F110" s="131">
        <v>4</v>
      </c>
      <c r="G110" s="316"/>
      <c r="H110" s="128"/>
      <c r="I110" s="130"/>
      <c r="J110" s="154"/>
    </row>
    <row r="111" spans="1:10" s="127" customFormat="1" ht="13.5" customHeight="1">
      <c r="A111" s="203"/>
      <c r="B111" s="27"/>
      <c r="C111" s="27"/>
      <c r="D111" s="27" t="s">
        <v>107</v>
      </c>
      <c r="E111" s="27"/>
      <c r="F111" s="131"/>
      <c r="G111" s="316"/>
      <c r="H111" s="128"/>
      <c r="I111" s="130"/>
      <c r="J111" s="154"/>
    </row>
    <row r="112" spans="1:10" s="127" customFormat="1" ht="13.5" customHeight="1">
      <c r="A112" s="201">
        <v>48</v>
      </c>
      <c r="B112" s="24">
        <v>767</v>
      </c>
      <c r="C112" s="24" t="s">
        <v>233</v>
      </c>
      <c r="D112" s="24" t="s">
        <v>234</v>
      </c>
      <c r="E112" s="24" t="s">
        <v>31</v>
      </c>
      <c r="F112" s="25">
        <f>F113</f>
        <v>2</v>
      </c>
      <c r="G112" s="314"/>
      <c r="H112" s="26">
        <f>F112*G112</f>
        <v>0</v>
      </c>
      <c r="J112" s="129"/>
    </row>
    <row r="113" spans="1:10" s="127" customFormat="1" ht="13.5" customHeight="1">
      <c r="A113" s="203"/>
      <c r="B113" s="27"/>
      <c r="C113" s="27"/>
      <c r="D113" s="27" t="s">
        <v>235</v>
      </c>
      <c r="E113" s="27"/>
      <c r="F113" s="131">
        <v>2</v>
      </c>
      <c r="G113" s="316"/>
      <c r="H113" s="128"/>
      <c r="I113" s="130"/>
      <c r="J113" s="154"/>
    </row>
    <row r="114" spans="1:10" s="127" customFormat="1" ht="13.5" customHeight="1">
      <c r="A114" s="203"/>
      <c r="B114" s="27"/>
      <c r="C114" s="27"/>
      <c r="D114" s="27" t="s">
        <v>107</v>
      </c>
      <c r="E114" s="27"/>
      <c r="F114" s="131"/>
      <c r="G114" s="316"/>
      <c r="H114" s="128"/>
      <c r="I114" s="130"/>
      <c r="J114" s="154"/>
    </row>
    <row r="115" spans="1:10" s="127" customFormat="1" ht="27" customHeight="1">
      <c r="A115" s="201">
        <v>49</v>
      </c>
      <c r="B115" s="24">
        <v>767</v>
      </c>
      <c r="C115" s="24" t="s">
        <v>236</v>
      </c>
      <c r="D115" s="24" t="s">
        <v>237</v>
      </c>
      <c r="E115" s="24" t="s">
        <v>31</v>
      </c>
      <c r="F115" s="25">
        <f>F116</f>
        <v>2</v>
      </c>
      <c r="G115" s="314"/>
      <c r="H115" s="26">
        <f>F115*G115</f>
        <v>0</v>
      </c>
      <c r="J115" s="129"/>
    </row>
    <row r="116" spans="1:10" s="127" customFormat="1" ht="40.5" customHeight="1">
      <c r="A116" s="201"/>
      <c r="B116" s="24"/>
      <c r="C116" s="24"/>
      <c r="D116" s="27" t="s">
        <v>240</v>
      </c>
      <c r="E116" s="24"/>
      <c r="F116" s="28">
        <v>2</v>
      </c>
      <c r="G116" s="314"/>
      <c r="H116" s="26"/>
      <c r="J116" s="129"/>
    </row>
    <row r="117" spans="1:10" s="127" customFormat="1" ht="13.5" customHeight="1">
      <c r="A117" s="203"/>
      <c r="B117" s="27"/>
      <c r="C117" s="27"/>
      <c r="D117" s="27" t="s">
        <v>107</v>
      </c>
      <c r="E117" s="27"/>
      <c r="F117" s="131"/>
      <c r="G117" s="316"/>
      <c r="H117" s="128"/>
      <c r="I117" s="130"/>
      <c r="J117" s="154"/>
    </row>
    <row r="118" spans="1:10" s="127" customFormat="1" ht="13.5" customHeight="1">
      <c r="A118" s="201">
        <v>50</v>
      </c>
      <c r="B118" s="24">
        <v>767</v>
      </c>
      <c r="C118" s="24" t="s">
        <v>241</v>
      </c>
      <c r="D118" s="24" t="s">
        <v>242</v>
      </c>
      <c r="E118" s="24" t="s">
        <v>31</v>
      </c>
      <c r="F118" s="25">
        <f>F119</f>
        <v>1</v>
      </c>
      <c r="G118" s="314"/>
      <c r="H118" s="26">
        <f>F118*G118</f>
        <v>0</v>
      </c>
      <c r="J118" s="129"/>
    </row>
    <row r="119" spans="1:10" s="127" customFormat="1" ht="13.5" customHeight="1">
      <c r="A119" s="203"/>
      <c r="B119" s="27"/>
      <c r="C119" s="27"/>
      <c r="D119" s="27" t="s">
        <v>243</v>
      </c>
      <c r="E119" s="27"/>
      <c r="F119" s="131">
        <v>1</v>
      </c>
      <c r="G119" s="316"/>
      <c r="H119" s="128"/>
      <c r="I119" s="130"/>
      <c r="J119" s="154"/>
    </row>
    <row r="120" spans="1:10" s="127" customFormat="1" ht="13.5" customHeight="1">
      <c r="A120" s="203"/>
      <c r="B120" s="27"/>
      <c r="C120" s="27"/>
      <c r="D120" s="27" t="s">
        <v>107</v>
      </c>
      <c r="E120" s="27"/>
      <c r="F120" s="131"/>
      <c r="G120" s="316"/>
      <c r="H120" s="128"/>
      <c r="I120" s="130"/>
      <c r="J120" s="154"/>
    </row>
    <row r="121" spans="1:10" s="127" customFormat="1" ht="13.5" customHeight="1">
      <c r="A121" s="201">
        <v>51</v>
      </c>
      <c r="B121" s="24">
        <v>767</v>
      </c>
      <c r="C121" s="24" t="s">
        <v>250</v>
      </c>
      <c r="D121" s="24" t="s">
        <v>251</v>
      </c>
      <c r="E121" s="24" t="s">
        <v>31</v>
      </c>
      <c r="F121" s="25">
        <f>F122</f>
        <v>1</v>
      </c>
      <c r="G121" s="314"/>
      <c r="H121" s="26">
        <f>F121*G121</f>
        <v>0</v>
      </c>
      <c r="J121" s="129"/>
    </row>
    <row r="122" spans="1:10" s="127" customFormat="1" ht="13.5" customHeight="1">
      <c r="A122" s="203"/>
      <c r="B122" s="27"/>
      <c r="C122" s="27"/>
      <c r="D122" s="27" t="s">
        <v>252</v>
      </c>
      <c r="E122" s="27"/>
      <c r="F122" s="131">
        <v>1</v>
      </c>
      <c r="G122" s="316"/>
      <c r="H122" s="128"/>
      <c r="I122" s="130"/>
      <c r="J122" s="154"/>
    </row>
    <row r="123" spans="1:10" s="127" customFormat="1" ht="13.5" customHeight="1">
      <c r="A123" s="203"/>
      <c r="B123" s="27"/>
      <c r="C123" s="27"/>
      <c r="D123" s="27" t="s">
        <v>107</v>
      </c>
      <c r="E123" s="27"/>
      <c r="F123" s="131"/>
      <c r="G123" s="316"/>
      <c r="H123" s="128"/>
      <c r="I123" s="130"/>
      <c r="J123" s="154"/>
    </row>
    <row r="124" spans="1:10" s="127" customFormat="1" ht="13.5" customHeight="1">
      <c r="A124" s="201">
        <v>52</v>
      </c>
      <c r="B124" s="24">
        <v>767</v>
      </c>
      <c r="C124" s="24" t="s">
        <v>253</v>
      </c>
      <c r="D124" s="24" t="s">
        <v>254</v>
      </c>
      <c r="E124" s="24" t="s">
        <v>31</v>
      </c>
      <c r="F124" s="25">
        <f>F125</f>
        <v>1</v>
      </c>
      <c r="G124" s="314"/>
      <c r="H124" s="26">
        <f>F124*G124</f>
        <v>0</v>
      </c>
      <c r="J124" s="129"/>
    </row>
    <row r="125" spans="1:10" s="127" customFormat="1" ht="27" customHeight="1">
      <c r="A125" s="201"/>
      <c r="B125" s="24"/>
      <c r="C125" s="24"/>
      <c r="D125" s="27" t="s">
        <v>255</v>
      </c>
      <c r="E125" s="24"/>
      <c r="F125" s="28">
        <v>1</v>
      </c>
      <c r="G125" s="314"/>
      <c r="H125" s="26"/>
      <c r="J125" s="129"/>
    </row>
    <row r="126" spans="1:10" s="127" customFormat="1" ht="13.5" customHeight="1">
      <c r="A126" s="203"/>
      <c r="B126" s="27"/>
      <c r="C126" s="27"/>
      <c r="D126" s="27" t="s">
        <v>107</v>
      </c>
      <c r="E126" s="27"/>
      <c r="F126" s="131"/>
      <c r="G126" s="316"/>
      <c r="H126" s="128"/>
      <c r="I126" s="130"/>
      <c r="J126" s="154"/>
    </row>
    <row r="127" spans="1:10" s="127" customFormat="1" ht="13.5" customHeight="1">
      <c r="A127" s="201">
        <v>53</v>
      </c>
      <c r="B127" s="24">
        <v>998</v>
      </c>
      <c r="C127" s="24">
        <v>998767202</v>
      </c>
      <c r="D127" s="24" t="s">
        <v>443</v>
      </c>
      <c r="E127" s="24" t="s">
        <v>26</v>
      </c>
      <c r="F127" s="25">
        <v>1.79</v>
      </c>
      <c r="G127" s="314"/>
      <c r="H127" s="26">
        <f>F127*G127</f>
        <v>0</v>
      </c>
      <c r="J127" s="129"/>
    </row>
    <row r="128" spans="1:10" s="127" customFormat="1" ht="13.5" customHeight="1">
      <c r="A128" s="201">
        <v>54</v>
      </c>
      <c r="B128" s="24">
        <v>767</v>
      </c>
      <c r="C128" s="24" t="s">
        <v>444</v>
      </c>
      <c r="D128" s="24" t="s">
        <v>445</v>
      </c>
      <c r="E128" s="24" t="s">
        <v>31</v>
      </c>
      <c r="F128" s="25">
        <v>1</v>
      </c>
      <c r="G128" s="314"/>
      <c r="H128" s="26">
        <f>F128*G128</f>
        <v>0</v>
      </c>
      <c r="J128" s="129"/>
    </row>
    <row r="129" spans="1:10" s="127" customFormat="1" ht="27" customHeight="1">
      <c r="A129" s="203"/>
      <c r="B129" s="27"/>
      <c r="C129" s="27"/>
      <c r="D129" s="27" t="s">
        <v>364</v>
      </c>
      <c r="E129" s="27"/>
      <c r="F129" s="131">
        <v>1</v>
      </c>
      <c r="G129" s="316"/>
      <c r="H129" s="128"/>
      <c r="I129" s="130"/>
      <c r="J129" s="154"/>
    </row>
    <row r="130" spans="1:8" ht="15" customHeight="1">
      <c r="A130" s="207"/>
      <c r="B130" s="13"/>
      <c r="C130" s="13">
        <v>772</v>
      </c>
      <c r="D130" s="13" t="s">
        <v>710</v>
      </c>
      <c r="E130" s="13"/>
      <c r="F130" s="14"/>
      <c r="G130" s="315"/>
      <c r="H130" s="15">
        <f>SUM(H131:H141)</f>
        <v>0</v>
      </c>
    </row>
    <row r="131" spans="1:10" s="127" customFormat="1" ht="13.5" customHeight="1">
      <c r="A131" s="201">
        <v>55</v>
      </c>
      <c r="B131" s="24">
        <v>772</v>
      </c>
      <c r="C131" s="24">
        <v>772231313</v>
      </c>
      <c r="D131" s="24" t="s">
        <v>711</v>
      </c>
      <c r="E131" s="24" t="s">
        <v>111</v>
      </c>
      <c r="F131" s="25">
        <f>F132</f>
        <v>41.8</v>
      </c>
      <c r="G131" s="314"/>
      <c r="H131" s="26">
        <f>F131*G131</f>
        <v>0</v>
      </c>
      <c r="J131" s="129"/>
    </row>
    <row r="132" spans="1:10" s="130" customFormat="1" ht="40.5" customHeight="1">
      <c r="A132" s="208"/>
      <c r="B132" s="24"/>
      <c r="C132" s="24"/>
      <c r="D132" s="27" t="s">
        <v>712</v>
      </c>
      <c r="E132" s="24"/>
      <c r="F132" s="28">
        <v>41.8</v>
      </c>
      <c r="G132" s="314"/>
      <c r="H132" s="26"/>
      <c r="J132" s="126"/>
    </row>
    <row r="133" spans="1:10" s="137" customFormat="1" ht="13.5" customHeight="1">
      <c r="A133" s="202">
        <v>56</v>
      </c>
      <c r="B133" s="134">
        <v>583</v>
      </c>
      <c r="C133" s="134">
        <v>58387623</v>
      </c>
      <c r="D133" s="134" t="s">
        <v>713</v>
      </c>
      <c r="E133" s="134" t="s">
        <v>111</v>
      </c>
      <c r="F133" s="135">
        <f>F131</f>
        <v>41.8</v>
      </c>
      <c r="G133" s="319"/>
      <c r="H133" s="136">
        <f>F133*G133</f>
        <v>0</v>
      </c>
      <c r="J133" s="153"/>
    </row>
    <row r="134" spans="1:10" s="127" customFormat="1" ht="13.5" customHeight="1">
      <c r="A134" s="201">
        <v>57</v>
      </c>
      <c r="B134" s="24">
        <v>772</v>
      </c>
      <c r="C134" s="24">
        <v>772231423</v>
      </c>
      <c r="D134" s="24" t="s">
        <v>714</v>
      </c>
      <c r="E134" s="24" t="s">
        <v>111</v>
      </c>
      <c r="F134" s="25">
        <f>F135</f>
        <v>41.8</v>
      </c>
      <c r="G134" s="314"/>
      <c r="H134" s="26">
        <f>F134*G134</f>
        <v>0</v>
      </c>
      <c r="J134" s="129"/>
    </row>
    <row r="135" spans="1:10" s="130" customFormat="1" ht="40.5" customHeight="1">
      <c r="A135" s="208"/>
      <c r="B135" s="24"/>
      <c r="C135" s="24"/>
      <c r="D135" s="27" t="s">
        <v>715</v>
      </c>
      <c r="E135" s="24"/>
      <c r="F135" s="28">
        <v>41.8</v>
      </c>
      <c r="G135" s="314"/>
      <c r="H135" s="26"/>
      <c r="J135" s="126"/>
    </row>
    <row r="136" spans="1:10" s="137" customFormat="1" ht="13.5" customHeight="1">
      <c r="A136" s="202">
        <v>58</v>
      </c>
      <c r="B136" s="134">
        <v>583</v>
      </c>
      <c r="C136" s="134">
        <v>58386640</v>
      </c>
      <c r="D136" s="134" t="s">
        <v>716</v>
      </c>
      <c r="E136" s="134" t="s">
        <v>111</v>
      </c>
      <c r="F136" s="135">
        <f>F134</f>
        <v>41.8</v>
      </c>
      <c r="G136" s="319"/>
      <c r="H136" s="136">
        <f>F136*G136</f>
        <v>0</v>
      </c>
      <c r="J136" s="153"/>
    </row>
    <row r="137" spans="1:10" s="127" customFormat="1" ht="13.5" customHeight="1">
      <c r="A137" s="201">
        <v>59</v>
      </c>
      <c r="B137" s="24">
        <v>772</v>
      </c>
      <c r="C137" s="24">
        <v>772991422</v>
      </c>
      <c r="D137" s="24" t="s">
        <v>717</v>
      </c>
      <c r="E137" s="24" t="s">
        <v>18</v>
      </c>
      <c r="F137" s="25">
        <f>F138</f>
        <v>25</v>
      </c>
      <c r="G137" s="314"/>
      <c r="H137" s="26">
        <f>F137*G137</f>
        <v>0</v>
      </c>
      <c r="J137" s="129"/>
    </row>
    <row r="138" spans="1:10" s="130" customFormat="1" ht="13.5" customHeight="1">
      <c r="A138" s="208"/>
      <c r="B138" s="24"/>
      <c r="C138" s="24"/>
      <c r="D138" s="27" t="s">
        <v>718</v>
      </c>
      <c r="E138" s="24"/>
      <c r="F138" s="28">
        <v>25</v>
      </c>
      <c r="G138" s="314"/>
      <c r="H138" s="26"/>
      <c r="J138" s="126"/>
    </row>
    <row r="139" spans="1:10" s="127" customFormat="1" ht="13.5" customHeight="1">
      <c r="A139" s="201">
        <v>60</v>
      </c>
      <c r="B139" s="24">
        <v>998</v>
      </c>
      <c r="C139" s="24">
        <v>998772202</v>
      </c>
      <c r="D139" s="24" t="s">
        <v>719</v>
      </c>
      <c r="E139" s="24" t="s">
        <v>26</v>
      </c>
      <c r="F139" s="25">
        <v>5.11</v>
      </c>
      <c r="G139" s="314"/>
      <c r="H139" s="26">
        <f>F139*G139</f>
        <v>0</v>
      </c>
      <c r="J139" s="129"/>
    </row>
    <row r="140" spans="1:10" s="127" customFormat="1" ht="13.5" customHeight="1">
      <c r="A140" s="201">
        <v>61</v>
      </c>
      <c r="B140" s="24">
        <v>772</v>
      </c>
      <c r="C140" s="24" t="s">
        <v>720</v>
      </c>
      <c r="D140" s="24" t="s">
        <v>721</v>
      </c>
      <c r="E140" s="24" t="s">
        <v>31</v>
      </c>
      <c r="F140" s="25">
        <v>1</v>
      </c>
      <c r="G140" s="314"/>
      <c r="H140" s="26">
        <f>F140*G140</f>
        <v>0</v>
      </c>
      <c r="J140" s="129"/>
    </row>
    <row r="141" spans="1:10" s="127" customFormat="1" ht="27" customHeight="1">
      <c r="A141" s="201"/>
      <c r="B141" s="27"/>
      <c r="C141" s="27"/>
      <c r="D141" s="27" t="s">
        <v>364</v>
      </c>
      <c r="E141" s="27"/>
      <c r="F141" s="131">
        <v>1</v>
      </c>
      <c r="G141" s="316"/>
      <c r="H141" s="128"/>
      <c r="I141" s="130"/>
      <c r="J141" s="154"/>
    </row>
    <row r="142" spans="1:8" ht="15" customHeight="1">
      <c r="A142" s="201"/>
      <c r="B142" s="13"/>
      <c r="C142" s="13">
        <v>773</v>
      </c>
      <c r="D142" s="13" t="s">
        <v>722</v>
      </c>
      <c r="E142" s="13"/>
      <c r="F142" s="14"/>
      <c r="G142" s="315"/>
      <c r="H142" s="15">
        <f>SUM(H143:H147)</f>
        <v>0</v>
      </c>
    </row>
    <row r="143" spans="1:10" s="127" customFormat="1" ht="13.5" customHeight="1">
      <c r="A143" s="201">
        <v>62</v>
      </c>
      <c r="B143" s="24">
        <v>773</v>
      </c>
      <c r="C143" s="24">
        <v>773500920</v>
      </c>
      <c r="D143" s="24" t="s">
        <v>723</v>
      </c>
      <c r="E143" s="24" t="s">
        <v>18</v>
      </c>
      <c r="F143" s="25">
        <f>F144</f>
        <v>20.9</v>
      </c>
      <c r="G143" s="314"/>
      <c r="H143" s="26">
        <f>F143*G143</f>
        <v>0</v>
      </c>
      <c r="J143" s="129"/>
    </row>
    <row r="144" spans="1:10" s="127" customFormat="1" ht="13.5" customHeight="1">
      <c r="A144" s="201"/>
      <c r="B144" s="24"/>
      <c r="C144" s="24"/>
      <c r="D144" s="27" t="s">
        <v>724</v>
      </c>
      <c r="E144" s="24"/>
      <c r="F144" s="28">
        <v>20.9</v>
      </c>
      <c r="G144" s="314"/>
      <c r="H144" s="26"/>
      <c r="J144" s="129"/>
    </row>
    <row r="145" spans="1:10" s="127" customFormat="1" ht="13.5" customHeight="1">
      <c r="A145" s="201">
        <v>63</v>
      </c>
      <c r="B145" s="24">
        <v>998</v>
      </c>
      <c r="C145" s="24">
        <v>998773202</v>
      </c>
      <c r="D145" s="24" t="s">
        <v>725</v>
      </c>
      <c r="E145" s="24" t="s">
        <v>26</v>
      </c>
      <c r="F145" s="25">
        <v>3.71</v>
      </c>
      <c r="G145" s="314"/>
      <c r="H145" s="26">
        <f>F145*G145</f>
        <v>0</v>
      </c>
      <c r="J145" s="129"/>
    </row>
    <row r="146" spans="1:10" s="127" customFormat="1" ht="13.5" customHeight="1">
      <c r="A146" s="201">
        <v>64</v>
      </c>
      <c r="B146" s="24">
        <v>773</v>
      </c>
      <c r="C146" s="24" t="s">
        <v>726</v>
      </c>
      <c r="D146" s="24" t="s">
        <v>727</v>
      </c>
      <c r="E146" s="24" t="s">
        <v>31</v>
      </c>
      <c r="F146" s="25">
        <v>1</v>
      </c>
      <c r="G146" s="314"/>
      <c r="H146" s="26">
        <f>F146*G146</f>
        <v>0</v>
      </c>
      <c r="J146" s="129"/>
    </row>
    <row r="147" spans="1:10" s="127" customFormat="1" ht="27" customHeight="1">
      <c r="A147" s="201"/>
      <c r="B147" s="27"/>
      <c r="C147" s="27"/>
      <c r="D147" s="27" t="s">
        <v>364</v>
      </c>
      <c r="E147" s="27"/>
      <c r="F147" s="131">
        <v>1</v>
      </c>
      <c r="G147" s="316"/>
      <c r="H147" s="128"/>
      <c r="I147" s="130"/>
      <c r="J147" s="154"/>
    </row>
    <row r="148" spans="1:8" ht="15" customHeight="1">
      <c r="A148" s="201"/>
      <c r="B148" s="13"/>
      <c r="C148" s="13">
        <v>783</v>
      </c>
      <c r="D148" s="13" t="s">
        <v>190</v>
      </c>
      <c r="E148" s="13"/>
      <c r="F148" s="14"/>
      <c r="G148" s="315"/>
      <c r="H148" s="15">
        <f>SUM(H149:H156)</f>
        <v>0</v>
      </c>
    </row>
    <row r="149" spans="1:10" s="127" customFormat="1" ht="13.5" customHeight="1">
      <c r="A149" s="201">
        <v>65</v>
      </c>
      <c r="B149" s="24">
        <v>783</v>
      </c>
      <c r="C149" s="24">
        <v>783301303</v>
      </c>
      <c r="D149" s="24" t="s">
        <v>728</v>
      </c>
      <c r="E149" s="24" t="s">
        <v>18</v>
      </c>
      <c r="F149" s="25">
        <f>F150</f>
        <v>12</v>
      </c>
      <c r="G149" s="314"/>
      <c r="H149" s="26">
        <f>F149*G149</f>
        <v>0</v>
      </c>
      <c r="J149" s="129"/>
    </row>
    <row r="150" spans="1:10" s="127" customFormat="1" ht="27" customHeight="1">
      <c r="A150" s="201"/>
      <c r="B150" s="24"/>
      <c r="C150" s="24"/>
      <c r="D150" s="27" t="s">
        <v>729</v>
      </c>
      <c r="E150" s="24"/>
      <c r="F150" s="28">
        <v>12</v>
      </c>
      <c r="G150" s="314"/>
      <c r="H150" s="26"/>
      <c r="J150" s="129"/>
    </row>
    <row r="151" spans="1:10" s="127" customFormat="1" ht="13.5" customHeight="1">
      <c r="A151" s="201">
        <v>66</v>
      </c>
      <c r="B151" s="24">
        <v>783</v>
      </c>
      <c r="C151" s="24">
        <v>783301313</v>
      </c>
      <c r="D151" s="24" t="s">
        <v>730</v>
      </c>
      <c r="E151" s="24" t="s">
        <v>18</v>
      </c>
      <c r="F151" s="25">
        <f>F152</f>
        <v>12</v>
      </c>
      <c r="G151" s="314"/>
      <c r="H151" s="26">
        <f>F151*G151</f>
        <v>0</v>
      </c>
      <c r="J151" s="129"/>
    </row>
    <row r="152" spans="1:10" s="127" customFormat="1" ht="27" customHeight="1">
      <c r="A152" s="201"/>
      <c r="B152" s="24"/>
      <c r="C152" s="24"/>
      <c r="D152" s="27" t="s">
        <v>731</v>
      </c>
      <c r="E152" s="24"/>
      <c r="F152" s="28">
        <v>12</v>
      </c>
      <c r="G152" s="314"/>
      <c r="H152" s="26"/>
      <c r="J152" s="129"/>
    </row>
    <row r="153" spans="1:10" s="127" customFormat="1" ht="13.5" customHeight="1">
      <c r="A153" s="201">
        <v>67</v>
      </c>
      <c r="B153" s="24">
        <v>783</v>
      </c>
      <c r="C153" s="24">
        <v>783324101</v>
      </c>
      <c r="D153" s="24" t="s">
        <v>732</v>
      </c>
      <c r="E153" s="24" t="s">
        <v>18</v>
      </c>
      <c r="F153" s="25">
        <f>F154</f>
        <v>12</v>
      </c>
      <c r="G153" s="314"/>
      <c r="H153" s="26">
        <f>F153*G153</f>
        <v>0</v>
      </c>
      <c r="J153" s="129"/>
    </row>
    <row r="154" spans="1:10" s="127" customFormat="1" ht="13.5" customHeight="1">
      <c r="A154" s="201"/>
      <c r="B154" s="24"/>
      <c r="C154" s="24"/>
      <c r="D154" s="27" t="s">
        <v>733</v>
      </c>
      <c r="E154" s="24"/>
      <c r="F154" s="28">
        <v>12</v>
      </c>
      <c r="G154" s="314"/>
      <c r="H154" s="26"/>
      <c r="J154" s="129"/>
    </row>
    <row r="155" spans="1:10" s="127" customFormat="1" ht="13.5" customHeight="1">
      <c r="A155" s="201">
        <v>68</v>
      </c>
      <c r="B155" s="24">
        <v>783</v>
      </c>
      <c r="C155" s="24">
        <v>783327101</v>
      </c>
      <c r="D155" s="24" t="s">
        <v>734</v>
      </c>
      <c r="E155" s="24" t="s">
        <v>18</v>
      </c>
      <c r="F155" s="25">
        <f>F156</f>
        <v>12</v>
      </c>
      <c r="G155" s="314"/>
      <c r="H155" s="26">
        <f>F155*G155</f>
        <v>0</v>
      </c>
      <c r="J155" s="129"/>
    </row>
    <row r="156" spans="1:10" s="127" customFormat="1" ht="13.5" customHeight="1">
      <c r="A156" s="201"/>
      <c r="B156" s="24"/>
      <c r="C156" s="24"/>
      <c r="D156" s="27" t="s">
        <v>735</v>
      </c>
      <c r="E156" s="24"/>
      <c r="F156" s="28">
        <v>12</v>
      </c>
      <c r="G156" s="314"/>
      <c r="H156" s="26"/>
      <c r="J156" s="129"/>
    </row>
    <row r="157" spans="1:8" ht="15" customHeight="1">
      <c r="A157" s="201"/>
      <c r="B157" s="13"/>
      <c r="C157" s="13">
        <v>784</v>
      </c>
      <c r="D157" s="13" t="s">
        <v>736</v>
      </c>
      <c r="E157" s="13"/>
      <c r="F157" s="14"/>
      <c r="G157" s="315"/>
      <c r="H157" s="15">
        <f>SUM(H158:H161)</f>
        <v>0</v>
      </c>
    </row>
    <row r="158" spans="1:10" s="127" customFormat="1" ht="13.5" customHeight="1">
      <c r="A158" s="201">
        <v>69</v>
      </c>
      <c r="B158" s="24">
        <v>784</v>
      </c>
      <c r="C158" s="24">
        <v>784181101</v>
      </c>
      <c r="D158" s="24" t="s">
        <v>737</v>
      </c>
      <c r="E158" s="24" t="s">
        <v>18</v>
      </c>
      <c r="F158" s="25">
        <f>F159</f>
        <v>935.7</v>
      </c>
      <c r="G158" s="314"/>
      <c r="H158" s="26">
        <f>F158*G158</f>
        <v>0</v>
      </c>
      <c r="J158" s="129"/>
    </row>
    <row r="159" spans="1:10" s="127" customFormat="1" ht="13.5" customHeight="1">
      <c r="A159" s="201"/>
      <c r="B159" s="24"/>
      <c r="C159" s="24"/>
      <c r="D159" s="27" t="s">
        <v>738</v>
      </c>
      <c r="E159" s="24"/>
      <c r="F159" s="28">
        <v>935.7</v>
      </c>
      <c r="G159" s="314"/>
      <c r="H159" s="26"/>
      <c r="J159" s="129"/>
    </row>
    <row r="160" spans="1:10" s="127" customFormat="1" ht="27" customHeight="1">
      <c r="A160" s="201">
        <v>70</v>
      </c>
      <c r="B160" s="24">
        <v>784</v>
      </c>
      <c r="C160" s="24">
        <v>784211001</v>
      </c>
      <c r="D160" s="24" t="s">
        <v>739</v>
      </c>
      <c r="E160" s="24" t="s">
        <v>18</v>
      </c>
      <c r="F160" s="25">
        <f>F161</f>
        <v>935.7</v>
      </c>
      <c r="G160" s="314"/>
      <c r="H160" s="26">
        <f>F160*G160</f>
        <v>0</v>
      </c>
      <c r="J160" s="129"/>
    </row>
    <row r="161" spans="1:10" s="127" customFormat="1" ht="27" customHeight="1">
      <c r="A161" s="201"/>
      <c r="B161" s="24"/>
      <c r="C161" s="24"/>
      <c r="D161" s="27" t="s">
        <v>740</v>
      </c>
      <c r="E161" s="24"/>
      <c r="F161" s="28">
        <f>F158</f>
        <v>935.7</v>
      </c>
      <c r="G161" s="314"/>
      <c r="H161" s="26"/>
      <c r="J161" s="129"/>
    </row>
    <row r="162" spans="1:8" ht="15" customHeight="1">
      <c r="A162" s="201"/>
      <c r="B162" s="13"/>
      <c r="C162" s="13">
        <v>786</v>
      </c>
      <c r="D162" s="13" t="s">
        <v>106</v>
      </c>
      <c r="E162" s="13"/>
      <c r="F162" s="14"/>
      <c r="G162" s="315"/>
      <c r="H162" s="15">
        <f>SUM(H163:H181)</f>
        <v>0</v>
      </c>
    </row>
    <row r="163" spans="1:10" s="127" customFormat="1" ht="13.5" customHeight="1">
      <c r="A163" s="201">
        <v>71</v>
      </c>
      <c r="B163" s="24">
        <v>786</v>
      </c>
      <c r="C163" s="24">
        <v>786626121</v>
      </c>
      <c r="D163" s="24" t="s">
        <v>665</v>
      </c>
      <c r="E163" s="24" t="s">
        <v>18</v>
      </c>
      <c r="F163" s="25">
        <f>F164+F167+F170+F173+F176</f>
        <v>215.4</v>
      </c>
      <c r="G163" s="314"/>
      <c r="H163" s="26">
        <f>F163*G163</f>
        <v>0</v>
      </c>
      <c r="J163" s="129"/>
    </row>
    <row r="164" spans="1:10" s="137" customFormat="1" ht="27" customHeight="1">
      <c r="A164" s="312">
        <v>72</v>
      </c>
      <c r="B164" s="134">
        <v>786</v>
      </c>
      <c r="C164" s="134" t="s">
        <v>666</v>
      </c>
      <c r="D164" s="134" t="s">
        <v>667</v>
      </c>
      <c r="E164" s="134" t="s">
        <v>18</v>
      </c>
      <c r="F164" s="135">
        <f>F165</f>
        <v>181</v>
      </c>
      <c r="G164" s="319"/>
      <c r="H164" s="136">
        <f>F164*G164</f>
        <v>0</v>
      </c>
      <c r="J164" s="153"/>
    </row>
    <row r="165" spans="1:10" s="137" customFormat="1" ht="13.5" customHeight="1">
      <c r="A165" s="209"/>
      <c r="B165" s="134"/>
      <c r="C165" s="134"/>
      <c r="D165" s="210" t="s">
        <v>864</v>
      </c>
      <c r="E165" s="134"/>
      <c r="F165" s="211">
        <v>181</v>
      </c>
      <c r="G165" s="319"/>
      <c r="H165" s="136"/>
      <c r="J165" s="153"/>
    </row>
    <row r="166" spans="1:10" s="137" customFormat="1" ht="13.5" customHeight="1">
      <c r="A166" s="209"/>
      <c r="B166" s="134"/>
      <c r="C166" s="134"/>
      <c r="D166" s="210" t="s">
        <v>107</v>
      </c>
      <c r="E166" s="134"/>
      <c r="F166" s="211"/>
      <c r="G166" s="319"/>
      <c r="H166" s="136"/>
      <c r="J166" s="153"/>
    </row>
    <row r="167" spans="1:10" s="137" customFormat="1" ht="27" customHeight="1">
      <c r="A167" s="312">
        <v>73</v>
      </c>
      <c r="B167" s="134">
        <v>786</v>
      </c>
      <c r="C167" s="134" t="s">
        <v>668</v>
      </c>
      <c r="D167" s="134" t="s">
        <v>669</v>
      </c>
      <c r="E167" s="134" t="s">
        <v>18</v>
      </c>
      <c r="F167" s="135">
        <f>F168</f>
        <v>21.3</v>
      </c>
      <c r="G167" s="319"/>
      <c r="H167" s="136">
        <f>F167*G167</f>
        <v>0</v>
      </c>
      <c r="J167" s="153"/>
    </row>
    <row r="168" spans="1:10" s="137" customFormat="1" ht="13.5" customHeight="1">
      <c r="A168" s="209"/>
      <c r="B168" s="134"/>
      <c r="C168" s="134"/>
      <c r="D168" s="210" t="s">
        <v>864</v>
      </c>
      <c r="E168" s="134"/>
      <c r="F168" s="211">
        <v>21.3</v>
      </c>
      <c r="G168" s="319"/>
      <c r="H168" s="136"/>
      <c r="J168" s="153"/>
    </row>
    <row r="169" spans="1:10" s="137" customFormat="1" ht="13.5" customHeight="1">
      <c r="A169" s="209"/>
      <c r="B169" s="134"/>
      <c r="C169" s="134"/>
      <c r="D169" s="210" t="s">
        <v>107</v>
      </c>
      <c r="E169" s="134"/>
      <c r="F169" s="211"/>
      <c r="G169" s="319"/>
      <c r="H169" s="136"/>
      <c r="J169" s="153"/>
    </row>
    <row r="170" spans="1:10" s="137" customFormat="1" ht="27" customHeight="1">
      <c r="A170" s="312">
        <v>74</v>
      </c>
      <c r="B170" s="134">
        <v>786</v>
      </c>
      <c r="C170" s="134" t="s">
        <v>670</v>
      </c>
      <c r="D170" s="134" t="s">
        <v>671</v>
      </c>
      <c r="E170" s="134" t="s">
        <v>18</v>
      </c>
      <c r="F170" s="135">
        <f>F171</f>
        <v>8.4</v>
      </c>
      <c r="G170" s="319"/>
      <c r="H170" s="136">
        <f>F170*G170</f>
        <v>0</v>
      </c>
      <c r="J170" s="153"/>
    </row>
    <row r="171" spans="1:10" s="137" customFormat="1" ht="13.5" customHeight="1">
      <c r="A171" s="202"/>
      <c r="B171" s="134"/>
      <c r="C171" s="134"/>
      <c r="D171" s="210" t="s">
        <v>864</v>
      </c>
      <c r="E171" s="134"/>
      <c r="F171" s="211">
        <v>8.4</v>
      </c>
      <c r="G171" s="319"/>
      <c r="H171" s="136"/>
      <c r="J171" s="153"/>
    </row>
    <row r="172" spans="1:10" s="137" customFormat="1" ht="13.5" customHeight="1">
      <c r="A172" s="202"/>
      <c r="B172" s="134"/>
      <c r="C172" s="134"/>
      <c r="D172" s="210" t="s">
        <v>107</v>
      </c>
      <c r="E172" s="134"/>
      <c r="F172" s="211"/>
      <c r="G172" s="319"/>
      <c r="H172" s="136"/>
      <c r="J172" s="153"/>
    </row>
    <row r="173" spans="1:10" s="137" customFormat="1" ht="27" customHeight="1">
      <c r="A173" s="312">
        <v>75</v>
      </c>
      <c r="B173" s="134">
        <v>786</v>
      </c>
      <c r="C173" s="134" t="s">
        <v>672</v>
      </c>
      <c r="D173" s="134" t="s">
        <v>673</v>
      </c>
      <c r="E173" s="134" t="s">
        <v>18</v>
      </c>
      <c r="F173" s="135">
        <f>F174</f>
        <v>3.6</v>
      </c>
      <c r="G173" s="319"/>
      <c r="H173" s="136">
        <f>F173*G173</f>
        <v>0</v>
      </c>
      <c r="J173" s="153"/>
    </row>
    <row r="174" spans="1:10" s="137" customFormat="1" ht="13.5" customHeight="1">
      <c r="A174" s="202"/>
      <c r="B174" s="134"/>
      <c r="C174" s="134"/>
      <c r="D174" s="210" t="s">
        <v>864</v>
      </c>
      <c r="E174" s="134"/>
      <c r="F174" s="211">
        <v>3.6</v>
      </c>
      <c r="G174" s="319"/>
      <c r="H174" s="136"/>
      <c r="J174" s="153"/>
    </row>
    <row r="175" spans="1:10" s="137" customFormat="1" ht="13.5" customHeight="1">
      <c r="A175" s="202"/>
      <c r="B175" s="134"/>
      <c r="C175" s="134"/>
      <c r="D175" s="210" t="s">
        <v>107</v>
      </c>
      <c r="E175" s="134"/>
      <c r="F175" s="211"/>
      <c r="G175" s="319"/>
      <c r="H175" s="136"/>
      <c r="J175" s="153"/>
    </row>
    <row r="176" spans="1:10" s="137" customFormat="1" ht="27" customHeight="1">
      <c r="A176" s="312">
        <v>76</v>
      </c>
      <c r="B176" s="134">
        <v>786</v>
      </c>
      <c r="C176" s="134" t="s">
        <v>674</v>
      </c>
      <c r="D176" s="134" t="s">
        <v>675</v>
      </c>
      <c r="E176" s="134" t="s">
        <v>18</v>
      </c>
      <c r="F176" s="135">
        <f>F177</f>
        <v>1.1</v>
      </c>
      <c r="G176" s="319"/>
      <c r="H176" s="136">
        <f>F176*G176</f>
        <v>0</v>
      </c>
      <c r="J176" s="153"/>
    </row>
    <row r="177" spans="1:10" s="137" customFormat="1" ht="13.5" customHeight="1">
      <c r="A177" s="202"/>
      <c r="B177" s="134"/>
      <c r="C177" s="134"/>
      <c r="D177" s="210" t="s">
        <v>864</v>
      </c>
      <c r="E177" s="134"/>
      <c r="F177" s="211">
        <v>1.1</v>
      </c>
      <c r="G177" s="319"/>
      <c r="H177" s="136"/>
      <c r="J177" s="153"/>
    </row>
    <row r="178" spans="1:10" s="137" customFormat="1" ht="13.5" customHeight="1">
      <c r="A178" s="209"/>
      <c r="B178" s="134"/>
      <c r="C178" s="134"/>
      <c r="D178" s="210" t="s">
        <v>107</v>
      </c>
      <c r="E178" s="134"/>
      <c r="F178" s="211"/>
      <c r="G178" s="319"/>
      <c r="H178" s="136"/>
      <c r="J178" s="153"/>
    </row>
    <row r="179" spans="1:10" s="127" customFormat="1" ht="13.5" customHeight="1">
      <c r="A179" s="201">
        <v>77</v>
      </c>
      <c r="B179" s="24">
        <v>998</v>
      </c>
      <c r="C179" s="24">
        <v>998786202</v>
      </c>
      <c r="D179" s="24" t="s">
        <v>449</v>
      </c>
      <c r="E179" s="24" t="s">
        <v>26</v>
      </c>
      <c r="F179" s="25">
        <v>0.33</v>
      </c>
      <c r="G179" s="314"/>
      <c r="H179" s="26">
        <f>F179*G179</f>
        <v>0</v>
      </c>
      <c r="J179" s="129"/>
    </row>
    <row r="180" spans="1:10" s="127" customFormat="1" ht="13.5" customHeight="1">
      <c r="A180" s="201">
        <v>78</v>
      </c>
      <c r="B180" s="24">
        <v>786</v>
      </c>
      <c r="C180" s="24" t="s">
        <v>450</v>
      </c>
      <c r="D180" s="24" t="s">
        <v>451</v>
      </c>
      <c r="E180" s="24" t="s">
        <v>31</v>
      </c>
      <c r="F180" s="25">
        <v>1</v>
      </c>
      <c r="G180" s="314"/>
      <c r="H180" s="26">
        <f>F180*G180</f>
        <v>0</v>
      </c>
      <c r="J180" s="129"/>
    </row>
    <row r="181" spans="1:10" s="127" customFormat="1" ht="27" customHeight="1">
      <c r="A181" s="201"/>
      <c r="B181" s="27"/>
      <c r="C181" s="27"/>
      <c r="D181" s="27" t="s">
        <v>364</v>
      </c>
      <c r="E181" s="27"/>
      <c r="F181" s="131">
        <v>1</v>
      </c>
      <c r="G181" s="316"/>
      <c r="H181" s="128"/>
      <c r="I181" s="130"/>
      <c r="J181" s="154"/>
    </row>
    <row r="182" spans="1:8" ht="15" customHeight="1">
      <c r="A182" s="201"/>
      <c r="B182" s="13"/>
      <c r="C182" s="13">
        <v>790</v>
      </c>
      <c r="D182" s="13" t="s">
        <v>53</v>
      </c>
      <c r="E182" s="13"/>
      <c r="F182" s="14"/>
      <c r="G182" s="315"/>
      <c r="H182" s="15">
        <f>SUM(H183:H187)</f>
        <v>0</v>
      </c>
    </row>
    <row r="183" spans="1:10" s="127" customFormat="1" ht="13.5" customHeight="1">
      <c r="A183" s="201">
        <v>79</v>
      </c>
      <c r="B183" s="29" t="s">
        <v>168</v>
      </c>
      <c r="C183" s="24" t="s">
        <v>741</v>
      </c>
      <c r="D183" s="24" t="s">
        <v>742</v>
      </c>
      <c r="E183" s="24" t="s">
        <v>31</v>
      </c>
      <c r="F183" s="25">
        <f>F184</f>
        <v>1</v>
      </c>
      <c r="G183" s="314"/>
      <c r="H183" s="26">
        <f>F183*G183</f>
        <v>0</v>
      </c>
      <c r="J183" s="129"/>
    </row>
    <row r="184" spans="1:10" s="127" customFormat="1" ht="13.5" customHeight="1">
      <c r="A184" s="201"/>
      <c r="B184" s="27"/>
      <c r="C184" s="27"/>
      <c r="D184" s="27" t="s">
        <v>743</v>
      </c>
      <c r="E184" s="27"/>
      <c r="F184" s="131">
        <v>1</v>
      </c>
      <c r="G184" s="316"/>
      <c r="H184" s="128"/>
      <c r="I184" s="130"/>
      <c r="J184" s="154"/>
    </row>
    <row r="185" spans="1:10" s="127" customFormat="1" ht="13.5" customHeight="1">
      <c r="A185" s="201">
        <v>80</v>
      </c>
      <c r="B185" s="29" t="s">
        <v>168</v>
      </c>
      <c r="C185" s="24" t="s">
        <v>744</v>
      </c>
      <c r="D185" s="24" t="s">
        <v>745</v>
      </c>
      <c r="E185" s="24" t="s">
        <v>31</v>
      </c>
      <c r="F185" s="25">
        <f>F186</f>
        <v>24</v>
      </c>
      <c r="G185" s="314"/>
      <c r="H185" s="26">
        <f>F185*G185</f>
        <v>0</v>
      </c>
      <c r="J185" s="129"/>
    </row>
    <row r="186" spans="1:10" s="127" customFormat="1" ht="13.5" customHeight="1">
      <c r="A186" s="201"/>
      <c r="B186" s="27"/>
      <c r="C186" s="27"/>
      <c r="D186" s="27" t="s">
        <v>746</v>
      </c>
      <c r="E186" s="27"/>
      <c r="F186" s="131">
        <v>24</v>
      </c>
      <c r="G186" s="316"/>
      <c r="H186" s="128"/>
      <c r="I186" s="130"/>
      <c r="J186" s="154"/>
    </row>
    <row r="187" spans="1:10" s="127" customFormat="1" ht="13.5" customHeight="1">
      <c r="A187" s="214"/>
      <c r="B187" s="27"/>
      <c r="C187" s="27"/>
      <c r="D187" s="27" t="s">
        <v>107</v>
      </c>
      <c r="E187" s="27"/>
      <c r="F187" s="131"/>
      <c r="G187" s="316"/>
      <c r="H187" s="128"/>
      <c r="I187" s="130"/>
      <c r="J187" s="154"/>
    </row>
    <row r="188" spans="1:8" ht="13.5" customHeight="1">
      <c r="A188" s="30"/>
      <c r="B188" s="18"/>
      <c r="C188" s="18"/>
      <c r="D188" s="18"/>
      <c r="E188" s="18"/>
      <c r="F188" s="31"/>
      <c r="G188" s="22"/>
      <c r="H188" s="22"/>
    </row>
    <row r="189" spans="1:8" ht="15">
      <c r="A189" s="339" t="s">
        <v>28</v>
      </c>
      <c r="B189" s="340"/>
      <c r="C189" s="341"/>
      <c r="D189" s="148"/>
      <c r="E189" s="149"/>
      <c r="F189" s="150"/>
      <c r="G189" s="151"/>
      <c r="H189" s="152">
        <f>H8+H40</f>
        <v>0</v>
      </c>
    </row>
    <row r="190" spans="1:8" ht="15">
      <c r="A190" s="16"/>
      <c r="B190" s="17"/>
      <c r="C190" s="17"/>
      <c r="D190" s="18"/>
      <c r="E190" s="19"/>
      <c r="F190" s="20"/>
      <c r="G190" s="21"/>
      <c r="H190" s="22"/>
    </row>
    <row r="191" spans="1:8" ht="15">
      <c r="A191" s="23" t="s">
        <v>29</v>
      </c>
      <c r="B191" s="23"/>
      <c r="C191" s="23"/>
      <c r="D191" s="23"/>
      <c r="E191" s="23"/>
      <c r="F191" s="23"/>
      <c r="G191" s="194"/>
      <c r="H191" s="23"/>
    </row>
    <row r="192" spans="1:8" ht="27" customHeight="1">
      <c r="A192" s="342" t="s">
        <v>30</v>
      </c>
      <c r="B192" s="342"/>
      <c r="C192" s="342"/>
      <c r="D192" s="342"/>
      <c r="E192" s="342"/>
      <c r="F192" s="342"/>
      <c r="G192" s="342"/>
      <c r="H192" s="23"/>
    </row>
    <row r="193" spans="1:8" ht="15">
      <c r="A193" s="9"/>
      <c r="B193" s="9"/>
      <c r="C193" s="9"/>
      <c r="D193" s="9"/>
      <c r="E193" s="9"/>
      <c r="F193" s="9"/>
      <c r="G193" s="192"/>
      <c r="H193" s="9"/>
    </row>
    <row r="194" spans="1:8" ht="15">
      <c r="A194" s="9"/>
      <c r="B194" s="9"/>
      <c r="C194" s="9"/>
      <c r="D194" s="9"/>
      <c r="E194" s="9"/>
      <c r="F194" s="9"/>
      <c r="G194" s="192"/>
      <c r="H194" s="9"/>
    </row>
  </sheetData>
  <sheetProtection password="D55A" sheet="1" objects="1" scenarios="1"/>
  <mergeCells count="2">
    <mergeCell ref="A189:C189"/>
    <mergeCell ref="A192:G192"/>
  </mergeCells>
  <printOptions/>
  <pageMargins left="0.7086614173228347" right="0.7086614173228347" top="0.7874015748031497" bottom="0.7874015748031497" header="0.31496062992125984" footer="0.31496062992125984"/>
  <pageSetup fitToHeight="99" fitToWidth="1" horizontalDpi="600" verticalDpi="600" orientation="portrait" paperSize="9" scale="68"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workbookViewId="0" topLeftCell="A1">
      <selection activeCell="F10" sqref="F10"/>
    </sheetView>
  </sheetViews>
  <sheetFormatPr defaultColWidth="9.140625" defaultRowHeight="15"/>
  <cols>
    <col min="1" max="1" width="3.7109375" style="0" customWidth="1"/>
    <col min="2" max="2" width="11.7109375" style="0" customWidth="1"/>
    <col min="3" max="3" width="40.7109375" style="0" customWidth="1"/>
    <col min="4" max="4" width="10.7109375" style="0" customWidth="1"/>
    <col min="5" max="6" width="13.7109375" style="0" customWidth="1"/>
    <col min="7" max="7" width="16.7109375" style="0" customWidth="1"/>
  </cols>
  <sheetData>
    <row r="1" spans="1:8" ht="21">
      <c r="A1" s="4" t="s">
        <v>863</v>
      </c>
      <c r="B1" s="5"/>
      <c r="C1" s="5"/>
      <c r="D1" s="5"/>
      <c r="E1" s="5"/>
      <c r="F1" s="5"/>
      <c r="G1" s="5"/>
      <c r="H1" s="5"/>
    </row>
    <row r="2" spans="1:8" ht="15">
      <c r="A2" s="2" t="s">
        <v>60</v>
      </c>
      <c r="B2" s="2"/>
      <c r="C2" s="6"/>
      <c r="D2" s="6"/>
      <c r="E2" s="6"/>
      <c r="F2" s="6"/>
      <c r="G2" s="5"/>
      <c r="H2" s="5"/>
    </row>
    <row r="3" spans="1:8" ht="15">
      <c r="A3" s="2" t="s">
        <v>61</v>
      </c>
      <c r="B3" s="1"/>
      <c r="C3" s="3"/>
      <c r="D3" s="9"/>
      <c r="E3" s="9"/>
      <c r="F3" s="9"/>
      <c r="G3" s="9"/>
      <c r="H3" s="9"/>
    </row>
    <row r="4" spans="1:8" ht="15">
      <c r="A4" s="2" t="s">
        <v>799</v>
      </c>
      <c r="B4" s="1"/>
      <c r="C4" s="3"/>
      <c r="D4" s="9"/>
      <c r="E4" s="9"/>
      <c r="F4" s="9"/>
      <c r="G4" s="192"/>
      <c r="H4" s="9"/>
    </row>
    <row r="5" spans="1:7" s="102" customFormat="1" ht="13.2">
      <c r="A5" s="138"/>
      <c r="B5" s="138"/>
      <c r="C5" s="138"/>
      <c r="D5" s="138"/>
      <c r="E5" s="138"/>
      <c r="F5" s="138"/>
      <c r="G5" s="138"/>
    </row>
    <row r="6" spans="1:7" s="102" customFormat="1" ht="24.9" customHeight="1">
      <c r="A6" s="103"/>
      <c r="B6" s="104"/>
      <c r="C6" s="105" t="s">
        <v>45</v>
      </c>
      <c r="D6" s="352" t="s">
        <v>49</v>
      </c>
      <c r="E6" s="353"/>
      <c r="F6" s="353"/>
      <c r="G6" s="354"/>
    </row>
    <row r="7" spans="1:7" s="102" customFormat="1" ht="67.5" customHeight="1">
      <c r="A7" s="106">
        <v>1</v>
      </c>
      <c r="B7" s="140"/>
      <c r="C7" s="109" t="s">
        <v>761</v>
      </c>
      <c r="D7" s="107" t="s">
        <v>31</v>
      </c>
      <c r="E7" s="108">
        <v>1</v>
      </c>
      <c r="F7" s="326"/>
      <c r="G7" s="108">
        <f>F7*E7</f>
        <v>0</v>
      </c>
    </row>
    <row r="8" spans="1:7" s="102" customFormat="1" ht="27" customHeight="1">
      <c r="A8" s="106">
        <v>2</v>
      </c>
      <c r="B8" s="140"/>
      <c r="C8" s="109" t="s">
        <v>762</v>
      </c>
      <c r="D8" s="107" t="s">
        <v>31</v>
      </c>
      <c r="E8" s="108">
        <v>1</v>
      </c>
      <c r="F8" s="326"/>
      <c r="G8" s="108">
        <f aca="true" t="shared" si="0" ref="G8:G13">F8*E8</f>
        <v>0</v>
      </c>
    </row>
    <row r="9" spans="1:7" s="102" customFormat="1" ht="27" customHeight="1">
      <c r="A9" s="106">
        <v>3</v>
      </c>
      <c r="B9" s="140"/>
      <c r="C9" s="109" t="s">
        <v>765</v>
      </c>
      <c r="D9" s="107" t="s">
        <v>31</v>
      </c>
      <c r="E9" s="108">
        <v>1</v>
      </c>
      <c r="F9" s="326">
        <v>400000</v>
      </c>
      <c r="G9" s="108">
        <f t="shared" si="0"/>
        <v>400000</v>
      </c>
    </row>
    <row r="10" spans="1:7" s="102" customFormat="1" ht="27" customHeight="1">
      <c r="A10" s="106">
        <v>4</v>
      </c>
      <c r="B10" s="140"/>
      <c r="C10" s="109" t="s">
        <v>767</v>
      </c>
      <c r="D10" s="107" t="s">
        <v>31</v>
      </c>
      <c r="E10" s="108">
        <v>1</v>
      </c>
      <c r="F10" s="326"/>
      <c r="G10" s="108">
        <f t="shared" si="0"/>
        <v>0</v>
      </c>
    </row>
    <row r="11" spans="1:7" s="102" customFormat="1" ht="40.5" customHeight="1">
      <c r="A11" s="106">
        <v>5</v>
      </c>
      <c r="B11" s="140"/>
      <c r="C11" s="109" t="s">
        <v>763</v>
      </c>
      <c r="D11" s="107" t="s">
        <v>31</v>
      </c>
      <c r="E11" s="108">
        <v>1</v>
      </c>
      <c r="F11" s="326"/>
      <c r="G11" s="108">
        <f t="shared" si="0"/>
        <v>0</v>
      </c>
    </row>
    <row r="12" spans="1:7" s="102" customFormat="1" ht="13.5" customHeight="1">
      <c r="A12" s="106">
        <v>6</v>
      </c>
      <c r="B12" s="140"/>
      <c r="C12" s="109" t="s">
        <v>766</v>
      </c>
      <c r="D12" s="107" t="s">
        <v>31</v>
      </c>
      <c r="E12" s="108">
        <v>1</v>
      </c>
      <c r="F12" s="326"/>
      <c r="G12" s="108">
        <f t="shared" si="0"/>
        <v>0</v>
      </c>
    </row>
    <row r="13" spans="1:7" s="102" customFormat="1" ht="67.5" customHeight="1">
      <c r="A13" s="106">
        <v>7</v>
      </c>
      <c r="B13" s="140"/>
      <c r="C13" s="109" t="s">
        <v>764</v>
      </c>
      <c r="D13" s="107" t="s">
        <v>31</v>
      </c>
      <c r="E13" s="108">
        <v>1</v>
      </c>
      <c r="F13" s="326"/>
      <c r="G13" s="108">
        <f t="shared" si="0"/>
        <v>0</v>
      </c>
    </row>
    <row r="14" spans="1:7" s="102" customFormat="1" ht="13.5" customHeight="1">
      <c r="A14" s="141"/>
      <c r="B14" s="142" t="s">
        <v>27</v>
      </c>
      <c r="C14" s="143"/>
      <c r="D14" s="144"/>
      <c r="E14" s="145"/>
      <c r="F14" s="146"/>
      <c r="G14" s="147">
        <f>SUM(G7:G13)</f>
        <v>400000</v>
      </c>
    </row>
    <row r="15" spans="1:7" s="102" customFormat="1" ht="13.2">
      <c r="A15" s="138"/>
      <c r="B15" s="138"/>
      <c r="C15" s="138"/>
      <c r="D15" s="138"/>
      <c r="E15" s="138"/>
      <c r="F15" s="139"/>
      <c r="G15" s="139"/>
    </row>
    <row r="16" spans="1:8" ht="15">
      <c r="A16" s="23" t="s">
        <v>29</v>
      </c>
      <c r="B16" s="23"/>
      <c r="C16" s="23"/>
      <c r="D16" s="23"/>
      <c r="E16" s="23"/>
      <c r="F16" s="23"/>
      <c r="G16" s="23"/>
      <c r="H16" s="23"/>
    </row>
    <row r="17" spans="1:8" ht="27" customHeight="1">
      <c r="A17" s="342" t="s">
        <v>30</v>
      </c>
      <c r="B17" s="342"/>
      <c r="C17" s="342"/>
      <c r="D17" s="342"/>
      <c r="E17" s="342"/>
      <c r="F17" s="342"/>
      <c r="G17" s="342"/>
      <c r="H17" s="23"/>
    </row>
  </sheetData>
  <sheetProtection password="D55A" sheet="1" objects="1" scenarios="1"/>
  <mergeCells count="2">
    <mergeCell ref="D6:G6"/>
    <mergeCell ref="A17:G17"/>
  </mergeCells>
  <printOptions/>
  <pageMargins left="0.7086614173228347" right="0.7086614173228347" top="0.7874015748031497" bottom="0.7874015748031497" header="0.31496062992125984" footer="0.31496062992125984"/>
  <pageSetup fitToHeight="99"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Cvancigerová Renata</dc:creator>
  <cp:keywords/>
  <dc:description/>
  <cp:lastModifiedBy>Cvancigerová Renata</cp:lastModifiedBy>
  <cp:lastPrinted>2018-06-20T22:24:35Z</cp:lastPrinted>
  <dcterms:created xsi:type="dcterms:W3CDTF">2017-11-23T09:24:09Z</dcterms:created>
  <dcterms:modified xsi:type="dcterms:W3CDTF">2020-01-17T12:47:46Z</dcterms:modified>
  <cp:category/>
  <cp:version/>
  <cp:contentType/>
  <cp:contentStatus/>
</cp:coreProperties>
</file>